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https://d.docs.live.net/d8c7905cadcdaee8/Desktop/Sales_Data_Analysis/"/>
    </mc:Choice>
  </mc:AlternateContent>
  <xr:revisionPtr revIDLastSave="0" documentId="8_{A248FC97-47EB-4386-B479-969810429EB2}" xr6:coauthVersionLast="47" xr6:coauthVersionMax="47" xr10:uidLastSave="{00000000-0000-0000-0000-000000000000}"/>
  <bookViews>
    <workbookView xWindow="2106" yWindow="2106" windowWidth="17280" windowHeight="8904" xr2:uid="{26D4546B-D2A1-4444-8EAF-A6228F96F0C1}"/>
  </bookViews>
  <sheets>
    <sheet name="Product Data" sheetId="3" r:id="rId1"/>
    <sheet name="1" sheetId="2" r:id="rId2"/>
    <sheet name="2" sheetId="4" r:id="rId3"/>
    <sheet name="3" sheetId="5" r:id="rId4"/>
    <sheet name="4" sheetId="6" r:id="rId5"/>
    <sheet name="5" sheetId="7" r:id="rId6"/>
    <sheet name="6" sheetId="8" r:id="rId7"/>
    <sheet name="7" sheetId="9" r:id="rId8"/>
    <sheet name="8" sheetId="10" r:id="rId9"/>
    <sheet name="9" sheetId="11" r:id="rId10"/>
    <sheet name="10" sheetId="12" r:id="rId11"/>
  </sheets>
  <definedNames>
    <definedName name="_xlnm._FilterDatabase" localSheetId="3" hidden="1">'3'!$B$6:$E$12</definedName>
    <definedName name="_xlchart.v1.0" hidden="1">'6'!$Q$4:$Q$303</definedName>
    <definedName name="_xlchart.v1.1" hidden="1">'6'!$S$4:$S$303</definedName>
    <definedName name="_xlchart.v1.2" hidden="1">'6'!$S$4:$S$303</definedName>
    <definedName name="_xlcn.WorksheetConnection_beginnerDAcourseblank.xlsxdata5" hidden="1">data5[]</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5" name="data5" connection="WorksheetConnection_beginner-DA-course-blank.xlsx!data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1" l="1"/>
  <c r="J13" i="11"/>
  <c r="J14" i="11"/>
  <c r="J15" i="11"/>
  <c r="J16" i="11"/>
  <c r="J17" i="11"/>
  <c r="J18" i="11"/>
  <c r="J19" i="11"/>
  <c r="J20" i="11"/>
  <c r="J11" i="11"/>
  <c r="I12" i="11"/>
  <c r="K12" i="11" s="1"/>
  <c r="I13" i="11"/>
  <c r="K13" i="11" s="1"/>
  <c r="I14" i="11"/>
  <c r="K14" i="11" s="1"/>
  <c r="I15" i="11"/>
  <c r="K15" i="11" s="1"/>
  <c r="I16" i="11"/>
  <c r="K16" i="11" s="1"/>
  <c r="I17" i="11"/>
  <c r="K17" i="11" s="1"/>
  <c r="I18" i="11"/>
  <c r="K18" i="11" s="1"/>
  <c r="I19" i="11"/>
  <c r="K19" i="11" s="1"/>
  <c r="I20" i="11"/>
  <c r="K20" i="11" s="1"/>
  <c r="I11" i="11"/>
  <c r="K11" i="11" s="1"/>
  <c r="E15" i="11"/>
  <c r="D15" i="11"/>
  <c r="E12" i="11"/>
  <c r="D12" i="11"/>
  <c r="E10" i="11"/>
  <c r="T4" i="11" a="1"/>
  <c r="T4" i="11" s="1"/>
  <c r="F13" i="3"/>
  <c r="G13" i="3" s="1"/>
  <c r="H13" i="3" s="1"/>
  <c r="F14" i="3"/>
  <c r="G14" i="3" s="1"/>
  <c r="H14" i="3" s="1"/>
  <c r="F15" i="3"/>
  <c r="G15" i="3" s="1"/>
  <c r="H15" i="3" s="1"/>
  <c r="F16" i="3"/>
  <c r="G16" i="3" s="1"/>
  <c r="H16" i="3" s="1"/>
  <c r="F17" i="3"/>
  <c r="G17" i="3" s="1"/>
  <c r="H17" i="3" s="1"/>
  <c r="F18" i="3"/>
  <c r="G18" i="3" s="1"/>
  <c r="H18" i="3" s="1"/>
  <c r="F19" i="3"/>
  <c r="G19" i="3" s="1"/>
  <c r="H19" i="3" s="1"/>
  <c r="F20" i="3"/>
  <c r="G20" i="3" s="1"/>
  <c r="H20" i="3" s="1"/>
  <c r="F21" i="3"/>
  <c r="G21" i="3" s="1"/>
  <c r="H21" i="3" s="1"/>
  <c r="F22" i="3"/>
  <c r="G22" i="3" s="1"/>
  <c r="H22" i="3" s="1"/>
  <c r="F23" i="3"/>
  <c r="G23" i="3" s="1"/>
  <c r="H23" i="3" s="1"/>
  <c r="F24" i="3"/>
  <c r="G24" i="3" s="1"/>
  <c r="H24" i="3" s="1"/>
  <c r="F25" i="3"/>
  <c r="G25" i="3" s="1"/>
  <c r="H25" i="3" s="1"/>
  <c r="F26" i="3"/>
  <c r="G26" i="3" s="1"/>
  <c r="H26" i="3" s="1"/>
  <c r="F27" i="3"/>
  <c r="G27" i="3" s="1"/>
  <c r="H27" i="3" s="1"/>
  <c r="F28" i="3"/>
  <c r="G28" i="3" s="1"/>
  <c r="H28" i="3" s="1"/>
  <c r="F29" i="3"/>
  <c r="G29" i="3" s="1"/>
  <c r="H29" i="3" s="1"/>
  <c r="F30" i="3"/>
  <c r="G30" i="3" s="1"/>
  <c r="H30" i="3" s="1"/>
  <c r="F31" i="3"/>
  <c r="G31" i="3" s="1"/>
  <c r="H31" i="3" s="1"/>
  <c r="F32" i="3"/>
  <c r="G32" i="3" s="1"/>
  <c r="H32" i="3" s="1"/>
  <c r="F33" i="3"/>
  <c r="G33" i="3" s="1"/>
  <c r="H33" i="3" s="1"/>
  <c r="F34" i="3"/>
  <c r="G34" i="3" s="1"/>
  <c r="H34" i="3" s="1"/>
  <c r="F35" i="3"/>
  <c r="G35" i="3" s="1"/>
  <c r="H35" i="3" s="1"/>
  <c r="F36" i="3"/>
  <c r="G36" i="3" s="1"/>
  <c r="H36" i="3" s="1"/>
  <c r="F37" i="3"/>
  <c r="G37" i="3" s="1"/>
  <c r="H37" i="3" s="1"/>
  <c r="F38" i="3"/>
  <c r="G38" i="3" s="1"/>
  <c r="H38" i="3" s="1"/>
  <c r="F39" i="3"/>
  <c r="G39" i="3" s="1"/>
  <c r="H39" i="3" s="1"/>
  <c r="F40" i="3"/>
  <c r="G40" i="3" s="1"/>
  <c r="H40" i="3" s="1"/>
  <c r="F41" i="3"/>
  <c r="G41" i="3" s="1"/>
  <c r="H41" i="3" s="1"/>
  <c r="F42" i="3"/>
  <c r="G42" i="3" s="1"/>
  <c r="H42" i="3" s="1"/>
  <c r="F43" i="3"/>
  <c r="G43" i="3" s="1"/>
  <c r="H43" i="3" s="1"/>
  <c r="F44" i="3"/>
  <c r="G44" i="3" s="1"/>
  <c r="H44" i="3" s="1"/>
  <c r="F45" i="3"/>
  <c r="G45" i="3" s="1"/>
  <c r="H45" i="3" s="1"/>
  <c r="F46" i="3"/>
  <c r="G46" i="3" s="1"/>
  <c r="H46" i="3" s="1"/>
  <c r="F47" i="3"/>
  <c r="G47" i="3" s="1"/>
  <c r="H47" i="3" s="1"/>
  <c r="F48" i="3"/>
  <c r="G48" i="3" s="1"/>
  <c r="H48" i="3" s="1"/>
  <c r="F49" i="3"/>
  <c r="G49" i="3" s="1"/>
  <c r="H49" i="3" s="1"/>
  <c r="F50" i="3"/>
  <c r="G50" i="3" s="1"/>
  <c r="H50" i="3" s="1"/>
  <c r="F51" i="3"/>
  <c r="G51" i="3" s="1"/>
  <c r="H51" i="3" s="1"/>
  <c r="F52" i="3"/>
  <c r="G52" i="3" s="1"/>
  <c r="H52" i="3" s="1"/>
  <c r="F53" i="3"/>
  <c r="G53" i="3" s="1"/>
  <c r="H53" i="3" s="1"/>
  <c r="F54" i="3"/>
  <c r="G54" i="3" s="1"/>
  <c r="H54" i="3" s="1"/>
  <c r="F55" i="3"/>
  <c r="G55" i="3" s="1"/>
  <c r="H55" i="3" s="1"/>
  <c r="F56" i="3"/>
  <c r="G56" i="3" s="1"/>
  <c r="H56" i="3" s="1"/>
  <c r="F57" i="3"/>
  <c r="G57" i="3" s="1"/>
  <c r="H57" i="3" s="1"/>
  <c r="F58" i="3"/>
  <c r="G58" i="3" s="1"/>
  <c r="H58" i="3" s="1"/>
  <c r="F59" i="3"/>
  <c r="G59" i="3" s="1"/>
  <c r="H59" i="3" s="1"/>
  <c r="F60" i="3"/>
  <c r="G60" i="3" s="1"/>
  <c r="H60" i="3" s="1"/>
  <c r="F61" i="3"/>
  <c r="G61" i="3" s="1"/>
  <c r="H61" i="3" s="1"/>
  <c r="F62" i="3"/>
  <c r="G62" i="3" s="1"/>
  <c r="H62" i="3" s="1"/>
  <c r="F63" i="3"/>
  <c r="G63" i="3" s="1"/>
  <c r="H63" i="3" s="1"/>
  <c r="F64" i="3"/>
  <c r="G64" i="3" s="1"/>
  <c r="H64" i="3" s="1"/>
  <c r="F65" i="3"/>
  <c r="G65" i="3" s="1"/>
  <c r="H65" i="3" s="1"/>
  <c r="F66" i="3"/>
  <c r="G66" i="3" s="1"/>
  <c r="H66" i="3" s="1"/>
  <c r="F67" i="3"/>
  <c r="G67" i="3" s="1"/>
  <c r="H67" i="3" s="1"/>
  <c r="F68" i="3"/>
  <c r="G68" i="3" s="1"/>
  <c r="H68" i="3" s="1"/>
  <c r="F69" i="3"/>
  <c r="G69" i="3" s="1"/>
  <c r="H69" i="3" s="1"/>
  <c r="F70" i="3"/>
  <c r="G70" i="3" s="1"/>
  <c r="H70" i="3" s="1"/>
  <c r="F71" i="3"/>
  <c r="G71" i="3" s="1"/>
  <c r="H71" i="3" s="1"/>
  <c r="F72" i="3"/>
  <c r="G72" i="3" s="1"/>
  <c r="H72" i="3" s="1"/>
  <c r="F73" i="3"/>
  <c r="G73" i="3" s="1"/>
  <c r="H73" i="3" s="1"/>
  <c r="F74" i="3"/>
  <c r="G74" i="3" s="1"/>
  <c r="H74" i="3" s="1"/>
  <c r="F75" i="3"/>
  <c r="G75" i="3" s="1"/>
  <c r="H75" i="3" s="1"/>
  <c r="F76" i="3"/>
  <c r="G76" i="3" s="1"/>
  <c r="H76" i="3" s="1"/>
  <c r="F77" i="3"/>
  <c r="G77" i="3" s="1"/>
  <c r="H77" i="3" s="1"/>
  <c r="F78" i="3"/>
  <c r="G78" i="3" s="1"/>
  <c r="H78" i="3" s="1"/>
  <c r="F79" i="3"/>
  <c r="G79" i="3" s="1"/>
  <c r="H79" i="3" s="1"/>
  <c r="F80" i="3"/>
  <c r="G80" i="3" s="1"/>
  <c r="H80" i="3" s="1"/>
  <c r="F81" i="3"/>
  <c r="G81" i="3" s="1"/>
  <c r="H81" i="3" s="1"/>
  <c r="F82" i="3"/>
  <c r="G82" i="3" s="1"/>
  <c r="H82" i="3" s="1"/>
  <c r="F83" i="3"/>
  <c r="G83" i="3" s="1"/>
  <c r="H83" i="3" s="1"/>
  <c r="F84" i="3"/>
  <c r="G84" i="3" s="1"/>
  <c r="H84" i="3" s="1"/>
  <c r="F85" i="3"/>
  <c r="G85" i="3" s="1"/>
  <c r="H85" i="3" s="1"/>
  <c r="F86" i="3"/>
  <c r="G86" i="3" s="1"/>
  <c r="H86" i="3" s="1"/>
  <c r="F87" i="3"/>
  <c r="G87" i="3" s="1"/>
  <c r="H87" i="3" s="1"/>
  <c r="F88" i="3"/>
  <c r="G88" i="3" s="1"/>
  <c r="H88" i="3" s="1"/>
  <c r="F89" i="3"/>
  <c r="G89" i="3" s="1"/>
  <c r="H89" i="3" s="1"/>
  <c r="F90" i="3"/>
  <c r="G90" i="3" s="1"/>
  <c r="H90" i="3" s="1"/>
  <c r="F91" i="3"/>
  <c r="G91" i="3" s="1"/>
  <c r="H91" i="3" s="1"/>
  <c r="F92" i="3"/>
  <c r="G92" i="3" s="1"/>
  <c r="H92" i="3" s="1"/>
  <c r="F93" i="3"/>
  <c r="G93" i="3" s="1"/>
  <c r="H93" i="3" s="1"/>
  <c r="F94" i="3"/>
  <c r="G94" i="3" s="1"/>
  <c r="H94" i="3" s="1"/>
  <c r="F95" i="3"/>
  <c r="G95" i="3" s="1"/>
  <c r="H95" i="3" s="1"/>
  <c r="F96" i="3"/>
  <c r="G96" i="3" s="1"/>
  <c r="H96" i="3" s="1"/>
  <c r="F97" i="3"/>
  <c r="G97" i="3" s="1"/>
  <c r="H97" i="3" s="1"/>
  <c r="F98" i="3"/>
  <c r="G98" i="3" s="1"/>
  <c r="H98" i="3" s="1"/>
  <c r="F99" i="3"/>
  <c r="G99" i="3" s="1"/>
  <c r="H99" i="3" s="1"/>
  <c r="F100" i="3"/>
  <c r="G100" i="3" s="1"/>
  <c r="H100" i="3" s="1"/>
  <c r="F101" i="3"/>
  <c r="G101" i="3" s="1"/>
  <c r="H101" i="3" s="1"/>
  <c r="F102" i="3"/>
  <c r="G102" i="3" s="1"/>
  <c r="H102" i="3" s="1"/>
  <c r="F103" i="3"/>
  <c r="G103" i="3" s="1"/>
  <c r="H103" i="3" s="1"/>
  <c r="F104" i="3"/>
  <c r="G104" i="3" s="1"/>
  <c r="H104" i="3" s="1"/>
  <c r="F105" i="3"/>
  <c r="G105" i="3" s="1"/>
  <c r="H105" i="3" s="1"/>
  <c r="F106" i="3"/>
  <c r="G106" i="3" s="1"/>
  <c r="H106" i="3" s="1"/>
  <c r="F107" i="3"/>
  <c r="G107" i="3" s="1"/>
  <c r="H107" i="3" s="1"/>
  <c r="F108" i="3"/>
  <c r="G108" i="3" s="1"/>
  <c r="H108" i="3" s="1"/>
  <c r="F109" i="3"/>
  <c r="G109" i="3" s="1"/>
  <c r="H109" i="3" s="1"/>
  <c r="F110" i="3"/>
  <c r="G110" i="3" s="1"/>
  <c r="H110" i="3" s="1"/>
  <c r="F111" i="3"/>
  <c r="G111" i="3" s="1"/>
  <c r="H111" i="3" s="1"/>
  <c r="F112" i="3"/>
  <c r="G112" i="3" s="1"/>
  <c r="H112" i="3" s="1"/>
  <c r="F113" i="3"/>
  <c r="G113" i="3" s="1"/>
  <c r="H113" i="3" s="1"/>
  <c r="F114" i="3"/>
  <c r="G114" i="3" s="1"/>
  <c r="H114" i="3" s="1"/>
  <c r="F115" i="3"/>
  <c r="G115" i="3" s="1"/>
  <c r="H115" i="3" s="1"/>
  <c r="F116" i="3"/>
  <c r="G116" i="3" s="1"/>
  <c r="H116" i="3" s="1"/>
  <c r="F117" i="3"/>
  <c r="G117" i="3" s="1"/>
  <c r="H117" i="3" s="1"/>
  <c r="F118" i="3"/>
  <c r="G118" i="3" s="1"/>
  <c r="H118" i="3" s="1"/>
  <c r="F119" i="3"/>
  <c r="G119" i="3" s="1"/>
  <c r="H119" i="3" s="1"/>
  <c r="F120" i="3"/>
  <c r="G120" i="3" s="1"/>
  <c r="H120" i="3" s="1"/>
  <c r="F121" i="3"/>
  <c r="G121" i="3" s="1"/>
  <c r="H121" i="3" s="1"/>
  <c r="F122" i="3"/>
  <c r="G122" i="3" s="1"/>
  <c r="H122" i="3" s="1"/>
  <c r="F123" i="3"/>
  <c r="G123" i="3" s="1"/>
  <c r="H123" i="3" s="1"/>
  <c r="F124" i="3"/>
  <c r="G124" i="3" s="1"/>
  <c r="H124" i="3" s="1"/>
  <c r="F125" i="3"/>
  <c r="G125" i="3" s="1"/>
  <c r="H125" i="3" s="1"/>
  <c r="F126" i="3"/>
  <c r="G126" i="3" s="1"/>
  <c r="H126" i="3" s="1"/>
  <c r="F127" i="3"/>
  <c r="G127" i="3" s="1"/>
  <c r="H127" i="3" s="1"/>
  <c r="F128" i="3"/>
  <c r="G128" i="3" s="1"/>
  <c r="H128" i="3" s="1"/>
  <c r="F129" i="3"/>
  <c r="G129" i="3" s="1"/>
  <c r="H129" i="3" s="1"/>
  <c r="F130" i="3"/>
  <c r="G130" i="3" s="1"/>
  <c r="H130" i="3" s="1"/>
  <c r="F131" i="3"/>
  <c r="G131" i="3" s="1"/>
  <c r="H131" i="3" s="1"/>
  <c r="F132" i="3"/>
  <c r="G132" i="3" s="1"/>
  <c r="H132" i="3" s="1"/>
  <c r="F133" i="3"/>
  <c r="G133" i="3" s="1"/>
  <c r="H133" i="3" s="1"/>
  <c r="F134" i="3"/>
  <c r="G134" i="3" s="1"/>
  <c r="H134" i="3" s="1"/>
  <c r="F135" i="3"/>
  <c r="G135" i="3" s="1"/>
  <c r="H135" i="3" s="1"/>
  <c r="F136" i="3"/>
  <c r="G136" i="3" s="1"/>
  <c r="H136" i="3" s="1"/>
  <c r="F137" i="3"/>
  <c r="G137" i="3" s="1"/>
  <c r="H137" i="3" s="1"/>
  <c r="F138" i="3"/>
  <c r="G138" i="3" s="1"/>
  <c r="H138" i="3" s="1"/>
  <c r="F139" i="3"/>
  <c r="G139" i="3" s="1"/>
  <c r="H139" i="3" s="1"/>
  <c r="F140" i="3"/>
  <c r="G140" i="3" s="1"/>
  <c r="H140" i="3" s="1"/>
  <c r="F141" i="3"/>
  <c r="G141" i="3" s="1"/>
  <c r="H141" i="3" s="1"/>
  <c r="F142" i="3"/>
  <c r="G142" i="3" s="1"/>
  <c r="H142" i="3" s="1"/>
  <c r="F143" i="3"/>
  <c r="G143" i="3" s="1"/>
  <c r="H143" i="3" s="1"/>
  <c r="F144" i="3"/>
  <c r="G144" i="3" s="1"/>
  <c r="H144" i="3" s="1"/>
  <c r="F145" i="3"/>
  <c r="G145" i="3" s="1"/>
  <c r="H145" i="3" s="1"/>
  <c r="F146" i="3"/>
  <c r="G146" i="3" s="1"/>
  <c r="H146" i="3" s="1"/>
  <c r="F147" i="3"/>
  <c r="G147" i="3" s="1"/>
  <c r="H147" i="3" s="1"/>
  <c r="F148" i="3"/>
  <c r="G148" i="3" s="1"/>
  <c r="H148" i="3" s="1"/>
  <c r="F149" i="3"/>
  <c r="G149" i="3" s="1"/>
  <c r="H149" i="3" s="1"/>
  <c r="F150" i="3"/>
  <c r="G150" i="3" s="1"/>
  <c r="H150" i="3" s="1"/>
  <c r="F151" i="3"/>
  <c r="G151" i="3" s="1"/>
  <c r="H151" i="3" s="1"/>
  <c r="F152" i="3"/>
  <c r="G152" i="3" s="1"/>
  <c r="H152" i="3" s="1"/>
  <c r="F153" i="3"/>
  <c r="G153" i="3" s="1"/>
  <c r="H153" i="3" s="1"/>
  <c r="F154" i="3"/>
  <c r="G154" i="3" s="1"/>
  <c r="H154" i="3" s="1"/>
  <c r="F155" i="3"/>
  <c r="G155" i="3" s="1"/>
  <c r="H155" i="3" s="1"/>
  <c r="F156" i="3"/>
  <c r="G156" i="3" s="1"/>
  <c r="H156" i="3" s="1"/>
  <c r="F157" i="3"/>
  <c r="G157" i="3" s="1"/>
  <c r="H157" i="3" s="1"/>
  <c r="F158" i="3"/>
  <c r="G158" i="3" s="1"/>
  <c r="H158" i="3" s="1"/>
  <c r="F159" i="3"/>
  <c r="G159" i="3" s="1"/>
  <c r="H159" i="3" s="1"/>
  <c r="F160" i="3"/>
  <c r="G160" i="3" s="1"/>
  <c r="H160" i="3" s="1"/>
  <c r="F161" i="3"/>
  <c r="G161" i="3" s="1"/>
  <c r="H161" i="3" s="1"/>
  <c r="F162" i="3"/>
  <c r="G162" i="3" s="1"/>
  <c r="H162" i="3" s="1"/>
  <c r="F163" i="3"/>
  <c r="G163" i="3" s="1"/>
  <c r="H163" i="3" s="1"/>
  <c r="F164" i="3"/>
  <c r="G164" i="3" s="1"/>
  <c r="H164" i="3" s="1"/>
  <c r="F165" i="3"/>
  <c r="G165" i="3" s="1"/>
  <c r="H165" i="3" s="1"/>
  <c r="F166" i="3"/>
  <c r="G166" i="3" s="1"/>
  <c r="H166" i="3" s="1"/>
  <c r="F167" i="3"/>
  <c r="G167" i="3" s="1"/>
  <c r="H167" i="3" s="1"/>
  <c r="F168" i="3"/>
  <c r="G168" i="3" s="1"/>
  <c r="H168" i="3" s="1"/>
  <c r="F169" i="3"/>
  <c r="G169" i="3" s="1"/>
  <c r="H169" i="3" s="1"/>
  <c r="F170" i="3"/>
  <c r="G170" i="3" s="1"/>
  <c r="H170" i="3" s="1"/>
  <c r="F171" i="3"/>
  <c r="G171" i="3" s="1"/>
  <c r="H171" i="3" s="1"/>
  <c r="F172" i="3"/>
  <c r="G172" i="3" s="1"/>
  <c r="H172" i="3" s="1"/>
  <c r="F173" i="3"/>
  <c r="G173" i="3" s="1"/>
  <c r="H173" i="3" s="1"/>
  <c r="F174" i="3"/>
  <c r="G174" i="3" s="1"/>
  <c r="H174" i="3" s="1"/>
  <c r="F175" i="3"/>
  <c r="G175" i="3" s="1"/>
  <c r="H175" i="3" s="1"/>
  <c r="F176" i="3"/>
  <c r="G176" i="3" s="1"/>
  <c r="H176" i="3" s="1"/>
  <c r="F177" i="3"/>
  <c r="G177" i="3" s="1"/>
  <c r="H177" i="3" s="1"/>
  <c r="F178" i="3"/>
  <c r="G178" i="3" s="1"/>
  <c r="H178" i="3" s="1"/>
  <c r="F179" i="3"/>
  <c r="G179" i="3" s="1"/>
  <c r="H179" i="3" s="1"/>
  <c r="F180" i="3"/>
  <c r="G180" i="3" s="1"/>
  <c r="H180" i="3" s="1"/>
  <c r="F181" i="3"/>
  <c r="G181" i="3" s="1"/>
  <c r="H181" i="3" s="1"/>
  <c r="F182" i="3"/>
  <c r="G182" i="3" s="1"/>
  <c r="H182" i="3" s="1"/>
  <c r="F183" i="3"/>
  <c r="G183" i="3" s="1"/>
  <c r="H183" i="3" s="1"/>
  <c r="F184" i="3"/>
  <c r="G184" i="3" s="1"/>
  <c r="H184" i="3" s="1"/>
  <c r="F185" i="3"/>
  <c r="G185" i="3" s="1"/>
  <c r="H185" i="3" s="1"/>
  <c r="F186" i="3"/>
  <c r="G186" i="3" s="1"/>
  <c r="H186" i="3" s="1"/>
  <c r="F187" i="3"/>
  <c r="G187" i="3" s="1"/>
  <c r="H187" i="3" s="1"/>
  <c r="F188" i="3"/>
  <c r="G188" i="3" s="1"/>
  <c r="H188" i="3" s="1"/>
  <c r="F189" i="3"/>
  <c r="G189" i="3" s="1"/>
  <c r="H189" i="3" s="1"/>
  <c r="F190" i="3"/>
  <c r="G190" i="3" s="1"/>
  <c r="H190" i="3" s="1"/>
  <c r="F191" i="3"/>
  <c r="G191" i="3" s="1"/>
  <c r="H191" i="3" s="1"/>
  <c r="F192" i="3"/>
  <c r="G192" i="3" s="1"/>
  <c r="H192" i="3" s="1"/>
  <c r="F193" i="3"/>
  <c r="G193" i="3" s="1"/>
  <c r="H193" i="3" s="1"/>
  <c r="F194" i="3"/>
  <c r="G194" i="3" s="1"/>
  <c r="H194" i="3" s="1"/>
  <c r="F195" i="3"/>
  <c r="G195" i="3" s="1"/>
  <c r="H195" i="3" s="1"/>
  <c r="F196" i="3"/>
  <c r="G196" i="3" s="1"/>
  <c r="H196" i="3" s="1"/>
  <c r="F197" i="3"/>
  <c r="G197" i="3" s="1"/>
  <c r="H197" i="3" s="1"/>
  <c r="F198" i="3"/>
  <c r="G198" i="3" s="1"/>
  <c r="H198" i="3" s="1"/>
  <c r="F199" i="3"/>
  <c r="G199" i="3" s="1"/>
  <c r="H199" i="3" s="1"/>
  <c r="F200" i="3"/>
  <c r="G200" i="3" s="1"/>
  <c r="H200" i="3" s="1"/>
  <c r="F201" i="3"/>
  <c r="G201" i="3" s="1"/>
  <c r="H201" i="3" s="1"/>
  <c r="F202" i="3"/>
  <c r="G202" i="3" s="1"/>
  <c r="H202" i="3" s="1"/>
  <c r="F203" i="3"/>
  <c r="G203" i="3" s="1"/>
  <c r="H203" i="3" s="1"/>
  <c r="F204" i="3"/>
  <c r="G204" i="3" s="1"/>
  <c r="H204" i="3" s="1"/>
  <c r="F205" i="3"/>
  <c r="G205" i="3" s="1"/>
  <c r="H205" i="3" s="1"/>
  <c r="F206" i="3"/>
  <c r="G206" i="3" s="1"/>
  <c r="H206" i="3" s="1"/>
  <c r="F207" i="3"/>
  <c r="G207" i="3" s="1"/>
  <c r="H207" i="3" s="1"/>
  <c r="F208" i="3"/>
  <c r="G208" i="3" s="1"/>
  <c r="H208" i="3" s="1"/>
  <c r="F209" i="3"/>
  <c r="G209" i="3" s="1"/>
  <c r="H209" i="3" s="1"/>
  <c r="F210" i="3"/>
  <c r="G210" i="3" s="1"/>
  <c r="H210" i="3" s="1"/>
  <c r="F211" i="3"/>
  <c r="G211" i="3" s="1"/>
  <c r="H211" i="3" s="1"/>
  <c r="F212" i="3"/>
  <c r="G212" i="3" s="1"/>
  <c r="H212" i="3" s="1"/>
  <c r="F213" i="3"/>
  <c r="G213" i="3" s="1"/>
  <c r="H213" i="3" s="1"/>
  <c r="F214" i="3"/>
  <c r="G214" i="3" s="1"/>
  <c r="H214" i="3" s="1"/>
  <c r="F215" i="3"/>
  <c r="G215" i="3" s="1"/>
  <c r="H215" i="3" s="1"/>
  <c r="F216" i="3"/>
  <c r="G216" i="3" s="1"/>
  <c r="H216" i="3" s="1"/>
  <c r="F217" i="3"/>
  <c r="G217" i="3" s="1"/>
  <c r="H217" i="3" s="1"/>
  <c r="F218" i="3"/>
  <c r="G218" i="3" s="1"/>
  <c r="H218" i="3" s="1"/>
  <c r="F219" i="3"/>
  <c r="G219" i="3" s="1"/>
  <c r="H219" i="3" s="1"/>
  <c r="F220" i="3"/>
  <c r="G220" i="3" s="1"/>
  <c r="H220" i="3" s="1"/>
  <c r="F221" i="3"/>
  <c r="G221" i="3" s="1"/>
  <c r="H221" i="3" s="1"/>
  <c r="F222" i="3"/>
  <c r="G222" i="3" s="1"/>
  <c r="H222" i="3" s="1"/>
  <c r="F223" i="3"/>
  <c r="G223" i="3" s="1"/>
  <c r="H223" i="3" s="1"/>
  <c r="F224" i="3"/>
  <c r="G224" i="3" s="1"/>
  <c r="H224" i="3" s="1"/>
  <c r="F225" i="3"/>
  <c r="G225" i="3" s="1"/>
  <c r="H225" i="3" s="1"/>
  <c r="F226" i="3"/>
  <c r="G226" i="3" s="1"/>
  <c r="H226" i="3" s="1"/>
  <c r="F227" i="3"/>
  <c r="G227" i="3" s="1"/>
  <c r="H227" i="3" s="1"/>
  <c r="F228" i="3"/>
  <c r="G228" i="3" s="1"/>
  <c r="H228" i="3" s="1"/>
  <c r="F229" i="3"/>
  <c r="G229" i="3" s="1"/>
  <c r="H229" i="3" s="1"/>
  <c r="F230" i="3"/>
  <c r="G230" i="3" s="1"/>
  <c r="H230" i="3" s="1"/>
  <c r="F231" i="3"/>
  <c r="G231" i="3" s="1"/>
  <c r="H231" i="3" s="1"/>
  <c r="F232" i="3"/>
  <c r="G232" i="3" s="1"/>
  <c r="H232" i="3" s="1"/>
  <c r="F233" i="3"/>
  <c r="G233" i="3" s="1"/>
  <c r="H233" i="3" s="1"/>
  <c r="F234" i="3"/>
  <c r="G234" i="3" s="1"/>
  <c r="H234" i="3" s="1"/>
  <c r="F235" i="3"/>
  <c r="G235" i="3" s="1"/>
  <c r="H235" i="3" s="1"/>
  <c r="F236" i="3"/>
  <c r="G236" i="3" s="1"/>
  <c r="H236" i="3" s="1"/>
  <c r="F237" i="3"/>
  <c r="G237" i="3" s="1"/>
  <c r="H237" i="3" s="1"/>
  <c r="F238" i="3"/>
  <c r="G238" i="3" s="1"/>
  <c r="H238" i="3" s="1"/>
  <c r="F239" i="3"/>
  <c r="G239" i="3" s="1"/>
  <c r="H239" i="3" s="1"/>
  <c r="F240" i="3"/>
  <c r="G240" i="3" s="1"/>
  <c r="H240" i="3" s="1"/>
  <c r="F241" i="3"/>
  <c r="G241" i="3" s="1"/>
  <c r="H241" i="3" s="1"/>
  <c r="F242" i="3"/>
  <c r="G242" i="3" s="1"/>
  <c r="H242" i="3" s="1"/>
  <c r="F243" i="3"/>
  <c r="G243" i="3" s="1"/>
  <c r="H243" i="3" s="1"/>
  <c r="F244" i="3"/>
  <c r="G244" i="3" s="1"/>
  <c r="H244" i="3" s="1"/>
  <c r="F245" i="3"/>
  <c r="G245" i="3" s="1"/>
  <c r="H245" i="3" s="1"/>
  <c r="F246" i="3"/>
  <c r="G246" i="3" s="1"/>
  <c r="H246" i="3" s="1"/>
  <c r="F247" i="3"/>
  <c r="G247" i="3" s="1"/>
  <c r="H247" i="3" s="1"/>
  <c r="F248" i="3"/>
  <c r="G248" i="3" s="1"/>
  <c r="H248" i="3" s="1"/>
  <c r="F249" i="3"/>
  <c r="G249" i="3" s="1"/>
  <c r="H249" i="3" s="1"/>
  <c r="F250" i="3"/>
  <c r="G250" i="3" s="1"/>
  <c r="H250" i="3" s="1"/>
  <c r="F251" i="3"/>
  <c r="G251" i="3" s="1"/>
  <c r="H251" i="3" s="1"/>
  <c r="F252" i="3"/>
  <c r="G252" i="3" s="1"/>
  <c r="H252" i="3" s="1"/>
  <c r="F253" i="3"/>
  <c r="G253" i="3" s="1"/>
  <c r="H253" i="3" s="1"/>
  <c r="F254" i="3"/>
  <c r="G254" i="3" s="1"/>
  <c r="H254" i="3" s="1"/>
  <c r="F255" i="3"/>
  <c r="G255" i="3" s="1"/>
  <c r="H255" i="3" s="1"/>
  <c r="F256" i="3"/>
  <c r="G256" i="3" s="1"/>
  <c r="H256" i="3" s="1"/>
  <c r="F257" i="3"/>
  <c r="G257" i="3" s="1"/>
  <c r="H257" i="3" s="1"/>
  <c r="F258" i="3"/>
  <c r="G258" i="3" s="1"/>
  <c r="H258" i="3" s="1"/>
  <c r="F259" i="3"/>
  <c r="G259" i="3" s="1"/>
  <c r="H259" i="3" s="1"/>
  <c r="F260" i="3"/>
  <c r="G260" i="3" s="1"/>
  <c r="H260" i="3" s="1"/>
  <c r="F261" i="3"/>
  <c r="G261" i="3" s="1"/>
  <c r="H261" i="3" s="1"/>
  <c r="F262" i="3"/>
  <c r="G262" i="3" s="1"/>
  <c r="H262" i="3" s="1"/>
  <c r="F263" i="3"/>
  <c r="G263" i="3" s="1"/>
  <c r="H263" i="3" s="1"/>
  <c r="F264" i="3"/>
  <c r="G264" i="3" s="1"/>
  <c r="H264" i="3" s="1"/>
  <c r="F265" i="3"/>
  <c r="G265" i="3" s="1"/>
  <c r="H265" i="3" s="1"/>
  <c r="F266" i="3"/>
  <c r="G266" i="3" s="1"/>
  <c r="H266" i="3" s="1"/>
  <c r="F267" i="3"/>
  <c r="G267" i="3" s="1"/>
  <c r="H267" i="3" s="1"/>
  <c r="F268" i="3"/>
  <c r="G268" i="3" s="1"/>
  <c r="H268" i="3" s="1"/>
  <c r="F269" i="3"/>
  <c r="G269" i="3" s="1"/>
  <c r="H269" i="3" s="1"/>
  <c r="F270" i="3"/>
  <c r="G270" i="3" s="1"/>
  <c r="H270" i="3" s="1"/>
  <c r="F271" i="3"/>
  <c r="G271" i="3" s="1"/>
  <c r="H271" i="3" s="1"/>
  <c r="F272" i="3"/>
  <c r="G272" i="3" s="1"/>
  <c r="H272" i="3" s="1"/>
  <c r="F273" i="3"/>
  <c r="G273" i="3" s="1"/>
  <c r="H273" i="3" s="1"/>
  <c r="F274" i="3"/>
  <c r="G274" i="3" s="1"/>
  <c r="H274" i="3" s="1"/>
  <c r="F275" i="3"/>
  <c r="G275" i="3" s="1"/>
  <c r="H275" i="3" s="1"/>
  <c r="F276" i="3"/>
  <c r="G276" i="3" s="1"/>
  <c r="H276" i="3" s="1"/>
  <c r="F277" i="3"/>
  <c r="G277" i="3" s="1"/>
  <c r="H277" i="3" s="1"/>
  <c r="F278" i="3"/>
  <c r="G278" i="3" s="1"/>
  <c r="H278" i="3" s="1"/>
  <c r="F279" i="3"/>
  <c r="G279" i="3" s="1"/>
  <c r="H279" i="3" s="1"/>
  <c r="F280" i="3"/>
  <c r="G280" i="3" s="1"/>
  <c r="H280" i="3" s="1"/>
  <c r="F281" i="3"/>
  <c r="G281" i="3" s="1"/>
  <c r="H281" i="3" s="1"/>
  <c r="F282" i="3"/>
  <c r="G282" i="3" s="1"/>
  <c r="H282" i="3" s="1"/>
  <c r="F283" i="3"/>
  <c r="G283" i="3" s="1"/>
  <c r="H283" i="3" s="1"/>
  <c r="F284" i="3"/>
  <c r="G284" i="3" s="1"/>
  <c r="H284" i="3" s="1"/>
  <c r="F285" i="3"/>
  <c r="G285" i="3" s="1"/>
  <c r="H285" i="3" s="1"/>
  <c r="F286" i="3"/>
  <c r="G286" i="3" s="1"/>
  <c r="H286" i="3" s="1"/>
  <c r="F287" i="3"/>
  <c r="G287" i="3" s="1"/>
  <c r="H287" i="3" s="1"/>
  <c r="F288" i="3"/>
  <c r="G288" i="3" s="1"/>
  <c r="H288" i="3" s="1"/>
  <c r="F289" i="3"/>
  <c r="G289" i="3" s="1"/>
  <c r="H289" i="3" s="1"/>
  <c r="F290" i="3"/>
  <c r="G290" i="3" s="1"/>
  <c r="H290" i="3" s="1"/>
  <c r="F291" i="3"/>
  <c r="G291" i="3" s="1"/>
  <c r="H291" i="3" s="1"/>
  <c r="F292" i="3"/>
  <c r="G292" i="3" s="1"/>
  <c r="H292" i="3" s="1"/>
  <c r="F293" i="3"/>
  <c r="G293" i="3" s="1"/>
  <c r="H293" i="3" s="1"/>
  <c r="F294" i="3"/>
  <c r="G294" i="3" s="1"/>
  <c r="H294" i="3" s="1"/>
  <c r="F295" i="3"/>
  <c r="G295" i="3" s="1"/>
  <c r="H295" i="3" s="1"/>
  <c r="F296" i="3"/>
  <c r="G296" i="3" s="1"/>
  <c r="H296" i="3" s="1"/>
  <c r="F297" i="3"/>
  <c r="G297" i="3" s="1"/>
  <c r="H297" i="3" s="1"/>
  <c r="F298" i="3"/>
  <c r="G298" i="3" s="1"/>
  <c r="H298" i="3" s="1"/>
  <c r="F299" i="3"/>
  <c r="G299" i="3" s="1"/>
  <c r="H299" i="3" s="1"/>
  <c r="F300" i="3"/>
  <c r="G300" i="3" s="1"/>
  <c r="H300" i="3" s="1"/>
  <c r="F301" i="3"/>
  <c r="G301" i="3" s="1"/>
  <c r="H301" i="3" s="1"/>
  <c r="F302" i="3"/>
  <c r="G302" i="3" s="1"/>
  <c r="H302" i="3" s="1"/>
  <c r="F303" i="3"/>
  <c r="G303" i="3" s="1"/>
  <c r="H303" i="3" s="1"/>
  <c r="F304" i="3"/>
  <c r="G304" i="3" s="1"/>
  <c r="H304" i="3" s="1"/>
  <c r="F305" i="3"/>
  <c r="G305" i="3" s="1"/>
  <c r="H305" i="3" s="1"/>
  <c r="F306" i="3"/>
  <c r="G306" i="3" s="1"/>
  <c r="H306" i="3" s="1"/>
  <c r="F307" i="3"/>
  <c r="G307" i="3" s="1"/>
  <c r="H307" i="3" s="1"/>
  <c r="F308" i="3"/>
  <c r="G308" i="3" s="1"/>
  <c r="H308" i="3" s="1"/>
  <c r="F309" i="3"/>
  <c r="G309" i="3" s="1"/>
  <c r="H309" i="3" s="1"/>
  <c r="F310" i="3"/>
  <c r="G310" i="3" s="1"/>
  <c r="H310" i="3" s="1"/>
  <c r="F311" i="3"/>
  <c r="G311" i="3" s="1"/>
  <c r="H311" i="3" s="1"/>
  <c r="F12" i="3"/>
  <c r="G12" i="3" s="1"/>
  <c r="H12" i="3" s="1"/>
  <c r="E14" i="11" l="1"/>
  <c r="D14" i="11"/>
  <c r="E13" i="11"/>
  <c r="D13" i="11"/>
  <c r="B29" i="5" l="1" a="1"/>
  <c r="B29" i="5" s="1"/>
  <c r="C29" i="5" s="1"/>
  <c r="D13" i="2"/>
  <c r="C11" i="2"/>
  <c r="D11" i="2"/>
  <c r="D10" i="2"/>
  <c r="C10" i="2"/>
  <c r="D8" i="2"/>
  <c r="C8" i="2"/>
  <c r="D7" i="2"/>
  <c r="C7" i="2"/>
  <c r="D6" i="2"/>
  <c r="C6" i="2"/>
  <c r="D5" i="2"/>
  <c r="C5" i="2"/>
  <c r="C30" i="5" l="1"/>
  <c r="E29" i="5"/>
  <c r="C31" i="5"/>
  <c r="E34" i="5"/>
  <c r="E33" i="5"/>
  <c r="C34" i="5"/>
  <c r="E32" i="5"/>
  <c r="C33" i="5"/>
  <c r="E31" i="5"/>
  <c r="C32" i="5"/>
  <c r="E30" i="5"/>
  <c r="D9" i="2"/>
  <c r="C9" i="2"/>
  <c r="T9" i="11"/>
  <c r="T8" i="11"/>
  <c r="T7" i="11"/>
  <c r="T6" i="11"/>
  <c r="T5" i="11"/>
  <c r="B34" i="5"/>
  <c r="B33" i="5"/>
  <c r="B32" i="5"/>
  <c r="B31" i="5"/>
  <c r="B30"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394B12-837D-4FCC-B29B-4EF407616CD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195202D-1D5A-44A3-9E27-09B83606F1BB}" name="WorksheetConnection_beginner-DA-course-blank.xlsx!data5" type="102" refreshedVersion="8" minRefreshableVersion="5">
    <extLst>
      <ext xmlns:x15="http://schemas.microsoft.com/office/spreadsheetml/2010/11/main" uri="{DE250136-89BD-433C-8126-D09CA5730AF9}">
        <x15:connection id="data5" autoDelete="1">
          <x15:rangePr sourceName="_xlcn.WorksheetConnection_beginnerDAcourseblank.xlsxdata5"/>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<sst xmlns="http://schemas.openxmlformats.org/spreadsheetml/2006/main" count="2913" uniqueCount="91">
  <si>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</si>
  <si>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</si>
  <si>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</si>
  <si>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</si>
  <si>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</si>
  <si>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</si>
  <si>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</si>
  <si>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</si>
  <si>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</si>
  <si>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</si>
  <si>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</si>
  <si>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</si>
  <si>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</si>
  <si>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</si>
  <si>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</si>
  <si>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</si>
  <si>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</si>
  <si>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</si>
  <si>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</si>
  <si>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</si>
  <si>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</si>
  <si>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</si>
  <si>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</si>
  <si>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</si>
  <si>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</si>
  <si>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</si>
  <si>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</si>
  <si>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</si>
  <si>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</si>
  <si>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</si>
  <si>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</si>
  <si>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</si>
  <si>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</si>
  <si>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</si>
  <si>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</si>
  <si>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</si>
  <si>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</si>
  <si>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</si>
  <si>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</si>
  <si>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</si>
  <si>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</si>
  <si>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</si>
  <si>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</si>
  <si>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</si>
  <si>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</si>
  <si>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</si>
  <si>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</si>
  <si>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</si>
  <si>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</si>
  <si>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</si>
  <si>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</si>
  <si>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Exploratory Data Analysis (EDA) with CF</t>
  </si>
  <si>
    <t>Top 5 products by $ per unit</t>
  </si>
  <si>
    <t>Are there any anomalies in the data?</t>
  </si>
  <si>
    <t>Quick Statistics</t>
  </si>
  <si>
    <t xml:space="preserve">Average </t>
  </si>
  <si>
    <t>Median</t>
  </si>
  <si>
    <t>Minimum</t>
  </si>
  <si>
    <t>Maximum</t>
  </si>
  <si>
    <t>Range</t>
  </si>
  <si>
    <t>25 percentile</t>
  </si>
  <si>
    <t>75 percentile</t>
  </si>
  <si>
    <t>Product count</t>
  </si>
  <si>
    <t>Thershold</t>
  </si>
  <si>
    <t>Country</t>
  </si>
  <si>
    <t>Amounts</t>
  </si>
  <si>
    <t>Sum of Amount</t>
  </si>
  <si>
    <t>Row Labels</t>
  </si>
  <si>
    <t>Grand Total</t>
  </si>
  <si>
    <t>Sum of Units</t>
  </si>
  <si>
    <t>Bar</t>
  </si>
  <si>
    <t>Sales per Units</t>
  </si>
  <si>
    <t xml:space="preserve">Profits by product </t>
  </si>
  <si>
    <t>Cost per Units</t>
  </si>
  <si>
    <t>Cost</t>
  </si>
  <si>
    <t>Profit</t>
  </si>
  <si>
    <t>Country Level Sales Report</t>
  </si>
  <si>
    <t>countries</t>
  </si>
  <si>
    <t>Pick a Country</t>
  </si>
  <si>
    <t>Quick Summary</t>
  </si>
  <si>
    <t>Number of Transactions</t>
  </si>
  <si>
    <t>Sales</t>
  </si>
  <si>
    <t>Costs</t>
  </si>
  <si>
    <t>Quantity</t>
  </si>
  <si>
    <t>Total</t>
  </si>
  <si>
    <t>Average</t>
  </si>
  <si>
    <t>By Sales Person</t>
  </si>
  <si>
    <t>Name</t>
  </si>
  <si>
    <t>Profit  Percentage</t>
  </si>
  <si>
    <t>Excel Data Analysis</t>
  </si>
  <si>
    <t>Exploratory Data Analysis (EDA) with Conditional formating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</si>
</sst>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3" formatCode="_(* #,##0.00_);_(* \(#,##0.00\);_(* &quot;-&quot;??_);_(@_)"/>
    <numFmt numFmtId="164" formatCode="&quot;$&quot;#,##0"/>
    <numFmt numFmtId="165" formatCode="_(* #,##0_);_(* \(#,##0\);_(* &quot;-&quot;??_);_(@_)"/>
    <numFmt numFmtId="166" formatCode="\$#,##0.00;\(\$#,##0.00\);\$#,##0.00"/>
    <numFmt numFmtId="167" formatCode="\$#,##0;\(\$#,##0\);\$#,##0"/>
    <numFmt numFmtId="168" formatCode="0%;\-0%;0%"/>
  </numFmts>
  <fonts count="8" x14ac:knownFonts="1">
    <font>
      <sz val="11"/>
      <color theme="1"/>
      <name val="Calibri"/>
      <family val="2"/>
      <scheme val="minor"/>
    </font>
    <font>
      <b/>
      <sz val="11"/>
      <color theme="1"/>
      <name val="Calibri"/>
      <family val="2"/>
      <scheme val="minor"/>
    </font>
    <font>
      <b/>
      <sz val="28"/>
      <color theme="1"/>
      <name val="Calibri"/>
      <family val="2"/>
      <scheme val="minor"/>
    </font>
    <font>
      <sz val="11"/>
      <color theme="1"/>
      <name val="Calibri"/>
      <family val="2"/>
      <scheme val="minor"/>
    </font>
    <font>
      <sz val="26"/>
      <color theme="1"/>
      <name val="Calibri"/>
      <family val="2"/>
      <scheme val="minor"/>
    </font>
    <font>
      <b/>
      <sz val="24"/>
      <color theme="1"/>
      <name val="Calibri"/>
      <family val="2"/>
      <scheme val="minor"/>
    </font>
    <font>
      <b/>
      <sz val="26"/>
      <color theme="1"/>
      <name val="Calibri"/>
      <family val="2"/>
      <scheme val="minor"/>
    </font>
    <font>
      <sz val="48"/>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7">
    <border>
      <left/>
      <right/>
      <top/>
      <bottom/>
      <diagonal/>
    </border>
    <border>
      <left/>
      <right/>
      <top style="dotted">
        <color theme="0" tint="-0.24994659260841701"/>
      </top>
      <bottom style="dotted">
        <color theme="0" tint="-0.2499465926084170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65">
    <xf numFmtId="0" fontId="0" fillId="0" borderId="0" xfId="0"/>
    <xf numFmtId="0" fontId="0" fillId="2" borderId="0" xfId="0" applyFill="1"/>
    <xf numFmtId="6"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0" fontId="1" fillId="0" borderId="0" xfId="0" applyFont="1" applyAlignment="1">
      <alignment horizontal="right"/>
    </xf>
    <xf numFmtId="8" fontId="0" fillId="0" borderId="0" xfId="0" applyNumberFormat="1"/>
    <xf numFmtId="0" fontId="0" fillId="5" borderId="0" xfId="0" applyFill="1"/>
    <xf numFmtId="0" fontId="0" fillId="5" borderId="0" xfId="0" applyFill="1" applyAlignment="1">
      <alignment horizontal="right"/>
    </xf>
    <xf numFmtId="0" fontId="0" fillId="5" borderId="3" xfId="0" applyFill="1" applyBorder="1"/>
    <xf numFmtId="0" fontId="0" fillId="5" borderId="4" xfId="0" applyFill="1" applyBorder="1"/>
    <xf numFmtId="0" fontId="0" fillId="5" borderId="5" xfId="0" applyFill="1" applyBorder="1"/>
    <xf numFmtId="0" fontId="0" fillId="0" borderId="6" xfId="0" applyBorder="1"/>
    <xf numFmtId="164" fontId="0" fillId="0" borderId="0" xfId="0" applyNumberFormat="1"/>
    <xf numFmtId="1" fontId="0" fillId="0" borderId="7" xfId="0" applyNumberFormat="1" applyBorder="1"/>
    <xf numFmtId="0" fontId="0" fillId="0" borderId="8" xfId="0" applyBorder="1"/>
    <xf numFmtId="164" fontId="0" fillId="0" borderId="9" xfId="0" applyNumberFormat="1" applyBorder="1"/>
    <xf numFmtId="0" fontId="0" fillId="0" borderId="9" xfId="0" applyBorder="1"/>
    <xf numFmtId="1" fontId="0" fillId="0" borderId="10" xfId="0" applyNumberFormat="1" applyBorder="1"/>
    <xf numFmtId="0" fontId="0" fillId="0" borderId="0" xfId="0" pivotButton="1"/>
    <xf numFmtId="0" fontId="0" fillId="0" borderId="0" xfId="0" applyAlignment="1">
      <alignment horizontal="left"/>
    </xf>
    <xf numFmtId="165" fontId="0" fillId="0" borderId="7" xfId="0" applyNumberFormat="1" applyBorder="1"/>
    <xf numFmtId="165" fontId="0" fillId="0" borderId="10" xfId="0" applyNumberFormat="1" applyBorder="1"/>
    <xf numFmtId="164" fontId="0" fillId="0" borderId="3" xfId="0" applyNumberFormat="1" applyBorder="1"/>
    <xf numFmtId="0" fontId="0" fillId="0" borderId="4" xfId="0" applyBorder="1"/>
    <xf numFmtId="165" fontId="0" fillId="0" borderId="5" xfId="0" applyNumberFormat="1" applyBorder="1"/>
    <xf numFmtId="164" fontId="0" fillId="0" borderId="6" xfId="0" applyNumberFormat="1" applyBorder="1"/>
    <xf numFmtId="164" fontId="0" fillId="0" borderId="8" xfId="0" applyNumberFormat="1" applyBorder="1"/>
    <xf numFmtId="0" fontId="0" fillId="0" borderId="2" xfId="0" pivotButton="1" applyBorder="1"/>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xf numFmtId="0" fontId="0" fillId="0" borderId="15" xfId="0" applyBorder="1"/>
    <xf numFmtId="0" fontId="0" fillId="0" borderId="16" xfId="0" applyBorder="1"/>
    <xf numFmtId="166" fontId="0" fillId="0" borderId="0" xfId="0" applyNumberFormat="1"/>
    <xf numFmtId="0" fontId="0" fillId="0" borderId="0" xfId="0" applyAlignment="1">
      <alignment horizontal="left" indent="1"/>
    </xf>
    <xf numFmtId="167" fontId="0" fillId="0" borderId="0" xfId="0" applyNumberFormat="1"/>
    <xf numFmtId="0" fontId="0" fillId="7" borderId="0" xfId="0" applyFill="1"/>
    <xf numFmtId="0" fontId="0" fillId="8" borderId="0" xfId="0" applyFill="1"/>
    <xf numFmtId="0" fontId="0" fillId="7" borderId="3" xfId="0" applyFill="1" applyBorder="1"/>
    <xf numFmtId="0" fontId="0" fillId="7" borderId="4" xfId="0" applyFill="1" applyBorder="1"/>
    <xf numFmtId="0" fontId="0" fillId="7" borderId="4" xfId="0" applyFill="1" applyBorder="1" applyAlignment="1">
      <alignment horizontal="right"/>
    </xf>
    <xf numFmtId="0" fontId="0" fillId="7" borderId="5" xfId="0" applyFill="1" applyBorder="1" applyAlignment="1">
      <alignment horizontal="right"/>
    </xf>
    <xf numFmtId="165" fontId="0" fillId="0" borderId="7" xfId="1" applyNumberFormat="1" applyFont="1" applyBorder="1"/>
    <xf numFmtId="164" fontId="0" fillId="0" borderId="7" xfId="0" applyNumberFormat="1" applyBorder="1"/>
    <xf numFmtId="165" fontId="0" fillId="0" borderId="10" xfId="1" applyNumberFormat="1" applyFont="1" applyBorder="1"/>
    <xf numFmtId="0" fontId="0" fillId="7" borderId="5" xfId="0" applyFill="1" applyBorder="1"/>
    <xf numFmtId="0" fontId="0" fillId="0" borderId="7" xfId="0" applyBorder="1" applyAlignment="1">
      <alignment horizontal="center"/>
    </xf>
    <xf numFmtId="0" fontId="0" fillId="0" borderId="10" xfId="0" applyBorder="1" applyAlignment="1">
      <alignment horizontal="center"/>
    </xf>
    <xf numFmtId="168" fontId="0" fillId="0" borderId="0" xfId="0" applyNumberFormat="1"/>
    <xf numFmtId="0" fontId="0" fillId="4" borderId="0" xfId="0" applyFill="1" applyAlignment="1">
      <alignment horizontal="center"/>
    </xf>
    <xf numFmtId="0" fontId="7" fillId="4" borderId="0" xfId="0" applyFont="1" applyFill="1" applyAlignment="1">
      <alignment horizontal="center"/>
    </xf>
    <xf numFmtId="0" fontId="0" fillId="0" borderId="7" xfId="0" applyBorder="1"/>
    <xf numFmtId="1" fontId="0" fillId="0" borderId="9" xfId="0" applyNumberFormat="1" applyBorder="1"/>
    <xf numFmtId="0" fontId="0" fillId="0" borderId="10" xfId="0" applyBorder="1"/>
    <xf numFmtId="0" fontId="2" fillId="3" borderId="0" xfId="0" applyFont="1"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5" fillId="4" borderId="0" xfId="0" applyFont="1" applyFill="1" applyAlignment="1">
      <alignment horizontal="center"/>
    </xf>
    <xf numFmtId="0" fontId="6" fillId="4" borderId="0" xfId="0" applyFont="1" applyFill="1" applyAlignment="1">
      <alignment horizontal="center"/>
    </xf>
    <xf numFmtId="0" fontId="0" fillId="6" borderId="0" xfId="0" applyFill="1" applyAlignment="1">
      <alignment horizontal="left"/>
    </xf>
  </cellXfs>
  <cellStyles count="2">
    <cellStyle name="Comma" xfId="1" builtinId="3"/>
    <cellStyle name="Normal" xfId="0" builtinId="0"/>
  </cellStyles>
  <dxfs count="19">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_(* #,##0_);_(* \(#,##0\);_(* &quot;-&quot;??_);_(@_)"/>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12" formatCode="&quot;$&quot;#,##0.00_);[Red]\(&quot;$&quot;#,##0.00\)"/>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yVal>
            <c:numRef>
              <c:f>'6'!$S$4:$S$303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yVal>
          <c:smooth val="0"/>
          <c:extLst>
            <c:ext xmlns:c16="http://schemas.microsoft.com/office/drawing/2014/chart" uri="{C3380CC4-5D6E-409C-BE32-E72D297353CC}">
              <c16:uniqueId val="{00000000-E3B6-4A2A-AE6C-335C2EF9DFB4}"/>
            </c:ext>
          </c:extLst>
        </c:ser>
        <c:dLbls>
          <c:showLegendKey val="0"/>
          <c:showVal val="0"/>
          <c:showCatName val="0"/>
          <c:showSerName val="0"/>
          <c:showPercent val="0"/>
          <c:showBubbleSize val="0"/>
        </c:dLbls>
        <c:axId val="1650583583"/>
        <c:axId val="1650583999"/>
      </c:scatterChart>
      <c:valAx>
        <c:axId val="1650583583"/>
        <c:scaling>
          <c:orientation val="minMax"/>
        </c:scaling>
        <c:delete val="0"/>
        <c:axPos val="b"/>
        <c:majorGridlines>
          <c:spPr>
            <a:ln w="9525" cap="flat" cmpd="sng" algn="ctr">
              <a:solidFill>
                <a:schemeClr val="dk1">
                  <a:lumMod val="65000"/>
                  <a:lumOff val="35000"/>
                  <a:alpha val="75000"/>
                </a:schemeClr>
              </a:solid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0583999"/>
        <c:crosses val="autoZero"/>
        <c:crossBetween val="midCat"/>
      </c:valAx>
      <c:valAx>
        <c:axId val="1650583999"/>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quot;$&quot;#,##0_);[Red]\(&quot;$&quot;#,##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0583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anamalies by amout</cx:v>
        </cx:txData>
      </cx:tx>
      <cx:txPr>
        <a:bodyPr rot="0" spcFirstLastPara="1" vertOverflow="ellipsis" vert="horz" wrap="square" lIns="38100" tIns="19050" rIns="38100" bIns="19050" anchor="ctr" anchorCtr="1" compatLnSpc="0"/>
        <a:lstStyle/>
        <a:p>
          <a:pPr algn="ctr" rtl="0">
            <a:defRPr sz="1400" b="1" i="0" u="none" strike="noStrike" kern="1200" cap="none" baseline="0">
              <a:solidFill>
                <a:sysClr val="window" lastClr="FFFFFF">
                  <a:lumMod val="85000"/>
                </a:sysClr>
              </a:solidFill>
              <a:latin typeface="+mn-lt"/>
              <a:ea typeface="+mn-ea"/>
              <a:cs typeface="+mn-cs"/>
            </a:defRPr>
          </a:pPr>
          <a:r>
            <a:rPr kumimoji="0" lang="en-US" sz="1400" b="1" i="0" u="none" strike="noStrike" kern="1200" cap="none" spc="0" normalizeH="0" baseline="0" noProof="0">
              <a:ln>
                <a:noFill/>
              </a:ln>
              <a:solidFill>
                <a:sysClr val="window" lastClr="FFFFFF">
                  <a:lumMod val="85000"/>
                </a:sysClr>
              </a:solidFill>
              <a:effectLst/>
              <a:uLnTx/>
              <a:uFillTx/>
              <a:latin typeface="Calibri" panose="020F0502020204030204"/>
            </a:rPr>
            <a:t>anamalies by amout</a:t>
          </a:r>
        </a:p>
      </cx:txPr>
    </cx:title>
    <cx:plotArea>
      <cx:plotAreaRegion>
        <cx:series layoutId="boxWhisker" uniqueId="{DCF2411D-DD49-43C9-85E1-97D772A290B9}">
          <cx:dataId val="0"/>
          <cx:layoutPr>
            <cx:statistics quartileMethod="exclusive"/>
          </cx:layoutPr>
        </cx:series>
      </cx:plotAreaRegion>
      <cx:axis id="0">
        <cx:catScaling/>
        <cx:majorGridlines/>
        <cx:minorGridlines/>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83E73848-6309-42CF-ABCE-7AB5017167F5}">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1278259</xdr:colOff>
      <xdr:row>9</xdr:row>
      <xdr:rowOff>114632</xdr:rowOff>
    </xdr:to>
    <xdr:pic>
      <xdr:nvPicPr>
        <xdr:cNvPr id="2" name="Picture 1">
          <a:extLst>
            <a:ext uri="{FF2B5EF4-FFF2-40B4-BE49-F238E27FC236}">
              <a16:creationId xmlns:a16="http://schemas.microsoft.com/office/drawing/2014/main" id="{CA954181-390C-4D69-B2B9-A6789CAFDE9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0" y="548640"/>
          <a:ext cx="1278259" cy="1211912"/>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175260</xdr:colOff>
      <xdr:row>6</xdr:row>
      <xdr:rowOff>171451</xdr:rowOff>
    </xdr:from>
    <xdr:to>
      <xdr:col>9</xdr:col>
      <xdr:colOff>7620</xdr:colOff>
      <xdr:row>16</xdr:row>
      <xdr:rowOff>125731</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D4F1E7D6-2D26-C597-BF1D-F3CA69DC2E84}"/>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459480" y="1268731"/>
              <a:ext cx="3032760" cy="178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7620</xdr:rowOff>
    </xdr:from>
    <xdr:to>
      <xdr:col>3</xdr:col>
      <xdr:colOff>582930</xdr:colOff>
      <xdr:row>19</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6853D3D-6123-C529-2EC7-D732D4C6F4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739140"/>
              <a:ext cx="250317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247650</xdr:colOff>
      <xdr:row>3</xdr:row>
      <xdr:rowOff>175260</xdr:rowOff>
    </xdr:from>
    <xdr:to>
      <xdr:col>14</xdr:col>
      <xdr:colOff>297180</xdr:colOff>
      <xdr:row>18</xdr:row>
      <xdr:rowOff>175260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4659906-C929-1905-1635-CDC1A4203B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648450" y="723900"/>
              <a:ext cx="3810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579120</xdr:colOff>
      <xdr:row>4</xdr:row>
      <xdr:rowOff>11430</xdr:rowOff>
    </xdr:from>
    <xdr:to>
      <xdr:col>10</xdr:col>
      <xdr:colOff>217170</xdr:colOff>
      <xdr:row>19</xdr:row>
      <xdr:rowOff>11430</xdr:rowOff>
    </xdr:to>
    <xdr:graphicFrame macro="">
      <xdr:nvGraphicFramePr>
        <xdr:cNvPr id="5" name="Chart 4">
          <a:extLst>
            <a:ext uri="{FF2B5EF4-FFF2-40B4-BE49-F238E27FC236}">
              <a16:creationId xmlns:a16="http://schemas.microsoft.com/office/drawing/2014/main" id="{E6B687BF-25BF-8B60-7BF0-42F5FD242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407670</xdr:colOff>
      <xdr:row>5</xdr:row>
      <xdr:rowOff>80011</xdr:rowOff>
    </xdr:from>
    <xdr:to>
      <xdr:col>5</xdr:col>
      <xdr:colOff>407670</xdr:colOff>
      <xdr:row>12</xdr:row>
      <xdr:rowOff>19051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9740C88C-DC3D-7D57-14B1-3EB779148FA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2388870" y="99441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87630</xdr:colOff>
      <xdr:row>4</xdr:row>
      <xdr:rowOff>95250</xdr:rowOff>
    </xdr:from>
    <xdr:to>
      <xdr:col>7</xdr:col>
      <xdr:colOff>636270</xdr:colOff>
      <xdr:row>18</xdr:row>
      <xdr:rowOff>59055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6846A3B8-69CF-A2BC-1B22-E54A773A349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4941570" y="82677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Prithiani" refreshedDate="44979.491137152778" createdVersion="8" refreshedVersion="8" minRefreshableVersion="3" recordCount="300" xr:uid="{2164B7E1-7447-482E-B7F5-5EAC60456BC0}">
  <cacheSource type="worksheet">
    <worksheetSource name="data5"/>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3126943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ta Prithiani" refreshedDate="44980.592472685188" backgroundQuery="1" createdVersion="8" refreshedVersion="8" minRefreshableVersion="3" recordCount="0" supportSubquery="1" supportAdvancedDrill="1" xr:uid="{9912A5B6-F38D-4F29-B4F1-91D30B800AE6}">
  <cacheSource type="external" connectionId="1"/>
  <cacheFields count="2">
    <cacheField name="[data5].[Product].[Product]" caption="Product" numFmtId="0" hierarchy="2" level="1">
      <sharedItems count="5">
        <s v="85% Dark Bars"/>
        <s v="After Nines"/>
        <s v="Baker's Choco Chips"/>
        <s v="Peanut Butter Cubes"/>
        <s v="Raspberry Choco"/>
      </sharedItems>
    </cacheField>
    <cacheField name="[Measures].[Sales per Units]" caption="Sales per Units" numFmtId="0" hierarchy="10" level="32767"/>
  </cacheFields>
  <cacheHierarchies count="15">
    <cacheHierarchy uniqueName="[data5].[Sales Person]" caption="Sales Person" attribute="1" defaultMemberUniqueName="[data5].[Sales Person].[All]" allUniqueName="[data5].[Sales Person].[All]" dimensionUniqueName="[data5]" displayFolder="" count="0" memberValueDatatype="130" unbalanced="0"/>
    <cacheHierarchy uniqueName="[data5].[Geography]" caption="Geography" attribute="1" defaultMemberUniqueName="[data5].[Geography].[All]" allUniqueName="[data5].[Geography].[All]" dimensionUniqueName="[data5]" displayFolder="" count="0" memberValueDatatype="130" unbalanced="0"/>
    <cacheHierarchy uniqueName="[data5].[Product]" caption="Product" attribute="1" defaultMemberUniqueName="[data5].[Product].[All]" allUniqueName="[data5].[Product].[All]" dimensionUniqueName="[data5]" displayFolder="" count="2" memberValueDatatype="130" unbalanced="0">
      <fieldsUsage count="2">
        <fieldUsage x="-1"/>
        <fieldUsage x="0"/>
      </fieldsUsage>
    </cacheHierarchy>
    <cacheHierarchy uniqueName="[data5].[Amount]" caption="Amount" attribute="1" defaultMemberUniqueName="[data5].[Amount].[All]" allUniqueName="[data5].[Amount].[All]" dimensionUniqueName="[data5]" displayFolder="" count="0" memberValueDatatype="20" unbalanced="0"/>
    <cacheHierarchy uniqueName="[data5].[Units]" caption="Units" attribute="1" defaultMemberUniqueName="[data5].[Units].[All]" allUniqueName="[data5].[Units].[All]" dimensionUniqueName="[data5]" displayFolder="" count="0" memberValueDatatype="20" unbalanced="0"/>
    <cacheHierarchy uniqueName="[data5].[Cost per Units]" caption="Cost per Units" attribute="1" defaultMemberUniqueName="[data5].[Cost per Units].[All]" allUniqueName="[data5].[Cost per Units].[All]" dimensionUniqueName="[data5]" displayFolder="" count="0" memberValueDatatype="5" unbalanced="0"/>
    <cacheHierarchy uniqueName="[data5].[Cost]" caption="Cost" attribute="1" defaultMemberUniqueName="[data5].[Cost].[All]" allUniqueName="[data5].[Cost].[All]" dimensionUniqueName="[data5]" displayFolder="" count="0" memberValueDatatype="5" unbalanced="0"/>
    <cacheHierarchy uniqueName="[Measures].[Sum of Amount]" caption="Sum of Amount" measure="1" displayFolder="" measureGroup="data5"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5"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5" count="0">
      <extLst>
        <ext xmlns:x15="http://schemas.microsoft.com/office/spreadsheetml/2010/11/main" uri="{B97F6D7D-B522-45F9-BDA1-12C45D357490}">
          <x15:cacheHierarchy aggregatedColumn="6"/>
        </ext>
      </extLst>
    </cacheHierarchy>
    <cacheHierarchy uniqueName="[Measures].[Sales per Units]" caption="Sales per Units" measure="1" displayFolder="" measureGroup="data5" count="0" oneField="1">
      <fieldsUsage count="1">
        <fieldUsage x="1"/>
      </fieldsUsage>
    </cacheHierarchy>
    <cacheHierarchy uniqueName="[Measures].[Profit]" caption="Profit" measure="1" displayFolder="" measureGroup="data5" count="0"/>
    <cacheHierarchy uniqueName="[Measures].[Profit  Percentage]" caption="Profit  Percentage" measure="1" displayFolder="" measureGroup="data5" count="0"/>
    <cacheHierarchy uniqueName="[Measures].[__XL_Count data5]" caption="__XL_Count data5" measure="1" displayFolder="" measureGroup="data5" count="0" hidden="1"/>
    <cacheHierarchy uniqueName="[Measures].[__No measures defined]" caption="__No measures defined" measure="1" displayFolder="" count="0" hidden="1"/>
  </cacheHierarchies>
  <kpis count="0"/>
  <dimensions count="2">
    <dimension name="data5" uniqueName="[data5]" caption="data5"/>
    <dimension measure="1" name="Measures" uniqueName="[Measures]" caption="Measures"/>
  </dimensions>
  <measureGroups count="1">
    <measureGroup name="data5" caption="data5"/>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ta Prithiani" refreshedDate="44980.665140856479" backgroundQuery="1" createdVersion="8" refreshedVersion="8" minRefreshableVersion="3" recordCount="0" supportSubquery="1" supportAdvancedDrill="1" xr:uid="{33B9CD5B-6E4B-4CE9-9F3D-8278D4445E9F}">
  <cacheSource type="external" connectionId="1"/>
  <cacheFields count="5">
    <cacheField name="[data5].[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Units]" caption="Sum of Units" numFmtId="0" hierarchy="8" level="32767"/>
    <cacheField name="[Measures].[Sum of Amount]" caption="Sum of Amount" numFmtId="0" hierarchy="7" level="32767"/>
    <cacheField name="[Measures].[Profit]" caption="Profit" numFmtId="0" hierarchy="11" level="32767"/>
    <cacheField name="[Measures].[Profit  Percentage]" caption="Profit  Percentage" numFmtId="0" hierarchy="12" level="32767"/>
  </cacheFields>
  <cacheHierarchies count="15">
    <cacheHierarchy uniqueName="[data5].[Sales Person]" caption="Sales Person" attribute="1" defaultMemberUniqueName="[data5].[Sales Person].[All]" allUniqueName="[data5].[Sales Person].[All]" dimensionUniqueName="[data5]" displayFolder="" count="2" memberValueDatatype="130" unbalanced="0"/>
    <cacheHierarchy uniqueName="[data5].[Geography]" caption="Geography" attribute="1" defaultMemberUniqueName="[data5].[Geography].[All]" allUniqueName="[data5].[Geography].[All]" dimensionUniqueName="[data5]" displayFolder="" count="2" memberValueDatatype="130" unbalanced="0"/>
    <cacheHierarchy uniqueName="[data5].[Product]" caption="Product" attribute="1" defaultMemberUniqueName="[data5].[Product].[All]" allUniqueName="[data5].[Product].[All]" dimensionUniqueName="[data5]" displayFolder="" count="2" memberValueDatatype="130" unbalanced="0">
      <fieldsUsage count="2">
        <fieldUsage x="-1"/>
        <fieldUsage x="0"/>
      </fieldsUsage>
    </cacheHierarchy>
    <cacheHierarchy uniqueName="[data5].[Amount]" caption="Amount" attribute="1" defaultMemberUniqueName="[data5].[Amount].[All]" allUniqueName="[data5].[Amount].[All]" dimensionUniqueName="[data5]" displayFolder="" count="2" memberValueDatatype="20" unbalanced="0"/>
    <cacheHierarchy uniqueName="[data5].[Units]" caption="Units" attribute="1" defaultMemberUniqueName="[data5].[Units].[All]" allUniqueName="[data5].[Units].[All]" dimensionUniqueName="[data5]" displayFolder="" count="2" memberValueDatatype="20" unbalanced="0"/>
    <cacheHierarchy uniqueName="[data5].[Cost per Units]" caption="Cost per Units" attribute="1" defaultMemberUniqueName="[data5].[Cost per Units].[All]" allUniqueName="[data5].[Cost per Units].[All]" dimensionUniqueName="[data5]" displayFolder="" count="2" memberValueDatatype="5" unbalanced="0"/>
    <cacheHierarchy uniqueName="[data5].[Cost]" caption="Cost" attribute="1" defaultMemberUniqueName="[data5].[Cost].[All]" allUniqueName="[data5].[Cost].[All]" dimensionUniqueName="[data5]" displayFolder="" count="2" memberValueDatatype="5" unbalanced="0"/>
    <cacheHierarchy uniqueName="[Measures].[Sum of Amount]" caption="Sum of Amount" measure="1" displayFolder="" measureGroup="data5"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5" count="0" oneField="1">
      <fieldsUsage count="1">
        <fieldUsage x="1"/>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5" count="0">
      <extLst>
        <ext xmlns:x15="http://schemas.microsoft.com/office/spreadsheetml/2010/11/main" uri="{B97F6D7D-B522-45F9-BDA1-12C45D357490}">
          <x15:cacheHierarchy aggregatedColumn="6"/>
        </ext>
      </extLst>
    </cacheHierarchy>
    <cacheHierarchy uniqueName="[Measures].[Sales per Units]" caption="Sales per Units" measure="1" displayFolder="" measureGroup="data5" count="0"/>
    <cacheHierarchy uniqueName="[Measures].[Profit]" caption="Profit" measure="1" displayFolder="" measureGroup="data5" count="0" oneField="1">
      <fieldsUsage count="1">
        <fieldUsage x="3"/>
      </fieldsUsage>
    </cacheHierarchy>
    <cacheHierarchy uniqueName="[Measures].[Profit  Percentage]" caption="Profit  Percentage" measure="1" displayFolder="" measureGroup="data5" count="0" oneField="1">
      <fieldsUsage count="1">
        <fieldUsage x="4"/>
      </fieldsUsage>
    </cacheHierarchy>
    <cacheHierarchy uniqueName="[Measures].[__XL_Count data5]" caption="__XL_Count data5" measure="1" displayFolder="" measureGroup="data5" count="0" hidden="1"/>
    <cacheHierarchy uniqueName="[Measures].[__No measures defined]" caption="__No measures defined" measure="1" displayFolder="" count="0" hidden="1"/>
  </cacheHierarchies>
  <kpis count="0"/>
  <dimensions count="2">
    <dimension name="data5" uniqueName="[data5]" caption="data5"/>
    <dimension measure="1" name="Measures" uniqueName="[Measures]" caption="Measures"/>
  </dimensions>
  <measureGroups count="1">
    <measureGroup name="data5" caption="data5"/>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ta Prithiani" refreshedDate="44981.624385416668" backgroundQuery="1" createdVersion="8" refreshedVersion="8" minRefreshableVersion="3" recordCount="0" supportSubquery="1" supportAdvancedDrill="1" xr:uid="{025E110D-E953-4CBE-A70F-24CE6C76DEF4}">
  <cacheSource type="external" connectionId="1"/>
  <cacheFields count="3">
    <cacheField name="[data5].[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caption="Profit" numFmtId="0" hierarchy="11" level="32767"/>
    <cacheField name="[data5].[Geography].[Geography]" caption="Geography" numFmtId="0" hierarchy="1" level="1">
      <sharedItems containsSemiMixedTypes="0" containsNonDate="0" containsString="0"/>
    </cacheField>
  </cacheFields>
  <cacheHierarchies count="15">
    <cacheHierarchy uniqueName="[data5].[Sales Person]" caption="Sales Person" attribute="1" defaultMemberUniqueName="[data5].[Sales Person].[All]" allUniqueName="[data5].[Sales Person].[All]" dimensionUniqueName="[data5]" displayFolder="" count="0" memberValueDatatype="130" unbalanced="0"/>
    <cacheHierarchy uniqueName="[data5].[Geography]" caption="Geography" attribute="1" defaultMemberUniqueName="[data5].[Geography].[All]" allUniqueName="[data5].[Geography].[All]" dimensionUniqueName="[data5]" displayFolder="" count="2" memberValueDatatype="130" unbalanced="0">
      <fieldsUsage count="2">
        <fieldUsage x="-1"/>
        <fieldUsage x="2"/>
      </fieldsUsage>
    </cacheHierarchy>
    <cacheHierarchy uniqueName="[data5].[Product]" caption="Product" attribute="1" defaultMemberUniqueName="[data5].[Product].[All]" allUniqueName="[data5].[Product].[All]" dimensionUniqueName="[data5]" displayFolder="" count="2" memberValueDatatype="130" unbalanced="0">
      <fieldsUsage count="2">
        <fieldUsage x="-1"/>
        <fieldUsage x="0"/>
      </fieldsUsage>
    </cacheHierarchy>
    <cacheHierarchy uniqueName="[data5].[Amount]" caption="Amount" attribute="1" defaultMemberUniqueName="[data5].[Amount].[All]" allUniqueName="[data5].[Amount].[All]" dimensionUniqueName="[data5]" displayFolder="" count="0" memberValueDatatype="20" unbalanced="0"/>
    <cacheHierarchy uniqueName="[data5].[Units]" caption="Units" attribute="1" defaultMemberUniqueName="[data5].[Units].[All]" allUniqueName="[data5].[Units].[All]" dimensionUniqueName="[data5]" displayFolder="" count="0" memberValueDatatype="20" unbalanced="0"/>
    <cacheHierarchy uniqueName="[data5].[Cost per Units]" caption="Cost per Units" attribute="1" defaultMemberUniqueName="[data5].[Cost per Units].[All]" allUniqueName="[data5].[Cost per Units].[All]" dimensionUniqueName="[data5]" displayFolder="" count="0" memberValueDatatype="5" unbalanced="0"/>
    <cacheHierarchy uniqueName="[data5].[Cost]" caption="Cost" attribute="1" defaultMemberUniqueName="[data5].[Cost].[All]" allUniqueName="[data5].[Cost].[All]" dimensionUniqueName="[data5]" displayFolder="" count="0" memberValueDatatype="5" unbalanced="0"/>
    <cacheHierarchy uniqueName="[Measures].[Sum of Amount]" caption="Sum of Amount" measure="1" displayFolder="" measureGroup="data5"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5"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5" count="0">
      <extLst>
        <ext xmlns:x15="http://schemas.microsoft.com/office/spreadsheetml/2010/11/main" uri="{B97F6D7D-B522-45F9-BDA1-12C45D357490}">
          <x15:cacheHierarchy aggregatedColumn="6"/>
        </ext>
      </extLst>
    </cacheHierarchy>
    <cacheHierarchy uniqueName="[Measures].[Sales per Units]" caption="Sales per Units" measure="1" displayFolder="" measureGroup="data5" count="0"/>
    <cacheHierarchy uniqueName="[Measures].[Profit]" caption="Profit" measure="1" displayFolder="" measureGroup="data5" count="0" oneField="1">
      <fieldsUsage count="1">
        <fieldUsage x="1"/>
      </fieldsUsage>
    </cacheHierarchy>
    <cacheHierarchy uniqueName="[Measures].[Profit  Percentage]" caption="Profit  Percentage" measure="1" displayFolder="" measureGroup="data5" count="0"/>
    <cacheHierarchy uniqueName="[Measures].[__XL_Count data5]" caption="__XL_Count data5" measure="1" displayFolder="" measureGroup="data5" count="0" hidden="1"/>
    <cacheHierarchy uniqueName="[Measures].[__No measures defined]" caption="__No measures defined" measure="1" displayFolder="" count="0" hidden="1"/>
  </cacheHierarchies>
  <kpis count="0"/>
  <dimensions count="2">
    <dimension name="data5" uniqueName="[data5]" caption="data5"/>
    <dimension measure="1" name="Measures" uniqueName="[Measures]" caption="Measures"/>
  </dimensions>
  <measureGroups count="1">
    <measureGroup name="data5" caption="data5"/>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rita Prithiani" refreshedDate="44980.593916203703" backgroundQuery="1" createdVersion="3" refreshedVersion="8" minRefreshableVersion="3" recordCount="0" supportSubquery="1" supportAdvancedDrill="1" xr:uid="{12A4B4D5-3360-4AB4-B7AE-90DDDCAFE5CF}">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5].[Sales Person]" caption="Sales Person" attribute="1" defaultMemberUniqueName="[data5].[Sales Person].[All]" allUniqueName="[data5].[Sales Person].[All]" dimensionUniqueName="[data5]" displayFolder="" count="0" memberValueDatatype="130" unbalanced="0"/>
    <cacheHierarchy uniqueName="[data5].[Geography]" caption="Geography" attribute="1" defaultMemberUniqueName="[data5].[Geography].[All]" allUniqueName="[data5].[Geography].[All]" dimensionUniqueName="[data5]" displayFolder="" count="2" memberValueDatatype="130" unbalanced="0"/>
    <cacheHierarchy uniqueName="[data5].[Product]" caption="Product" attribute="1" defaultMemberUniqueName="[data5].[Product].[All]" allUniqueName="[data5].[Product].[All]" dimensionUniqueName="[data5]" displayFolder="" count="0" memberValueDatatype="130" unbalanced="0"/>
    <cacheHierarchy uniqueName="[data5].[Amount]" caption="Amount" attribute="1" defaultMemberUniqueName="[data5].[Amount].[All]" allUniqueName="[data5].[Amount].[All]" dimensionUniqueName="[data5]" displayFolder="" count="0" memberValueDatatype="20" unbalanced="0"/>
    <cacheHierarchy uniqueName="[data5].[Units]" caption="Units" attribute="1" defaultMemberUniqueName="[data5].[Units].[All]" allUniqueName="[data5].[Units].[All]" dimensionUniqueName="[data5]" displayFolder="" count="0" memberValueDatatype="20" unbalanced="0"/>
    <cacheHierarchy uniqueName="[data5].[Cost per Units]" caption="Cost per Units" attribute="1" defaultMemberUniqueName="[data5].[Cost per Units].[All]" allUniqueName="[data5].[Cost per Units].[All]" dimensionUniqueName="[data5]" displayFolder="" count="0" memberValueDatatype="5" unbalanced="0"/>
    <cacheHierarchy uniqueName="[data5].[Cost]" caption="Cost" attribute="1" defaultMemberUniqueName="[data5].[Cost].[All]" allUniqueName="[data5].[Cost].[All]" dimensionUniqueName="[data5]" displayFolder="" count="0" memberValueDatatype="5" unbalanced="0"/>
    <cacheHierarchy uniqueName="[Measures].[Sum of Amount]" caption="Sum of Amount" measure="1" displayFolder="" measureGroup="data5"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5"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5" count="0">
      <extLst>
        <ext xmlns:x15="http://schemas.microsoft.com/office/spreadsheetml/2010/11/main" uri="{B97F6D7D-B522-45F9-BDA1-12C45D357490}">
          <x15:cacheHierarchy aggregatedColumn="6"/>
        </ext>
      </extLst>
    </cacheHierarchy>
    <cacheHierarchy uniqueName="[Measures].[Sales per Units]" caption="Sales per Units" measure="1" displayFolder="" measureGroup="data5" count="0"/>
    <cacheHierarchy uniqueName="[Measures].[Profit]" caption="Profit" measure="1" displayFolder="" measureGroup="data5" count="0"/>
    <cacheHierarchy uniqueName="[Measures].[__XL_Count data5]" caption="__XL_Count data5" measure="1" displayFolder="" measureGroup="data5"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4366085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00A83A-6157-42C8-975B-B2BDBCC59DD8}"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D14"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numFmtId="164"/>
    <dataField name="Bar" fld="3" baseField="0" baseItem="0"/>
    <dataField name="Sum of Units" fld="4" baseField="0" baseItem="0" numFmtId="165"/>
  </dataFields>
  <formats count="7">
    <format dxfId="9">
      <pivotArea outline="0" collapsedLevelsAreSubtotals="1" fieldPosition="0">
        <references count="1">
          <reference field="4294967294" count="1" selected="0">
            <x v="0"/>
          </reference>
        </references>
      </pivotArea>
    </format>
    <format dxfId="8">
      <pivotArea outline="0" collapsedLevelsAreSubtotals="1" fieldPosition="0">
        <references count="1">
          <reference field="4294967294" count="1" selected="0">
            <x v="2"/>
          </reference>
        </references>
      </pivotArea>
    </format>
    <format dxfId="7">
      <pivotArea type="all" dataOnly="0" outline="0" fieldPosition="0"/>
    </format>
    <format dxfId="6">
      <pivotArea outline="0" collapsedLevelsAreSubtotals="1" fieldPosition="0"/>
    </format>
    <format dxfId="5">
      <pivotArea field="1" type="button" dataOnly="0" labelOnly="1" outline="0" axis="axisRow" fieldPosition="0"/>
    </format>
    <format dxfId="4">
      <pivotArea dataOnly="0" labelOnly="1" fieldPosition="0">
        <references count="1">
          <reference field="1" count="0"/>
        </references>
      </pivotArea>
    </format>
    <format dxfId="3">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7859C7-3FBC-4BA0-AAB2-9422EF5D49A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4"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5">
        <x15:activeTabTopLevelEntity name="[data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3BE4E1-5E54-4A84-B375-CD627225BBE5}"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8:H21"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75BFFC-C8DB-4BE6-BF2E-572E3FE2FB1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1"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sortType="ascending">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205050-D791-4B69-9912-F195C42F9767}"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29"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members count="1" level="1">
        <member name="[data5].[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5">
        <x15:activeTabTopLevelEntity name="[data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936A77-82B6-4806-9230-DCB05FC5F660}"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E29"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4">
    <i>
      <x/>
    </i>
    <i i="1">
      <x v="1"/>
    </i>
    <i i="2">
      <x v="2"/>
    </i>
    <i i="3">
      <x v="3"/>
    </i>
  </colItems>
  <dataFields count="4">
    <dataField name="Sum of Units" fld="1" baseField="0" baseItem="0"/>
    <dataField name="Sum of Amount"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5">
        <x15:activeTabTopLevelEntity name="[data5]"/>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07451CC-E8C2-45FE-9D4B-8364716499E4}" sourceName="Sales Person">
  <pivotTables>
    <pivotTable tabId="6" name="PivotTable2"/>
  </pivotTables>
  <data>
    <tabular pivotCacheId="1312694303">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D1EFD5D-2E6E-445C-A12F-2D70C323384E}" sourceName="[data5].[Geography]">
  <pivotTables>
    <pivotTable tabId="10" name="PivotTable17"/>
  </pivotTables>
  <data>
    <olap pivotCacheId="1543660855">
      <levels count="2">
        <level uniqueName="[data5].[Geography].[(All)]" sourceCaption="(All)" count="0"/>
        <level uniqueName="[data5].[Geography].[Geography]" sourceCaption="Geography" count="6">
          <ranges>
            <range startItem="0">
              <i n="[data5].[Geography].&amp;[Australia]" c="Australia"/>
              <i n="[data5].[Geography].&amp;[Canada]" c="Canada"/>
              <i n="[data5].[Geography].&amp;[India]" c="India"/>
              <i n="[data5].[Geography].&amp;[New Zealand]" c="New Zealand"/>
              <i n="[data5].[Geography].&amp;[UK]" c="UK"/>
              <i n="[data5].[Geography].&amp;[USA]" c="USA"/>
            </range>
          </ranges>
        </level>
      </levels>
      <selections count="1">
        <selection n="[data5].[Geography].&amp;[US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FD637ADD-3B99-4B41-977E-366526342096}" sourceName="[data5].[Geography]">
  <pivotTables>
    <pivotTable tabId="12" name="PivotTable1"/>
  </pivotTables>
  <data>
    <olap pivotCacheId="1543660855">
      <levels count="2">
        <level uniqueName="[data5].[Geography].[(All)]" sourceCaption="(All)" count="0"/>
        <level uniqueName="[data5].[Geography].[Geography]" sourceCaption="Geography" count="6">
          <ranges>
            <range startItem="0">
              <i n="[data5].[Geography].&amp;[Australia]" c="Australia"/>
              <i n="[data5].[Geography].&amp;[Canada]" c="Canada"/>
              <i n="[data5].[Geography].&amp;[India]" c="India"/>
              <i n="[data5].[Geography].&amp;[New Zealand]" c="New Zealand"/>
              <i n="[data5].[Geography].&amp;[UK]" c="UK"/>
              <i n="[data5].[Geography].&amp;[USA]" c="USA"/>
            </range>
          </ranges>
        </level>
      </levels>
      <selections count="1">
        <selection n="[data5].[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6BFC2E5-999F-4D66-98DC-CDA2214C8AE7}" cache="Slicer_Sales_Person" caption="Sales Person"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ADFCD3A9-DC14-4F60-93F3-2A06269839FA}" cache="Slicer_Geography" caption="Geography" columnCount="2"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545C219B-4D5B-499C-8CAE-F975213361DB}" cache="Slicer_Geography1" caption="Geography" level="1"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71CB19-B8DE-486F-B689-4AAD12A09685}" name="data5" displayName="data5" ref="A11:H311" totalsRowShown="0" headerRowDxfId="18">
  <autoFilter ref="A11:H311" xr:uid="{9271CB19-B8DE-486F-B689-4AAD12A09685}"/>
  <sortState xmlns:xlrd2="http://schemas.microsoft.com/office/spreadsheetml/2017/richdata2" ref="A12:F311">
    <sortCondition ref="C11:C311"/>
  </sortState>
  <tableColumns count="8">
    <tableColumn id="1" xr3:uid="{E78B1324-42BA-4435-8B40-3BF9775C9F34}" name="Sales Person"/>
    <tableColumn id="2" xr3:uid="{E538A140-B091-41F0-B668-8556C5CFF7A3}" name="Geography"/>
    <tableColumn id="3" xr3:uid="{FD818BCA-0708-47BE-B514-F7316FEB0CBB}" name="Product"/>
    <tableColumn id="4" xr3:uid="{7B6FC43D-DBFE-468D-9E8F-0D69F0F22F1F}" name="Amount" dataDxfId="17"/>
    <tableColumn id="5" xr3:uid="{3E0A80D7-DA98-435F-B1BC-CB0CBD7D2FEA}" name="Units" dataDxfId="16"/>
    <tableColumn id="6" xr3:uid="{6FF98F19-1B74-4580-B29C-3B8093C3F9CE}" name="Cost per Units" dataDxfId="15">
      <calculatedColumnFormula>VLOOKUP($C12,products9[],2)</calculatedColumnFormula>
    </tableColumn>
    <tableColumn id="7" xr3:uid="{C339D5D8-29AB-4476-AB4C-37CA96D97A12}" name="Cost">
      <calculatedColumnFormula>data5[[#This Row],[Units]]*data5[[#This Row],[Cost per Units]]</calculatedColumnFormula>
    </tableColumn>
    <tableColumn id="8" xr3:uid="{BE5A8EFC-A67D-4756-879D-8271C4A63C66}" name="Profit">
      <calculatedColumnFormula>data5[[#This Row],[Amount]]-data5[[#This Row],[Cost]]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5419298-39C9-4596-BFA8-C3D016C86B8C}" name="products9" displayName="products9" ref="O11:P33" totalsRowShown="0">
  <autoFilter ref="O11:P33" xr:uid="{95419298-39C9-4596-BFA8-C3D016C86B8C}"/>
  <sortState xmlns:xlrd2="http://schemas.microsoft.com/office/spreadsheetml/2017/richdata2" ref="O12:P33">
    <sortCondition ref="O11:O33"/>
  </sortState>
  <tableColumns count="2">
    <tableColumn id="1" xr3:uid="{175519C5-330B-4818-B74C-D4C19FFF7E30}" name="Product"/>
    <tableColumn id="2" xr3:uid="{A0FF2065-1966-4515-A7FB-B17C0037098D}" name="Cost per unit"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F0B95C-3692-4149-A8A9-47EA65647149}" name="data56" displayName="data56" ref="A6:E306" totalsRowShown="0" headerRowDxfId="12">
  <autoFilter ref="A6:E306" xr:uid="{CEF0B95C-3692-4149-A8A9-47EA65647149}"/>
  <sortState xmlns:xlrd2="http://schemas.microsoft.com/office/spreadsheetml/2017/richdata2" ref="A7:E306">
    <sortCondition descending="1" ref="D6:D306"/>
  </sortState>
  <tableColumns count="5">
    <tableColumn id="1" xr3:uid="{AF856D55-E9F7-4136-8ED9-BA4E52975BB2}" name="Sales Person"/>
    <tableColumn id="2" xr3:uid="{619D6364-09FB-4CFD-B368-19C672FBADAA}" name="Geography"/>
    <tableColumn id="3" xr3:uid="{BA878D21-10CF-41EC-A6B9-A12686C15183}" name="Product"/>
    <tableColumn id="4" xr3:uid="{0ED100E9-5CDA-4AF3-B51C-B35F4D7A35C5}" name="Amount" dataDxfId="11"/>
    <tableColumn id="5" xr3:uid="{231D0880-222F-455E-82CC-2FA2713821A9}" name="Units"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E659C2-7E9B-4053-9D8A-93AF3E9D1CC3}" name="data57" displayName="data57" ref="P3:T303" totalsRowShown="0" headerRowDxfId="2">
  <autoFilter ref="P3:T303" xr:uid="{EDE659C2-7E9B-4053-9D8A-93AF3E9D1CC3}"/>
  <tableColumns count="5">
    <tableColumn id="1" xr3:uid="{4FEF0DE8-BC9F-424D-A303-2DC0BA834F70}" name="Sales Person"/>
    <tableColumn id="2" xr3:uid="{3620D1AB-3C63-4CC8-A9FB-C1450CF76FC6}" name="Geography"/>
    <tableColumn id="3" xr3:uid="{C355613D-A779-40A0-8B4A-1374888AAA82}" name="Product"/>
    <tableColumn id="4" xr3:uid="{06C27B41-7A5B-4BBD-8219-678975F7CC2F}" name="Amount" dataDxfId="1"/>
    <tableColumn id="5" xr3:uid="{687522F9-834D-4B72-AD83-681142CA6F33}"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6.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1238-6D15-44C0-B647-58B8BAD59A3D}">
  <dimension ref="A1:P311"/>
  <sheetViews>
    <sheetView tabSelected="1" workbookViewId="0">
      <selection activeCell="C5" sqref="C5"/>
    </sheetView>
  </sheetViews>
  <sheetFormatPr defaultRowHeight="14.4" x14ac:dyDescent="0.55000000000000004"/>
  <cols>
    <col min="1" max="1" width="19.578125" customWidth="1"/>
    <col min="2" max="2" width="14.68359375" customWidth="1"/>
    <col min="3" max="3" width="21.83984375" bestFit="1" customWidth="1"/>
    <col min="4" max="4" width="13.578125" customWidth="1"/>
    <col min="5" max="5" width="11.68359375" customWidth="1"/>
    <col min="6" max="6" width="11.26171875" customWidth="1"/>
    <col min="15" max="15" width="21.83984375" bestFit="1" customWidth="1"/>
    <col min="16" max="16" width="14.41796875" customWidth="1"/>
  </cols>
  <sheetData>
    <row r="1" spans="1:16" s="54" customFormat="1" ht="58.2" customHeight="1" x14ac:dyDescent="2.2000000000000002">
      <c r="D1" s="55" t="s">
        <v>89</v>
      </c>
    </row>
    <row r="11" spans="1:16" x14ac:dyDescent="0.55000000000000004">
      <c r="A11" s="4" t="s">
        <v>11</v>
      </c>
      <c r="B11" s="4" t="s">
        <v>12</v>
      </c>
      <c r="C11" s="4" t="s">
        <v>0</v>
      </c>
      <c r="D11" s="8" t="s">
        <v>1</v>
      </c>
      <c r="E11" s="8" t="s">
        <v>49</v>
      </c>
      <c r="F11" s="4" t="s">
        <v>73</v>
      </c>
      <c r="G11" s="4" t="s">
        <v>74</v>
      </c>
      <c r="H11" s="4" t="s">
        <v>75</v>
      </c>
      <c r="O11" t="s">
        <v>0</v>
      </c>
      <c r="P11" t="s">
        <v>50</v>
      </c>
    </row>
    <row r="12" spans="1:16" x14ac:dyDescent="0.55000000000000004">
      <c r="A12" t="s">
        <v>7</v>
      </c>
      <c r="B12" t="s">
        <v>38</v>
      </c>
      <c r="C12" t="s">
        <v>14</v>
      </c>
      <c r="D12" s="2">
        <v>1281</v>
      </c>
      <c r="E12" s="3">
        <v>75</v>
      </c>
      <c r="F12">
        <f>VLOOKUP($C12,products9[],2)</f>
        <v>11.7</v>
      </c>
      <c r="G12">
        <f>data5[[#This Row],[Units]]*data5[[#This Row],[Cost per Units]]</f>
        <v>877.5</v>
      </c>
      <c r="H12" s="2">
        <f>data5[[#This Row],[Amount]]-data5[[#This Row],[Cost]]</f>
        <v>403.5</v>
      </c>
      <c r="O12" t="s">
        <v>14</v>
      </c>
      <c r="P12" s="9">
        <v>11.7</v>
      </c>
    </row>
    <row r="13" spans="1:16" x14ac:dyDescent="0.55000000000000004">
      <c r="A13" t="s">
        <v>5</v>
      </c>
      <c r="B13" t="s">
        <v>37</v>
      </c>
      <c r="C13" t="s">
        <v>14</v>
      </c>
      <c r="D13" s="2">
        <v>4991</v>
      </c>
      <c r="E13" s="3">
        <v>12</v>
      </c>
      <c r="F13">
        <f>VLOOKUP($C13,products9[],2)</f>
        <v>11.7</v>
      </c>
      <c r="G13">
        <f>data5[[#This Row],[Units]]*data5[[#This Row],[Cost per Units]]</f>
        <v>140.39999999999998</v>
      </c>
      <c r="H13" s="2">
        <f>data5[[#This Row],[Amount]]-data5[[#This Row],[Cost]]</f>
        <v>4850.6000000000004</v>
      </c>
      <c r="O13" t="s">
        <v>30</v>
      </c>
      <c r="P13" s="9">
        <v>14.49</v>
      </c>
    </row>
    <row r="14" spans="1:16" x14ac:dyDescent="0.55000000000000004">
      <c r="A14" t="s">
        <v>41</v>
      </c>
      <c r="B14" t="s">
        <v>39</v>
      </c>
      <c r="C14" t="s">
        <v>14</v>
      </c>
      <c r="D14" s="2">
        <v>3976</v>
      </c>
      <c r="E14" s="3">
        <v>72</v>
      </c>
      <c r="F14">
        <f>VLOOKUP($C14,products9[],2)</f>
        <v>11.7</v>
      </c>
      <c r="G14">
        <f>data5[[#This Row],[Units]]*data5[[#This Row],[Cost per Units]]</f>
        <v>842.4</v>
      </c>
      <c r="H14" s="2">
        <f>data5[[#This Row],[Amount]]-data5[[#This Row],[Cost]]</f>
        <v>3133.6</v>
      </c>
      <c r="O14" t="s">
        <v>24</v>
      </c>
      <c r="P14" s="9">
        <v>4.97</v>
      </c>
    </row>
    <row r="15" spans="1:16" x14ac:dyDescent="0.55000000000000004">
      <c r="A15" t="s">
        <v>3</v>
      </c>
      <c r="B15" t="s">
        <v>35</v>
      </c>
      <c r="C15" t="s">
        <v>14</v>
      </c>
      <c r="D15" s="2">
        <v>2415</v>
      </c>
      <c r="E15" s="3">
        <v>255</v>
      </c>
      <c r="F15">
        <f>VLOOKUP($C15,products9[],2)</f>
        <v>11.7</v>
      </c>
      <c r="G15">
        <f>data5[[#This Row],[Units]]*data5[[#This Row],[Cost per Units]]</f>
        <v>2983.5</v>
      </c>
      <c r="H15" s="2">
        <f>data5[[#This Row],[Amount]]-data5[[#This Row],[Cost]]</f>
        <v>-568.5</v>
      </c>
      <c r="J15" s="7" t="s">
        <v>42</v>
      </c>
      <c r="K15" s="1"/>
      <c r="O15" t="s">
        <v>19</v>
      </c>
      <c r="P15" s="9">
        <v>7.64</v>
      </c>
    </row>
    <row r="16" spans="1:16" x14ac:dyDescent="0.55000000000000004">
      <c r="A16" t="s">
        <v>10</v>
      </c>
      <c r="B16" t="s">
        <v>38</v>
      </c>
      <c r="C16" t="s">
        <v>14</v>
      </c>
      <c r="D16" s="2">
        <v>5586</v>
      </c>
      <c r="E16" s="3">
        <v>525</v>
      </c>
      <c r="F16">
        <f>VLOOKUP($C16,products9[],2)</f>
        <v>11.7</v>
      </c>
      <c r="G16">
        <f>data5[[#This Row],[Units]]*data5[[#This Row],[Cost per Units]]</f>
        <v>6142.5</v>
      </c>
      <c r="H16" s="2">
        <f>data5[[#This Row],[Amount]]-data5[[#This Row],[Cost]]</f>
        <v>-556.5</v>
      </c>
      <c r="J16" s="5">
        <v>1</v>
      </c>
      <c r="K16" s="6" t="s">
        <v>43</v>
      </c>
      <c r="O16" t="s">
        <v>22</v>
      </c>
      <c r="P16" s="9">
        <v>9.77</v>
      </c>
    </row>
    <row r="17" spans="1:16" x14ac:dyDescent="0.55000000000000004">
      <c r="A17" t="s">
        <v>7</v>
      </c>
      <c r="B17" t="s">
        <v>37</v>
      </c>
      <c r="C17" t="s">
        <v>14</v>
      </c>
      <c r="D17" s="2">
        <v>6608</v>
      </c>
      <c r="E17" s="3">
        <v>225</v>
      </c>
      <c r="F17">
        <f>VLOOKUP($C17,products9[],2)</f>
        <v>11.7</v>
      </c>
      <c r="G17">
        <f>data5[[#This Row],[Units]]*data5[[#This Row],[Cost per Units]]</f>
        <v>2632.5</v>
      </c>
      <c r="H17" s="2">
        <f>data5[[#This Row],[Amount]]-data5[[#This Row],[Cost]]</f>
        <v>3975.5</v>
      </c>
      <c r="J17" s="5">
        <v>2</v>
      </c>
      <c r="K17" s="6" t="s">
        <v>51</v>
      </c>
      <c r="O17" t="s">
        <v>4</v>
      </c>
      <c r="P17" s="9">
        <v>11.88</v>
      </c>
    </row>
    <row r="18" spans="1:16" x14ac:dyDescent="0.55000000000000004">
      <c r="A18" t="s">
        <v>7</v>
      </c>
      <c r="B18" t="s">
        <v>35</v>
      </c>
      <c r="C18" t="s">
        <v>14</v>
      </c>
      <c r="D18" s="2">
        <v>4606</v>
      </c>
      <c r="E18" s="3">
        <v>63</v>
      </c>
      <c r="F18">
        <f>VLOOKUP($C18,products9[],2)</f>
        <v>11.7</v>
      </c>
      <c r="G18">
        <f>data5[[#This Row],[Units]]*data5[[#This Row],[Cost per Units]]</f>
        <v>737.09999999999991</v>
      </c>
      <c r="H18" s="2">
        <f>data5[[#This Row],[Amount]]-data5[[#This Row],[Cost]]</f>
        <v>3868.9</v>
      </c>
      <c r="J18" s="5">
        <v>3</v>
      </c>
      <c r="K18" s="6" t="s">
        <v>44</v>
      </c>
      <c r="O18" t="s">
        <v>26</v>
      </c>
      <c r="P18" s="9">
        <v>5.6</v>
      </c>
    </row>
    <row r="19" spans="1:16" x14ac:dyDescent="0.55000000000000004">
      <c r="A19" t="s">
        <v>3</v>
      </c>
      <c r="B19" t="s">
        <v>34</v>
      </c>
      <c r="C19" t="s">
        <v>14</v>
      </c>
      <c r="D19" s="2">
        <v>7259</v>
      </c>
      <c r="E19" s="3">
        <v>276</v>
      </c>
      <c r="F19">
        <f>VLOOKUP($C19,products9[],2)</f>
        <v>11.7</v>
      </c>
      <c r="G19">
        <f>data5[[#This Row],[Units]]*data5[[#This Row],[Cost per Units]]</f>
        <v>3229.2</v>
      </c>
      <c r="H19" s="2">
        <f>data5[[#This Row],[Amount]]-data5[[#This Row],[Cost]]</f>
        <v>4029.8</v>
      </c>
      <c r="J19" s="5">
        <v>4</v>
      </c>
      <c r="K19" s="6" t="s">
        <v>45</v>
      </c>
      <c r="O19" t="s">
        <v>28</v>
      </c>
      <c r="P19" s="9">
        <v>10.38</v>
      </c>
    </row>
    <row r="20" spans="1:16" x14ac:dyDescent="0.55000000000000004">
      <c r="A20" t="s">
        <v>7</v>
      </c>
      <c r="B20" t="s">
        <v>34</v>
      </c>
      <c r="C20" t="s">
        <v>14</v>
      </c>
      <c r="D20" s="2">
        <v>1932</v>
      </c>
      <c r="E20" s="3">
        <v>369</v>
      </c>
      <c r="F20">
        <f>VLOOKUP($C20,products9[],2)</f>
        <v>11.7</v>
      </c>
      <c r="G20">
        <f>data5[[#This Row],[Units]]*data5[[#This Row],[Cost per Units]]</f>
        <v>4317.3</v>
      </c>
      <c r="H20" s="2">
        <f>data5[[#This Row],[Amount]]-data5[[#This Row],[Cost]]</f>
        <v>-2385.3000000000002</v>
      </c>
      <c r="J20" s="5">
        <v>5</v>
      </c>
      <c r="K20" s="6" t="s">
        <v>52</v>
      </c>
      <c r="O20" t="s">
        <v>32</v>
      </c>
      <c r="P20" s="9">
        <v>8.65</v>
      </c>
    </row>
    <row r="21" spans="1:16" x14ac:dyDescent="0.55000000000000004">
      <c r="A21" t="s">
        <v>2</v>
      </c>
      <c r="B21" t="s">
        <v>37</v>
      </c>
      <c r="C21" t="s">
        <v>14</v>
      </c>
      <c r="D21" s="2">
        <v>1057</v>
      </c>
      <c r="E21" s="3">
        <v>54</v>
      </c>
      <c r="F21">
        <f>VLOOKUP($C21,products9[],2)</f>
        <v>11.7</v>
      </c>
      <c r="G21">
        <f>data5[[#This Row],[Units]]*data5[[#This Row],[Cost per Units]]</f>
        <v>631.79999999999995</v>
      </c>
      <c r="H21" s="2">
        <f>data5[[#This Row],[Amount]]-data5[[#This Row],[Cost]]</f>
        <v>425.20000000000005</v>
      </c>
      <c r="J21" s="5">
        <v>6</v>
      </c>
      <c r="K21" s="6" t="s">
        <v>53</v>
      </c>
      <c r="O21" t="s">
        <v>18</v>
      </c>
      <c r="P21" s="9">
        <v>6.47</v>
      </c>
    </row>
    <row r="22" spans="1:16" x14ac:dyDescent="0.55000000000000004">
      <c r="A22" t="s">
        <v>10</v>
      </c>
      <c r="B22" t="s">
        <v>35</v>
      </c>
      <c r="C22" t="s">
        <v>14</v>
      </c>
      <c r="D22" s="2">
        <v>3472</v>
      </c>
      <c r="E22" s="3">
        <v>96</v>
      </c>
      <c r="F22">
        <f>VLOOKUP($C22,products9[],2)</f>
        <v>11.7</v>
      </c>
      <c r="G22">
        <f>data5[[#This Row],[Units]]*data5[[#This Row],[Cost per Units]]</f>
        <v>1123.1999999999998</v>
      </c>
      <c r="H22" s="2">
        <f>data5[[#This Row],[Amount]]-data5[[#This Row],[Cost]]</f>
        <v>2348.8000000000002</v>
      </c>
      <c r="J22" s="5">
        <v>7</v>
      </c>
      <c r="K22" s="6" t="s">
        <v>48</v>
      </c>
      <c r="O22" t="s">
        <v>17</v>
      </c>
      <c r="P22" s="9">
        <v>3.11</v>
      </c>
    </row>
    <row r="23" spans="1:16" x14ac:dyDescent="0.55000000000000004">
      <c r="A23" t="s">
        <v>40</v>
      </c>
      <c r="B23" t="s">
        <v>37</v>
      </c>
      <c r="C23" t="s">
        <v>30</v>
      </c>
      <c r="D23" s="2">
        <v>1624</v>
      </c>
      <c r="E23" s="3">
        <v>114</v>
      </c>
      <c r="F23">
        <f>VLOOKUP($C23,products9[],2)</f>
        <v>14.49</v>
      </c>
      <c r="G23">
        <f>data5[[#This Row],[Units]]*data5[[#This Row],[Cost per Units]]</f>
        <v>1651.8600000000001</v>
      </c>
      <c r="H23" s="2">
        <f>data5[[#This Row],[Amount]]-data5[[#This Row],[Cost]]</f>
        <v>-27.860000000000127</v>
      </c>
      <c r="J23" s="5">
        <v>8</v>
      </c>
      <c r="K23" s="6" t="s">
        <v>72</v>
      </c>
      <c r="O23" t="s">
        <v>23</v>
      </c>
      <c r="P23" s="9">
        <v>6.49</v>
      </c>
    </row>
    <row r="24" spans="1:16" x14ac:dyDescent="0.55000000000000004">
      <c r="A24" t="s">
        <v>8</v>
      </c>
      <c r="B24" t="s">
        <v>39</v>
      </c>
      <c r="C24" t="s">
        <v>30</v>
      </c>
      <c r="D24" s="2">
        <v>7021</v>
      </c>
      <c r="E24" s="3">
        <v>183</v>
      </c>
      <c r="F24">
        <f>VLOOKUP($C24,products9[],2)</f>
        <v>14.49</v>
      </c>
      <c r="G24">
        <f>data5[[#This Row],[Units]]*data5[[#This Row],[Cost per Units]]</f>
        <v>2651.67</v>
      </c>
      <c r="H24" s="2">
        <f>data5[[#This Row],[Amount]]-data5[[#This Row],[Cost]]</f>
        <v>4369.33</v>
      </c>
      <c r="J24" s="5">
        <v>9</v>
      </c>
      <c r="K24" s="6" t="s">
        <v>46</v>
      </c>
      <c r="O24" t="s">
        <v>29</v>
      </c>
      <c r="P24" s="9">
        <v>7.16</v>
      </c>
    </row>
    <row r="25" spans="1:16" x14ac:dyDescent="0.55000000000000004">
      <c r="A25" t="s">
        <v>7</v>
      </c>
      <c r="B25" t="s">
        <v>35</v>
      </c>
      <c r="C25" t="s">
        <v>30</v>
      </c>
      <c r="D25" s="2">
        <v>6755</v>
      </c>
      <c r="E25" s="3">
        <v>252</v>
      </c>
      <c r="F25">
        <f>VLOOKUP($C25,products9[],2)</f>
        <v>14.49</v>
      </c>
      <c r="G25">
        <f>data5[[#This Row],[Units]]*data5[[#This Row],[Cost per Units]]</f>
        <v>3651.48</v>
      </c>
      <c r="H25" s="2">
        <f>data5[[#This Row],[Amount]]-data5[[#This Row],[Cost]]</f>
        <v>3103.52</v>
      </c>
      <c r="J25" s="5">
        <v>10</v>
      </c>
      <c r="K25" s="6" t="s">
        <v>47</v>
      </c>
      <c r="O25" t="s">
        <v>13</v>
      </c>
      <c r="P25" s="9">
        <v>9.33</v>
      </c>
    </row>
    <row r="26" spans="1:16" x14ac:dyDescent="0.55000000000000004">
      <c r="A26" t="s">
        <v>41</v>
      </c>
      <c r="B26" t="s">
        <v>37</v>
      </c>
      <c r="C26" t="s">
        <v>30</v>
      </c>
      <c r="D26" s="2">
        <v>1526</v>
      </c>
      <c r="E26" s="3">
        <v>240</v>
      </c>
      <c r="F26">
        <f>VLOOKUP($C26,products9[],2)</f>
        <v>14.49</v>
      </c>
      <c r="G26">
        <f>data5[[#This Row],[Units]]*data5[[#This Row],[Cost per Units]]</f>
        <v>3477.6</v>
      </c>
      <c r="H26" s="2">
        <f>data5[[#This Row],[Amount]]-data5[[#This Row],[Cost]]</f>
        <v>-1951.6</v>
      </c>
      <c r="O26" t="s">
        <v>16</v>
      </c>
      <c r="P26" s="9">
        <v>8.7899999999999991</v>
      </c>
    </row>
    <row r="27" spans="1:16" x14ac:dyDescent="0.55000000000000004">
      <c r="A27" t="s">
        <v>8</v>
      </c>
      <c r="B27" t="s">
        <v>37</v>
      </c>
      <c r="C27" t="s">
        <v>30</v>
      </c>
      <c r="D27" s="2">
        <v>42</v>
      </c>
      <c r="E27" s="3">
        <v>150</v>
      </c>
      <c r="F27">
        <f>VLOOKUP($C27,products9[],2)</f>
        <v>14.49</v>
      </c>
      <c r="G27">
        <f>data5[[#This Row],[Units]]*data5[[#This Row],[Cost per Units]]</f>
        <v>2173.5</v>
      </c>
      <c r="H27" s="2">
        <f>data5[[#This Row],[Amount]]-data5[[#This Row],[Cost]]</f>
        <v>-2131.5</v>
      </c>
      <c r="O27" t="s">
        <v>20</v>
      </c>
      <c r="P27" s="9">
        <v>10.62</v>
      </c>
    </row>
    <row r="28" spans="1:16" x14ac:dyDescent="0.55000000000000004">
      <c r="A28" t="s">
        <v>6</v>
      </c>
      <c r="B28" t="s">
        <v>34</v>
      </c>
      <c r="C28" t="s">
        <v>30</v>
      </c>
      <c r="D28" s="2">
        <v>3402</v>
      </c>
      <c r="E28" s="3">
        <v>366</v>
      </c>
      <c r="F28">
        <f>VLOOKUP($C28,products9[],2)</f>
        <v>14.49</v>
      </c>
      <c r="G28">
        <f>data5[[#This Row],[Units]]*data5[[#This Row],[Cost per Units]]</f>
        <v>5303.34</v>
      </c>
      <c r="H28" s="2">
        <f>data5[[#This Row],[Amount]]-data5[[#This Row],[Cost]]</f>
        <v>-1901.3400000000001</v>
      </c>
      <c r="O28" t="s">
        <v>27</v>
      </c>
      <c r="P28" s="9">
        <v>16.73</v>
      </c>
    </row>
    <row r="29" spans="1:16" x14ac:dyDescent="0.55000000000000004">
      <c r="A29" t="s">
        <v>40</v>
      </c>
      <c r="B29" t="s">
        <v>35</v>
      </c>
      <c r="C29" t="s">
        <v>30</v>
      </c>
      <c r="D29" s="2">
        <v>2275</v>
      </c>
      <c r="E29" s="3">
        <v>447</v>
      </c>
      <c r="F29">
        <f>VLOOKUP($C29,products9[],2)</f>
        <v>14.49</v>
      </c>
      <c r="G29">
        <f>data5[[#This Row],[Units]]*data5[[#This Row],[Cost per Units]]</f>
        <v>6477.03</v>
      </c>
      <c r="H29" s="2">
        <f>data5[[#This Row],[Amount]]-data5[[#This Row],[Cost]]</f>
        <v>-4202.03</v>
      </c>
      <c r="O29" t="s">
        <v>33</v>
      </c>
      <c r="P29" s="9">
        <v>12.37</v>
      </c>
    </row>
    <row r="30" spans="1:16" x14ac:dyDescent="0.55000000000000004">
      <c r="A30" t="s">
        <v>6</v>
      </c>
      <c r="B30" t="s">
        <v>37</v>
      </c>
      <c r="C30" t="s">
        <v>30</v>
      </c>
      <c r="D30" s="2">
        <v>560</v>
      </c>
      <c r="E30" s="3">
        <v>81</v>
      </c>
      <c r="F30">
        <f>VLOOKUP($C30,products9[],2)</f>
        <v>14.49</v>
      </c>
      <c r="G30">
        <f>data5[[#This Row],[Units]]*data5[[#This Row],[Cost per Units]]</f>
        <v>1173.69</v>
      </c>
      <c r="H30" s="2">
        <f>data5[[#This Row],[Amount]]-data5[[#This Row],[Cost]]</f>
        <v>-613.69000000000005</v>
      </c>
      <c r="O30" t="s">
        <v>15</v>
      </c>
      <c r="P30" s="9">
        <v>11.73</v>
      </c>
    </row>
    <row r="31" spans="1:16" x14ac:dyDescent="0.55000000000000004">
      <c r="A31" t="s">
        <v>8</v>
      </c>
      <c r="B31" t="s">
        <v>35</v>
      </c>
      <c r="C31" t="s">
        <v>30</v>
      </c>
      <c r="D31" s="2">
        <v>3598</v>
      </c>
      <c r="E31" s="3">
        <v>81</v>
      </c>
      <c r="F31">
        <f>VLOOKUP($C31,products9[],2)</f>
        <v>14.49</v>
      </c>
      <c r="G31">
        <f>data5[[#This Row],[Units]]*data5[[#This Row],[Cost per Units]]</f>
        <v>1173.69</v>
      </c>
      <c r="H31" s="2">
        <f>data5[[#This Row],[Amount]]-data5[[#This Row],[Cost]]</f>
        <v>2424.31</v>
      </c>
      <c r="O31" t="s">
        <v>31</v>
      </c>
      <c r="P31" s="9">
        <v>5.79</v>
      </c>
    </row>
    <row r="32" spans="1:16" x14ac:dyDescent="0.55000000000000004">
      <c r="A32" t="s">
        <v>5</v>
      </c>
      <c r="B32" t="s">
        <v>36</v>
      </c>
      <c r="C32" t="s">
        <v>30</v>
      </c>
      <c r="D32" s="2">
        <v>1526</v>
      </c>
      <c r="E32" s="3">
        <v>105</v>
      </c>
      <c r="F32">
        <f>VLOOKUP($C32,products9[],2)</f>
        <v>14.49</v>
      </c>
      <c r="G32">
        <f>data5[[#This Row],[Units]]*data5[[#This Row],[Cost per Units]]</f>
        <v>1521.45</v>
      </c>
      <c r="H32" s="2">
        <f>data5[[#This Row],[Amount]]-data5[[#This Row],[Cost]]</f>
        <v>4.5499999999999545</v>
      </c>
      <c r="O32" t="s">
        <v>21</v>
      </c>
      <c r="P32" s="9">
        <v>9</v>
      </c>
    </row>
    <row r="33" spans="1:16" x14ac:dyDescent="0.55000000000000004">
      <c r="A33" t="s">
        <v>6</v>
      </c>
      <c r="B33" t="s">
        <v>39</v>
      </c>
      <c r="C33" t="s">
        <v>30</v>
      </c>
      <c r="D33" s="2">
        <v>1638</v>
      </c>
      <c r="E33" s="3">
        <v>63</v>
      </c>
      <c r="F33">
        <f>VLOOKUP($C33,products9[],2)</f>
        <v>14.49</v>
      </c>
      <c r="G33">
        <f>data5[[#This Row],[Units]]*data5[[#This Row],[Cost per Units]]</f>
        <v>912.87</v>
      </c>
      <c r="H33" s="2">
        <f>data5[[#This Row],[Amount]]-data5[[#This Row],[Cost]]</f>
        <v>725.13</v>
      </c>
      <c r="O33" t="s">
        <v>25</v>
      </c>
      <c r="P33" s="9">
        <v>13.15</v>
      </c>
    </row>
    <row r="34" spans="1:16" x14ac:dyDescent="0.55000000000000004">
      <c r="A34" t="s">
        <v>41</v>
      </c>
      <c r="B34" t="s">
        <v>36</v>
      </c>
      <c r="C34" t="s">
        <v>30</v>
      </c>
      <c r="D34" s="2">
        <v>6118</v>
      </c>
      <c r="E34" s="3">
        <v>174</v>
      </c>
      <c r="F34">
        <f>VLOOKUP($C34,products9[],2)</f>
        <v>14.49</v>
      </c>
      <c r="G34">
        <f>data5[[#This Row],[Units]]*data5[[#This Row],[Cost per Units]]</f>
        <v>2521.2600000000002</v>
      </c>
      <c r="H34" s="2">
        <f>data5[[#This Row],[Amount]]-data5[[#This Row],[Cost]]</f>
        <v>3596.74</v>
      </c>
    </row>
    <row r="35" spans="1:16" x14ac:dyDescent="0.55000000000000004">
      <c r="A35" t="s">
        <v>9</v>
      </c>
      <c r="B35" t="s">
        <v>36</v>
      </c>
      <c r="C35" t="s">
        <v>30</v>
      </c>
      <c r="D35" s="2">
        <v>9051</v>
      </c>
      <c r="E35" s="3">
        <v>57</v>
      </c>
      <c r="F35">
        <f>VLOOKUP($C35,products9[],2)</f>
        <v>14.49</v>
      </c>
      <c r="G35">
        <f>data5[[#This Row],[Units]]*data5[[#This Row],[Cost per Units]]</f>
        <v>825.93000000000006</v>
      </c>
      <c r="H35" s="2">
        <f>data5[[#This Row],[Amount]]-data5[[#This Row],[Cost]]</f>
        <v>8225.07</v>
      </c>
    </row>
    <row r="36" spans="1:16" x14ac:dyDescent="0.55000000000000004">
      <c r="A36" t="s">
        <v>7</v>
      </c>
      <c r="B36" t="s">
        <v>38</v>
      </c>
      <c r="C36" t="s">
        <v>30</v>
      </c>
      <c r="D36" s="2">
        <v>10129</v>
      </c>
      <c r="E36" s="3">
        <v>312</v>
      </c>
      <c r="F36">
        <f>VLOOKUP($C36,products9[],2)</f>
        <v>14.49</v>
      </c>
      <c r="G36">
        <f>data5[[#This Row],[Units]]*data5[[#This Row],[Cost per Units]]</f>
        <v>4520.88</v>
      </c>
      <c r="H36" s="2">
        <f>data5[[#This Row],[Amount]]-data5[[#This Row],[Cost]]</f>
        <v>5608.12</v>
      </c>
    </row>
    <row r="37" spans="1:16" x14ac:dyDescent="0.55000000000000004">
      <c r="A37" t="s">
        <v>6</v>
      </c>
      <c r="B37" t="s">
        <v>35</v>
      </c>
      <c r="C37" t="s">
        <v>30</v>
      </c>
      <c r="D37" s="2">
        <v>4781</v>
      </c>
      <c r="E37" s="3">
        <v>123</v>
      </c>
      <c r="F37">
        <f>VLOOKUP($C37,products9[],2)</f>
        <v>14.49</v>
      </c>
      <c r="G37">
        <f>data5[[#This Row],[Units]]*data5[[#This Row],[Cost per Units]]</f>
        <v>1782.27</v>
      </c>
      <c r="H37" s="2">
        <f>data5[[#This Row],[Amount]]-data5[[#This Row],[Cost]]</f>
        <v>2998.73</v>
      </c>
    </row>
    <row r="38" spans="1:16" x14ac:dyDescent="0.55000000000000004">
      <c r="A38" t="s">
        <v>7</v>
      </c>
      <c r="B38" t="s">
        <v>37</v>
      </c>
      <c r="C38" t="s">
        <v>30</v>
      </c>
      <c r="D38" s="2">
        <v>6454</v>
      </c>
      <c r="E38" s="3">
        <v>54</v>
      </c>
      <c r="F38">
        <f>VLOOKUP($C38,products9[],2)</f>
        <v>14.49</v>
      </c>
      <c r="G38">
        <f>data5[[#This Row],[Units]]*data5[[#This Row],[Cost per Units]]</f>
        <v>782.46</v>
      </c>
      <c r="H38" s="2">
        <f>data5[[#This Row],[Amount]]-data5[[#This Row],[Cost]]</f>
        <v>5671.54</v>
      </c>
    </row>
    <row r="39" spans="1:16" x14ac:dyDescent="0.55000000000000004">
      <c r="A39" t="s">
        <v>41</v>
      </c>
      <c r="B39" t="s">
        <v>37</v>
      </c>
      <c r="C39" t="s">
        <v>24</v>
      </c>
      <c r="D39" s="2">
        <v>6398</v>
      </c>
      <c r="E39" s="3">
        <v>102</v>
      </c>
      <c r="F39">
        <f>VLOOKUP($C39,products9[],2)</f>
        <v>4.97</v>
      </c>
      <c r="G39">
        <f>data5[[#This Row],[Units]]*data5[[#This Row],[Cost per Units]]</f>
        <v>506.94</v>
      </c>
      <c r="H39" s="2">
        <f>data5[[#This Row],[Amount]]-data5[[#This Row],[Cost]]</f>
        <v>5891.06</v>
      </c>
    </row>
    <row r="40" spans="1:16" x14ac:dyDescent="0.55000000000000004">
      <c r="A40" t="s">
        <v>7</v>
      </c>
      <c r="B40" t="s">
        <v>35</v>
      </c>
      <c r="C40" t="s">
        <v>24</v>
      </c>
      <c r="D40" s="2">
        <v>2793</v>
      </c>
      <c r="E40" s="3">
        <v>114</v>
      </c>
      <c r="F40">
        <f>VLOOKUP($C40,products9[],2)</f>
        <v>4.97</v>
      </c>
      <c r="G40">
        <f>data5[[#This Row],[Units]]*data5[[#This Row],[Cost per Units]]</f>
        <v>566.57999999999993</v>
      </c>
      <c r="H40" s="2">
        <f>data5[[#This Row],[Amount]]-data5[[#This Row],[Cost]]</f>
        <v>2226.42</v>
      </c>
    </row>
    <row r="41" spans="1:16" x14ac:dyDescent="0.55000000000000004">
      <c r="A41" t="s">
        <v>7</v>
      </c>
      <c r="B41" t="s">
        <v>34</v>
      </c>
      <c r="C41" t="s">
        <v>24</v>
      </c>
      <c r="D41" s="2">
        <v>8862</v>
      </c>
      <c r="E41" s="3">
        <v>189</v>
      </c>
      <c r="F41">
        <f>VLOOKUP($C41,products9[],2)</f>
        <v>4.97</v>
      </c>
      <c r="G41">
        <f>data5[[#This Row],[Units]]*data5[[#This Row],[Cost per Units]]</f>
        <v>939.32999999999993</v>
      </c>
      <c r="H41" s="2">
        <f>data5[[#This Row],[Amount]]-data5[[#This Row],[Cost]]</f>
        <v>7922.67</v>
      </c>
    </row>
    <row r="42" spans="1:16" x14ac:dyDescent="0.55000000000000004">
      <c r="A42" t="s">
        <v>40</v>
      </c>
      <c r="B42" t="s">
        <v>38</v>
      </c>
      <c r="C42" t="s">
        <v>24</v>
      </c>
      <c r="D42" s="2">
        <v>623</v>
      </c>
      <c r="E42" s="3">
        <v>51</v>
      </c>
      <c r="F42">
        <f>VLOOKUP($C42,products9[],2)</f>
        <v>4.97</v>
      </c>
      <c r="G42">
        <f>data5[[#This Row],[Units]]*data5[[#This Row],[Cost per Units]]</f>
        <v>253.47</v>
      </c>
      <c r="H42" s="2">
        <f>data5[[#This Row],[Amount]]-data5[[#This Row],[Cost]]</f>
        <v>369.53</v>
      </c>
    </row>
    <row r="43" spans="1:16" x14ac:dyDescent="0.55000000000000004">
      <c r="A43" t="s">
        <v>5</v>
      </c>
      <c r="B43" t="s">
        <v>39</v>
      </c>
      <c r="C43" t="s">
        <v>24</v>
      </c>
      <c r="D43" s="2">
        <v>4018</v>
      </c>
      <c r="E43" s="3">
        <v>171</v>
      </c>
      <c r="F43">
        <f>VLOOKUP($C43,products9[],2)</f>
        <v>4.97</v>
      </c>
      <c r="G43">
        <f>data5[[#This Row],[Units]]*data5[[#This Row],[Cost per Units]]</f>
        <v>849.87</v>
      </c>
      <c r="H43" s="2">
        <f>data5[[#This Row],[Amount]]-data5[[#This Row],[Cost]]</f>
        <v>3168.13</v>
      </c>
    </row>
    <row r="44" spans="1:16" x14ac:dyDescent="0.55000000000000004">
      <c r="A44" t="s">
        <v>9</v>
      </c>
      <c r="B44" t="s">
        <v>39</v>
      </c>
      <c r="C44" t="s">
        <v>24</v>
      </c>
      <c r="D44" s="2">
        <v>3920</v>
      </c>
      <c r="E44" s="3">
        <v>306</v>
      </c>
      <c r="F44">
        <f>VLOOKUP($C44,products9[],2)</f>
        <v>4.97</v>
      </c>
      <c r="G44">
        <f>data5[[#This Row],[Units]]*data5[[#This Row],[Cost per Units]]</f>
        <v>1520.82</v>
      </c>
      <c r="H44" s="2">
        <f>data5[[#This Row],[Amount]]-data5[[#This Row],[Cost]]</f>
        <v>2399.1800000000003</v>
      </c>
    </row>
    <row r="45" spans="1:16" x14ac:dyDescent="0.55000000000000004">
      <c r="A45" t="s">
        <v>9</v>
      </c>
      <c r="B45" t="s">
        <v>38</v>
      </c>
      <c r="C45" t="s">
        <v>24</v>
      </c>
      <c r="D45" s="2">
        <v>4137</v>
      </c>
      <c r="E45" s="3">
        <v>60</v>
      </c>
      <c r="F45">
        <f>VLOOKUP($C45,products9[],2)</f>
        <v>4.97</v>
      </c>
      <c r="G45">
        <f>data5[[#This Row],[Units]]*data5[[#This Row],[Cost per Units]]</f>
        <v>298.2</v>
      </c>
      <c r="H45" s="2">
        <f>data5[[#This Row],[Amount]]-data5[[#This Row],[Cost]]</f>
        <v>3838.8</v>
      </c>
    </row>
    <row r="46" spans="1:16" x14ac:dyDescent="0.55000000000000004">
      <c r="A46" t="s">
        <v>40</v>
      </c>
      <c r="B46" t="s">
        <v>35</v>
      </c>
      <c r="C46" t="s">
        <v>24</v>
      </c>
      <c r="D46" s="2">
        <v>1638</v>
      </c>
      <c r="E46" s="3">
        <v>48</v>
      </c>
      <c r="F46">
        <f>VLOOKUP($C46,products9[],2)</f>
        <v>4.97</v>
      </c>
      <c r="G46">
        <f>data5[[#This Row],[Units]]*data5[[#This Row],[Cost per Units]]</f>
        <v>238.56</v>
      </c>
      <c r="H46" s="2">
        <f>data5[[#This Row],[Amount]]-data5[[#This Row],[Cost]]</f>
        <v>1399.44</v>
      </c>
    </row>
    <row r="47" spans="1:16" x14ac:dyDescent="0.55000000000000004">
      <c r="A47" t="s">
        <v>6</v>
      </c>
      <c r="B47" t="s">
        <v>39</v>
      </c>
      <c r="C47" t="s">
        <v>24</v>
      </c>
      <c r="D47" s="2">
        <v>2989</v>
      </c>
      <c r="E47" s="3">
        <v>3</v>
      </c>
      <c r="F47">
        <f>VLOOKUP($C47,products9[],2)</f>
        <v>4.97</v>
      </c>
      <c r="G47">
        <f>data5[[#This Row],[Units]]*data5[[#This Row],[Cost per Units]]</f>
        <v>14.91</v>
      </c>
      <c r="H47" s="2">
        <f>data5[[#This Row],[Amount]]-data5[[#This Row],[Cost]]</f>
        <v>2974.09</v>
      </c>
    </row>
    <row r="48" spans="1:16" x14ac:dyDescent="0.55000000000000004">
      <c r="A48" t="s">
        <v>8</v>
      </c>
      <c r="B48" t="s">
        <v>37</v>
      </c>
      <c r="C48" t="s">
        <v>19</v>
      </c>
      <c r="D48" s="2">
        <v>1771</v>
      </c>
      <c r="E48" s="3">
        <v>204</v>
      </c>
      <c r="F48">
        <f>VLOOKUP($C48,products9[],2)</f>
        <v>7.64</v>
      </c>
      <c r="G48">
        <f>data5[[#This Row],[Units]]*data5[[#This Row],[Cost per Units]]</f>
        <v>1558.56</v>
      </c>
      <c r="H48" s="2">
        <f>data5[[#This Row],[Amount]]-data5[[#This Row],[Cost]]</f>
        <v>212.44000000000005</v>
      </c>
    </row>
    <row r="49" spans="1:8" x14ac:dyDescent="0.55000000000000004">
      <c r="A49" t="s">
        <v>2</v>
      </c>
      <c r="B49" t="s">
        <v>35</v>
      </c>
      <c r="C49" t="s">
        <v>19</v>
      </c>
      <c r="D49" s="2">
        <v>553</v>
      </c>
      <c r="E49" s="3">
        <v>15</v>
      </c>
      <c r="F49">
        <f>VLOOKUP($C49,products9[],2)</f>
        <v>7.64</v>
      </c>
      <c r="G49">
        <f>data5[[#This Row],[Units]]*data5[[#This Row],[Cost per Units]]</f>
        <v>114.6</v>
      </c>
      <c r="H49" s="2">
        <f>data5[[#This Row],[Amount]]-data5[[#This Row],[Cost]]</f>
        <v>438.4</v>
      </c>
    </row>
    <row r="50" spans="1:8" x14ac:dyDescent="0.55000000000000004">
      <c r="A50" t="s">
        <v>2</v>
      </c>
      <c r="B50" t="s">
        <v>37</v>
      </c>
      <c r="C50" t="s">
        <v>19</v>
      </c>
      <c r="D50" s="2">
        <v>238</v>
      </c>
      <c r="E50" s="3">
        <v>18</v>
      </c>
      <c r="F50">
        <f>VLOOKUP($C50,products9[],2)</f>
        <v>7.64</v>
      </c>
      <c r="G50">
        <f>data5[[#This Row],[Units]]*data5[[#This Row],[Cost per Units]]</f>
        <v>137.51999999999998</v>
      </c>
      <c r="H50" s="2">
        <f>data5[[#This Row],[Amount]]-data5[[#This Row],[Cost]]</f>
        <v>100.48000000000002</v>
      </c>
    </row>
    <row r="51" spans="1:8" x14ac:dyDescent="0.55000000000000004">
      <c r="A51" t="s">
        <v>40</v>
      </c>
      <c r="B51" t="s">
        <v>34</v>
      </c>
      <c r="C51" t="s">
        <v>19</v>
      </c>
      <c r="D51" s="2">
        <v>4018</v>
      </c>
      <c r="E51" s="3">
        <v>162</v>
      </c>
      <c r="F51">
        <f>VLOOKUP($C51,products9[],2)</f>
        <v>7.64</v>
      </c>
      <c r="G51">
        <f>data5[[#This Row],[Units]]*data5[[#This Row],[Cost per Units]]</f>
        <v>1237.6799999999998</v>
      </c>
      <c r="H51" s="2">
        <f>data5[[#This Row],[Amount]]-data5[[#This Row],[Cost]]</f>
        <v>2780.32</v>
      </c>
    </row>
    <row r="52" spans="1:8" x14ac:dyDescent="0.55000000000000004">
      <c r="A52" t="s">
        <v>5</v>
      </c>
      <c r="B52" t="s">
        <v>34</v>
      </c>
      <c r="C52" t="s">
        <v>19</v>
      </c>
      <c r="D52" s="2">
        <v>861</v>
      </c>
      <c r="E52" s="3">
        <v>195</v>
      </c>
      <c r="F52">
        <f>VLOOKUP($C52,products9[],2)</f>
        <v>7.64</v>
      </c>
      <c r="G52">
        <f>data5[[#This Row],[Units]]*data5[[#This Row],[Cost per Units]]</f>
        <v>1489.8</v>
      </c>
      <c r="H52" s="2">
        <f>data5[[#This Row],[Amount]]-data5[[#This Row],[Cost]]</f>
        <v>-628.79999999999995</v>
      </c>
    </row>
    <row r="53" spans="1:8" x14ac:dyDescent="0.55000000000000004">
      <c r="A53" t="s">
        <v>40</v>
      </c>
      <c r="B53" t="s">
        <v>37</v>
      </c>
      <c r="C53" t="s">
        <v>19</v>
      </c>
      <c r="D53" s="2">
        <v>7693</v>
      </c>
      <c r="E53" s="3">
        <v>21</v>
      </c>
      <c r="F53">
        <f>VLOOKUP($C53,products9[],2)</f>
        <v>7.64</v>
      </c>
      <c r="G53">
        <f>data5[[#This Row],[Units]]*data5[[#This Row],[Cost per Units]]</f>
        <v>160.44</v>
      </c>
      <c r="H53" s="2">
        <f>data5[[#This Row],[Amount]]-data5[[#This Row],[Cost]]</f>
        <v>7532.56</v>
      </c>
    </row>
    <row r="54" spans="1:8" x14ac:dyDescent="0.55000000000000004">
      <c r="A54" t="s">
        <v>3</v>
      </c>
      <c r="B54" t="s">
        <v>36</v>
      </c>
      <c r="C54" t="s">
        <v>19</v>
      </c>
      <c r="D54" s="2">
        <v>1281</v>
      </c>
      <c r="E54" s="3">
        <v>18</v>
      </c>
      <c r="F54">
        <f>VLOOKUP($C54,products9[],2)</f>
        <v>7.64</v>
      </c>
      <c r="G54">
        <f>data5[[#This Row],[Units]]*data5[[#This Row],[Cost per Units]]</f>
        <v>137.51999999999998</v>
      </c>
      <c r="H54" s="2">
        <f>data5[[#This Row],[Amount]]-data5[[#This Row],[Cost]]</f>
        <v>1143.48</v>
      </c>
    </row>
    <row r="55" spans="1:8" x14ac:dyDescent="0.55000000000000004">
      <c r="A55" t="s">
        <v>7</v>
      </c>
      <c r="B55" t="s">
        <v>36</v>
      </c>
      <c r="C55" t="s">
        <v>19</v>
      </c>
      <c r="D55" s="2">
        <v>2870</v>
      </c>
      <c r="E55" s="3">
        <v>300</v>
      </c>
      <c r="F55">
        <f>VLOOKUP($C55,products9[],2)</f>
        <v>7.64</v>
      </c>
      <c r="G55">
        <f>data5[[#This Row],[Units]]*data5[[#This Row],[Cost per Units]]</f>
        <v>2292</v>
      </c>
      <c r="H55" s="2">
        <f>data5[[#This Row],[Amount]]-data5[[#This Row],[Cost]]</f>
        <v>578</v>
      </c>
    </row>
    <row r="56" spans="1:8" x14ac:dyDescent="0.55000000000000004">
      <c r="A56" t="s">
        <v>41</v>
      </c>
      <c r="B56" t="s">
        <v>36</v>
      </c>
      <c r="C56" t="s">
        <v>19</v>
      </c>
      <c r="D56" s="2">
        <v>1925</v>
      </c>
      <c r="E56" s="3">
        <v>192</v>
      </c>
      <c r="F56">
        <f>VLOOKUP($C56,products9[],2)</f>
        <v>7.64</v>
      </c>
      <c r="G56">
        <f>data5[[#This Row],[Units]]*data5[[#This Row],[Cost per Units]]</f>
        <v>1466.8799999999999</v>
      </c>
      <c r="H56" s="2">
        <f>data5[[#This Row],[Amount]]-data5[[#This Row],[Cost]]</f>
        <v>458.12000000000012</v>
      </c>
    </row>
    <row r="57" spans="1:8" x14ac:dyDescent="0.55000000000000004">
      <c r="A57" t="s">
        <v>7</v>
      </c>
      <c r="B57" t="s">
        <v>35</v>
      </c>
      <c r="C57" t="s">
        <v>19</v>
      </c>
      <c r="D57" s="2">
        <v>4585</v>
      </c>
      <c r="E57" s="3">
        <v>240</v>
      </c>
      <c r="F57">
        <f>VLOOKUP($C57,products9[],2)</f>
        <v>7.64</v>
      </c>
      <c r="G57">
        <f>data5[[#This Row],[Units]]*data5[[#This Row],[Cost per Units]]</f>
        <v>1833.6</v>
      </c>
      <c r="H57" s="2">
        <f>data5[[#This Row],[Amount]]-data5[[#This Row],[Cost]]</f>
        <v>2751.4</v>
      </c>
    </row>
    <row r="58" spans="1:8" x14ac:dyDescent="0.55000000000000004">
      <c r="A58" t="s">
        <v>10</v>
      </c>
      <c r="B58" t="s">
        <v>34</v>
      </c>
      <c r="C58" t="s">
        <v>19</v>
      </c>
      <c r="D58" s="2">
        <v>5355</v>
      </c>
      <c r="E58" s="3">
        <v>204</v>
      </c>
      <c r="F58">
        <f>VLOOKUP($C58,products9[],2)</f>
        <v>7.64</v>
      </c>
      <c r="G58">
        <f>data5[[#This Row],[Units]]*data5[[#This Row],[Cost per Units]]</f>
        <v>1558.56</v>
      </c>
      <c r="H58" s="2">
        <f>data5[[#This Row],[Amount]]-data5[[#This Row],[Cost]]</f>
        <v>3796.44</v>
      </c>
    </row>
    <row r="59" spans="1:8" x14ac:dyDescent="0.55000000000000004">
      <c r="A59" t="s">
        <v>5</v>
      </c>
      <c r="B59" t="s">
        <v>38</v>
      </c>
      <c r="C59" t="s">
        <v>19</v>
      </c>
      <c r="D59" s="2">
        <v>5474</v>
      </c>
      <c r="E59" s="3">
        <v>168</v>
      </c>
      <c r="F59">
        <f>VLOOKUP($C59,products9[],2)</f>
        <v>7.64</v>
      </c>
      <c r="G59">
        <f>data5[[#This Row],[Units]]*data5[[#This Row],[Cost per Units]]</f>
        <v>1283.52</v>
      </c>
      <c r="H59" s="2">
        <f>data5[[#This Row],[Amount]]-data5[[#This Row],[Cost]]</f>
        <v>4190.4799999999996</v>
      </c>
    </row>
    <row r="60" spans="1:8" x14ac:dyDescent="0.55000000000000004">
      <c r="A60" t="s">
        <v>41</v>
      </c>
      <c r="B60" t="s">
        <v>35</v>
      </c>
      <c r="C60" t="s">
        <v>19</v>
      </c>
      <c r="D60" s="2">
        <v>609</v>
      </c>
      <c r="E60" s="3">
        <v>99</v>
      </c>
      <c r="F60">
        <f>VLOOKUP($C60,products9[],2)</f>
        <v>7.64</v>
      </c>
      <c r="G60">
        <f>data5[[#This Row],[Units]]*data5[[#This Row],[Cost per Units]]</f>
        <v>756.36</v>
      </c>
      <c r="H60" s="2">
        <f>data5[[#This Row],[Amount]]-data5[[#This Row],[Cost]]</f>
        <v>-147.36000000000001</v>
      </c>
    </row>
    <row r="61" spans="1:8" x14ac:dyDescent="0.55000000000000004">
      <c r="A61" t="s">
        <v>2</v>
      </c>
      <c r="B61" t="s">
        <v>34</v>
      </c>
      <c r="C61" t="s">
        <v>19</v>
      </c>
      <c r="D61" s="2">
        <v>7511</v>
      </c>
      <c r="E61" s="3">
        <v>120</v>
      </c>
      <c r="F61">
        <f>VLOOKUP($C61,products9[],2)</f>
        <v>7.64</v>
      </c>
      <c r="G61">
        <f>data5[[#This Row],[Units]]*data5[[#This Row],[Cost per Units]]</f>
        <v>916.8</v>
      </c>
      <c r="H61" s="2">
        <f>data5[[#This Row],[Amount]]-data5[[#This Row],[Cost]]</f>
        <v>6594.2</v>
      </c>
    </row>
    <row r="62" spans="1:8" x14ac:dyDescent="0.55000000000000004">
      <c r="A62" t="s">
        <v>8</v>
      </c>
      <c r="B62" t="s">
        <v>35</v>
      </c>
      <c r="C62" t="s">
        <v>22</v>
      </c>
      <c r="D62" s="2">
        <v>5012</v>
      </c>
      <c r="E62" s="3">
        <v>210</v>
      </c>
      <c r="F62">
        <f>VLOOKUP($C62,products9[],2)</f>
        <v>9.77</v>
      </c>
      <c r="G62">
        <f>data5[[#This Row],[Units]]*data5[[#This Row],[Cost per Units]]</f>
        <v>2051.6999999999998</v>
      </c>
      <c r="H62" s="2">
        <f>data5[[#This Row],[Amount]]-data5[[#This Row],[Cost]]</f>
        <v>2960.3</v>
      </c>
    </row>
    <row r="63" spans="1:8" x14ac:dyDescent="0.55000000000000004">
      <c r="A63" t="s">
        <v>41</v>
      </c>
      <c r="B63" t="s">
        <v>34</v>
      </c>
      <c r="C63" t="s">
        <v>22</v>
      </c>
      <c r="D63" s="2">
        <v>336</v>
      </c>
      <c r="E63" s="3">
        <v>144</v>
      </c>
      <c r="F63">
        <f>VLOOKUP($C63,products9[],2)</f>
        <v>9.77</v>
      </c>
      <c r="G63">
        <f>data5[[#This Row],[Units]]*data5[[#This Row],[Cost per Units]]</f>
        <v>1406.8799999999999</v>
      </c>
      <c r="H63" s="2">
        <f>data5[[#This Row],[Amount]]-data5[[#This Row],[Cost]]</f>
        <v>-1070.8799999999999</v>
      </c>
    </row>
    <row r="64" spans="1:8" x14ac:dyDescent="0.55000000000000004">
      <c r="A64" t="s">
        <v>10</v>
      </c>
      <c r="B64" t="s">
        <v>38</v>
      </c>
      <c r="C64" t="s">
        <v>22</v>
      </c>
      <c r="D64" s="2">
        <v>2205</v>
      </c>
      <c r="E64" s="3">
        <v>141</v>
      </c>
      <c r="F64">
        <f>VLOOKUP($C64,products9[],2)</f>
        <v>9.77</v>
      </c>
      <c r="G64">
        <f>data5[[#This Row],[Units]]*data5[[#This Row],[Cost per Units]]</f>
        <v>1377.57</v>
      </c>
      <c r="H64" s="2">
        <f>data5[[#This Row],[Amount]]-data5[[#This Row],[Cost]]</f>
        <v>827.43000000000006</v>
      </c>
    </row>
    <row r="65" spans="1:8" x14ac:dyDescent="0.55000000000000004">
      <c r="A65" t="s">
        <v>40</v>
      </c>
      <c r="B65" t="s">
        <v>39</v>
      </c>
      <c r="C65" t="s">
        <v>22</v>
      </c>
      <c r="D65" s="2">
        <v>5817</v>
      </c>
      <c r="E65" s="3">
        <v>12</v>
      </c>
      <c r="F65">
        <f>VLOOKUP($C65,products9[],2)</f>
        <v>9.77</v>
      </c>
      <c r="G65">
        <f>data5[[#This Row],[Units]]*data5[[#This Row],[Cost per Units]]</f>
        <v>117.24</v>
      </c>
      <c r="H65" s="2">
        <f>data5[[#This Row],[Amount]]-data5[[#This Row],[Cost]]</f>
        <v>5699.76</v>
      </c>
    </row>
    <row r="66" spans="1:8" x14ac:dyDescent="0.55000000000000004">
      <c r="A66" t="s">
        <v>8</v>
      </c>
      <c r="B66" t="s">
        <v>38</v>
      </c>
      <c r="C66" t="s">
        <v>22</v>
      </c>
      <c r="D66" s="2">
        <v>168</v>
      </c>
      <c r="E66" s="3">
        <v>84</v>
      </c>
      <c r="F66">
        <f>VLOOKUP($C66,products9[],2)</f>
        <v>9.77</v>
      </c>
      <c r="G66">
        <f>data5[[#This Row],[Units]]*data5[[#This Row],[Cost per Units]]</f>
        <v>820.68</v>
      </c>
      <c r="H66" s="2">
        <f>data5[[#This Row],[Amount]]-data5[[#This Row],[Cost]]</f>
        <v>-652.67999999999995</v>
      </c>
    </row>
    <row r="67" spans="1:8" x14ac:dyDescent="0.55000000000000004">
      <c r="A67" t="s">
        <v>5</v>
      </c>
      <c r="B67" t="s">
        <v>37</v>
      </c>
      <c r="C67" t="s">
        <v>22</v>
      </c>
      <c r="D67" s="2">
        <v>518</v>
      </c>
      <c r="E67" s="3">
        <v>75</v>
      </c>
      <c r="F67">
        <f>VLOOKUP($C67,products9[],2)</f>
        <v>9.77</v>
      </c>
      <c r="G67">
        <f>data5[[#This Row],[Units]]*data5[[#This Row],[Cost per Units]]</f>
        <v>732.75</v>
      </c>
      <c r="H67" s="2">
        <f>data5[[#This Row],[Amount]]-data5[[#This Row],[Cost]]</f>
        <v>-214.75</v>
      </c>
    </row>
    <row r="68" spans="1:8" x14ac:dyDescent="0.55000000000000004">
      <c r="A68" t="s">
        <v>7</v>
      </c>
      <c r="B68" t="s">
        <v>36</v>
      </c>
      <c r="C68" t="s">
        <v>22</v>
      </c>
      <c r="D68" s="2">
        <v>8435</v>
      </c>
      <c r="E68" s="3">
        <v>42</v>
      </c>
      <c r="F68">
        <f>VLOOKUP($C68,products9[],2)</f>
        <v>9.77</v>
      </c>
      <c r="G68">
        <f>data5[[#This Row],[Units]]*data5[[#This Row],[Cost per Units]]</f>
        <v>410.34</v>
      </c>
      <c r="H68" s="2">
        <f>data5[[#This Row],[Amount]]-data5[[#This Row],[Cost]]</f>
        <v>8024.66</v>
      </c>
    </row>
    <row r="69" spans="1:8" x14ac:dyDescent="0.55000000000000004">
      <c r="A69" t="s">
        <v>2</v>
      </c>
      <c r="B69" t="s">
        <v>39</v>
      </c>
      <c r="C69" t="s">
        <v>22</v>
      </c>
      <c r="D69" s="2">
        <v>1568</v>
      </c>
      <c r="E69" s="3">
        <v>141</v>
      </c>
      <c r="F69">
        <f>VLOOKUP($C69,products9[],2)</f>
        <v>9.77</v>
      </c>
      <c r="G69">
        <f>data5[[#This Row],[Units]]*data5[[#This Row],[Cost per Units]]</f>
        <v>1377.57</v>
      </c>
      <c r="H69" s="2">
        <f>data5[[#This Row],[Amount]]-data5[[#This Row],[Cost]]</f>
        <v>190.43000000000006</v>
      </c>
    </row>
    <row r="70" spans="1:8" x14ac:dyDescent="0.55000000000000004">
      <c r="A70" t="s">
        <v>8</v>
      </c>
      <c r="B70" t="s">
        <v>37</v>
      </c>
      <c r="C70" t="s">
        <v>22</v>
      </c>
      <c r="D70" s="2">
        <v>1890</v>
      </c>
      <c r="E70" s="3">
        <v>195</v>
      </c>
      <c r="F70">
        <f>VLOOKUP($C70,products9[],2)</f>
        <v>9.77</v>
      </c>
      <c r="G70">
        <f>data5[[#This Row],[Units]]*data5[[#This Row],[Cost per Units]]</f>
        <v>1905.1499999999999</v>
      </c>
      <c r="H70" s="2">
        <f>data5[[#This Row],[Amount]]-data5[[#This Row],[Cost]]</f>
        <v>-15.149999999999864</v>
      </c>
    </row>
    <row r="71" spans="1:8" x14ac:dyDescent="0.55000000000000004">
      <c r="A71" t="s">
        <v>40</v>
      </c>
      <c r="B71" t="s">
        <v>35</v>
      </c>
      <c r="C71" t="s">
        <v>22</v>
      </c>
      <c r="D71" s="2">
        <v>6853</v>
      </c>
      <c r="E71" s="3">
        <v>372</v>
      </c>
      <c r="F71">
        <f>VLOOKUP($C71,products9[],2)</f>
        <v>9.77</v>
      </c>
      <c r="G71">
        <f>data5[[#This Row],[Units]]*data5[[#This Row],[Cost per Units]]</f>
        <v>3634.44</v>
      </c>
      <c r="H71" s="2">
        <f>data5[[#This Row],[Amount]]-data5[[#This Row],[Cost]]</f>
        <v>3218.56</v>
      </c>
    </row>
    <row r="72" spans="1:8" x14ac:dyDescent="0.55000000000000004">
      <c r="A72" t="s">
        <v>7</v>
      </c>
      <c r="B72" t="s">
        <v>37</v>
      </c>
      <c r="C72" t="s">
        <v>22</v>
      </c>
      <c r="D72" s="2">
        <v>9835</v>
      </c>
      <c r="E72" s="3">
        <v>207</v>
      </c>
      <c r="F72">
        <f>VLOOKUP($C72,products9[],2)</f>
        <v>9.77</v>
      </c>
      <c r="G72">
        <f>data5[[#This Row],[Units]]*data5[[#This Row],[Cost per Units]]</f>
        <v>2022.3899999999999</v>
      </c>
      <c r="H72" s="2">
        <f>data5[[#This Row],[Amount]]-data5[[#This Row],[Cost]]</f>
        <v>7812.6100000000006</v>
      </c>
    </row>
    <row r="73" spans="1:8" x14ac:dyDescent="0.55000000000000004">
      <c r="A73" t="s">
        <v>5</v>
      </c>
      <c r="B73" t="s">
        <v>39</v>
      </c>
      <c r="C73" t="s">
        <v>22</v>
      </c>
      <c r="D73" s="2">
        <v>6909</v>
      </c>
      <c r="E73" s="3">
        <v>81</v>
      </c>
      <c r="F73">
        <f>VLOOKUP($C73,products9[],2)</f>
        <v>9.77</v>
      </c>
      <c r="G73">
        <f>data5[[#This Row],[Units]]*data5[[#This Row],[Cost per Units]]</f>
        <v>791.37</v>
      </c>
      <c r="H73" s="2">
        <f>data5[[#This Row],[Amount]]-data5[[#This Row],[Cost]]</f>
        <v>6117.63</v>
      </c>
    </row>
    <row r="74" spans="1:8" x14ac:dyDescent="0.55000000000000004">
      <c r="A74" t="s">
        <v>41</v>
      </c>
      <c r="B74" t="s">
        <v>38</v>
      </c>
      <c r="C74" t="s">
        <v>22</v>
      </c>
      <c r="D74" s="2">
        <v>5915</v>
      </c>
      <c r="E74" s="3">
        <v>3</v>
      </c>
      <c r="F74">
        <f>VLOOKUP($C74,products9[],2)</f>
        <v>9.77</v>
      </c>
      <c r="G74">
        <f>data5[[#This Row],[Units]]*data5[[#This Row],[Cost per Units]]</f>
        <v>29.31</v>
      </c>
      <c r="H74" s="2">
        <f>data5[[#This Row],[Amount]]-data5[[#This Row],[Cost]]</f>
        <v>5885.69</v>
      </c>
    </row>
    <row r="75" spans="1:8" x14ac:dyDescent="0.55000000000000004">
      <c r="A75" t="s">
        <v>5</v>
      </c>
      <c r="B75" t="s">
        <v>34</v>
      </c>
      <c r="C75" t="s">
        <v>22</v>
      </c>
      <c r="D75" s="2">
        <v>6279</v>
      </c>
      <c r="E75" s="3">
        <v>237</v>
      </c>
      <c r="F75">
        <f>VLOOKUP($C75,products9[],2)</f>
        <v>9.77</v>
      </c>
      <c r="G75">
        <f>data5[[#This Row],[Units]]*data5[[#This Row],[Cost per Units]]</f>
        <v>2315.4899999999998</v>
      </c>
      <c r="H75" s="2">
        <f>data5[[#This Row],[Amount]]-data5[[#This Row],[Cost]]</f>
        <v>3963.51</v>
      </c>
    </row>
    <row r="76" spans="1:8" x14ac:dyDescent="0.55000000000000004">
      <c r="A76" t="s">
        <v>5</v>
      </c>
      <c r="B76" t="s">
        <v>35</v>
      </c>
      <c r="C76" t="s">
        <v>22</v>
      </c>
      <c r="D76" s="2">
        <v>490</v>
      </c>
      <c r="E76" s="3">
        <v>84</v>
      </c>
      <c r="F76">
        <f>VLOOKUP($C76,products9[],2)</f>
        <v>9.77</v>
      </c>
      <c r="G76">
        <f>data5[[#This Row],[Units]]*data5[[#This Row],[Cost per Units]]</f>
        <v>820.68</v>
      </c>
      <c r="H76" s="2">
        <f>data5[[#This Row],[Amount]]-data5[[#This Row],[Cost]]</f>
        <v>-330.67999999999995</v>
      </c>
    </row>
    <row r="77" spans="1:8" x14ac:dyDescent="0.55000000000000004">
      <c r="A77" t="s">
        <v>10</v>
      </c>
      <c r="B77" t="s">
        <v>34</v>
      </c>
      <c r="C77" t="s">
        <v>22</v>
      </c>
      <c r="D77" s="2">
        <v>4053</v>
      </c>
      <c r="E77" s="3">
        <v>24</v>
      </c>
      <c r="F77">
        <f>VLOOKUP($C77,products9[],2)</f>
        <v>9.77</v>
      </c>
      <c r="G77">
        <f>data5[[#This Row],[Units]]*data5[[#This Row],[Cost per Units]]</f>
        <v>234.48</v>
      </c>
      <c r="H77" s="2">
        <f>data5[[#This Row],[Amount]]-data5[[#This Row],[Cost]]</f>
        <v>3818.52</v>
      </c>
    </row>
    <row r="78" spans="1:8" x14ac:dyDescent="0.55000000000000004">
      <c r="A78" t="s">
        <v>9</v>
      </c>
      <c r="B78" t="s">
        <v>35</v>
      </c>
      <c r="C78" t="s">
        <v>4</v>
      </c>
      <c r="D78" s="2">
        <v>959</v>
      </c>
      <c r="E78" s="3">
        <v>147</v>
      </c>
      <c r="F78">
        <f>VLOOKUP($C78,products9[],2)</f>
        <v>11.88</v>
      </c>
      <c r="G78">
        <f>data5[[#This Row],[Units]]*data5[[#This Row],[Cost per Units]]</f>
        <v>1746.3600000000001</v>
      </c>
      <c r="H78" s="2">
        <f>data5[[#This Row],[Amount]]-data5[[#This Row],[Cost]]</f>
        <v>-787.36000000000013</v>
      </c>
    </row>
    <row r="79" spans="1:8" x14ac:dyDescent="0.55000000000000004">
      <c r="A79" t="s">
        <v>5</v>
      </c>
      <c r="B79" t="s">
        <v>35</v>
      </c>
      <c r="C79" t="s">
        <v>4</v>
      </c>
      <c r="D79" s="2">
        <v>2744</v>
      </c>
      <c r="E79" s="3">
        <v>9</v>
      </c>
      <c r="F79">
        <f>VLOOKUP($C79,products9[],2)</f>
        <v>11.88</v>
      </c>
      <c r="G79">
        <f>data5[[#This Row],[Units]]*data5[[#This Row],[Cost per Units]]</f>
        <v>106.92</v>
      </c>
      <c r="H79" s="2">
        <f>data5[[#This Row],[Amount]]-data5[[#This Row],[Cost]]</f>
        <v>2637.08</v>
      </c>
    </row>
    <row r="80" spans="1:8" x14ac:dyDescent="0.55000000000000004">
      <c r="A80" t="s">
        <v>6</v>
      </c>
      <c r="B80" t="s">
        <v>34</v>
      </c>
      <c r="C80" t="s">
        <v>4</v>
      </c>
      <c r="D80" s="2">
        <v>525</v>
      </c>
      <c r="E80" s="3">
        <v>48</v>
      </c>
      <c r="F80">
        <f>VLOOKUP($C80,products9[],2)</f>
        <v>11.88</v>
      </c>
      <c r="G80">
        <f>data5[[#This Row],[Units]]*data5[[#This Row],[Cost per Units]]</f>
        <v>570.24</v>
      </c>
      <c r="H80" s="2">
        <f>data5[[#This Row],[Amount]]-data5[[#This Row],[Cost]]</f>
        <v>-45.240000000000009</v>
      </c>
    </row>
    <row r="81" spans="1:8" x14ac:dyDescent="0.55000000000000004">
      <c r="A81" t="s">
        <v>40</v>
      </c>
      <c r="B81" t="s">
        <v>38</v>
      </c>
      <c r="C81" t="s">
        <v>4</v>
      </c>
      <c r="D81" s="2">
        <v>6125</v>
      </c>
      <c r="E81" s="3">
        <v>102</v>
      </c>
      <c r="F81">
        <f>VLOOKUP($C81,products9[],2)</f>
        <v>11.88</v>
      </c>
      <c r="G81">
        <f>data5[[#This Row],[Units]]*data5[[#This Row],[Cost per Units]]</f>
        <v>1211.76</v>
      </c>
      <c r="H81" s="2">
        <f>data5[[#This Row],[Amount]]-data5[[#This Row],[Cost]]</f>
        <v>4913.24</v>
      </c>
    </row>
    <row r="82" spans="1:8" x14ac:dyDescent="0.55000000000000004">
      <c r="A82" t="s">
        <v>9</v>
      </c>
      <c r="B82" t="s">
        <v>37</v>
      </c>
      <c r="C82" t="s">
        <v>4</v>
      </c>
      <c r="D82" s="2">
        <v>259</v>
      </c>
      <c r="E82" s="3">
        <v>207</v>
      </c>
      <c r="F82">
        <f>VLOOKUP($C82,products9[],2)</f>
        <v>11.88</v>
      </c>
      <c r="G82">
        <f>data5[[#This Row],[Units]]*data5[[#This Row],[Cost per Units]]</f>
        <v>2459.1600000000003</v>
      </c>
      <c r="H82" s="2">
        <f>data5[[#This Row],[Amount]]-data5[[#This Row],[Cost]]</f>
        <v>-2200.1600000000003</v>
      </c>
    </row>
    <row r="83" spans="1:8" x14ac:dyDescent="0.55000000000000004">
      <c r="A83" t="s">
        <v>6</v>
      </c>
      <c r="B83" t="s">
        <v>36</v>
      </c>
      <c r="C83" t="s">
        <v>4</v>
      </c>
      <c r="D83" s="2">
        <v>10073</v>
      </c>
      <c r="E83" s="3">
        <v>120</v>
      </c>
      <c r="F83">
        <f>VLOOKUP($C83,products9[],2)</f>
        <v>11.88</v>
      </c>
      <c r="G83">
        <f>data5[[#This Row],[Units]]*data5[[#This Row],[Cost per Units]]</f>
        <v>1425.6000000000001</v>
      </c>
      <c r="H83" s="2">
        <f>data5[[#This Row],[Amount]]-data5[[#This Row],[Cost]]</f>
        <v>8647.4</v>
      </c>
    </row>
    <row r="84" spans="1:8" x14ac:dyDescent="0.55000000000000004">
      <c r="A84" t="s">
        <v>2</v>
      </c>
      <c r="B84" t="s">
        <v>38</v>
      </c>
      <c r="C84" t="s">
        <v>4</v>
      </c>
      <c r="D84" s="2">
        <v>3549</v>
      </c>
      <c r="E84" s="3">
        <v>3</v>
      </c>
      <c r="F84">
        <f>VLOOKUP($C84,products9[],2)</f>
        <v>11.88</v>
      </c>
      <c r="G84">
        <f>data5[[#This Row],[Units]]*data5[[#This Row],[Cost per Units]]</f>
        <v>35.64</v>
      </c>
      <c r="H84" s="2">
        <f>data5[[#This Row],[Amount]]-data5[[#This Row],[Cost]]</f>
        <v>3513.36</v>
      </c>
    </row>
    <row r="85" spans="1:8" x14ac:dyDescent="0.55000000000000004">
      <c r="A85" t="s">
        <v>6</v>
      </c>
      <c r="B85" t="s">
        <v>35</v>
      </c>
      <c r="C85" t="s">
        <v>4</v>
      </c>
      <c r="D85" s="2">
        <v>1302</v>
      </c>
      <c r="E85" s="3">
        <v>402</v>
      </c>
      <c r="F85">
        <f>VLOOKUP($C85,products9[],2)</f>
        <v>11.88</v>
      </c>
      <c r="G85">
        <f>data5[[#This Row],[Units]]*data5[[#This Row],[Cost per Units]]</f>
        <v>4775.76</v>
      </c>
      <c r="H85" s="2">
        <f>data5[[#This Row],[Amount]]-data5[[#This Row],[Cost]]</f>
        <v>-3473.76</v>
      </c>
    </row>
    <row r="86" spans="1:8" x14ac:dyDescent="0.55000000000000004">
      <c r="A86" t="s">
        <v>40</v>
      </c>
      <c r="B86" t="s">
        <v>36</v>
      </c>
      <c r="C86" t="s">
        <v>4</v>
      </c>
      <c r="D86" s="2">
        <v>217</v>
      </c>
      <c r="E86" s="3">
        <v>36</v>
      </c>
      <c r="F86">
        <f>VLOOKUP($C86,products9[],2)</f>
        <v>11.88</v>
      </c>
      <c r="G86">
        <f>data5[[#This Row],[Units]]*data5[[#This Row],[Cost per Units]]</f>
        <v>427.68</v>
      </c>
      <c r="H86" s="2">
        <f>data5[[#This Row],[Amount]]-data5[[#This Row],[Cost]]</f>
        <v>-210.68</v>
      </c>
    </row>
    <row r="87" spans="1:8" x14ac:dyDescent="0.55000000000000004">
      <c r="A87" t="s">
        <v>10</v>
      </c>
      <c r="B87" t="s">
        <v>38</v>
      </c>
      <c r="C87" t="s">
        <v>4</v>
      </c>
      <c r="D87" s="2">
        <v>6860</v>
      </c>
      <c r="E87" s="3">
        <v>126</v>
      </c>
      <c r="F87">
        <f>VLOOKUP($C87,products9[],2)</f>
        <v>11.88</v>
      </c>
      <c r="G87">
        <f>data5[[#This Row],[Units]]*data5[[#This Row],[Cost per Units]]</f>
        <v>1496.88</v>
      </c>
      <c r="H87" s="2">
        <f>data5[[#This Row],[Amount]]-data5[[#This Row],[Cost]]</f>
        <v>5363.12</v>
      </c>
    </row>
    <row r="88" spans="1:8" x14ac:dyDescent="0.55000000000000004">
      <c r="A88" t="s">
        <v>3</v>
      </c>
      <c r="B88" t="s">
        <v>37</v>
      </c>
      <c r="C88" t="s">
        <v>4</v>
      </c>
      <c r="D88" s="2">
        <v>938</v>
      </c>
      <c r="E88" s="3">
        <v>366</v>
      </c>
      <c r="F88">
        <f>VLOOKUP($C88,products9[],2)</f>
        <v>11.88</v>
      </c>
      <c r="G88">
        <f>data5[[#This Row],[Units]]*data5[[#This Row],[Cost per Units]]</f>
        <v>4348.08</v>
      </c>
      <c r="H88" s="2">
        <f>data5[[#This Row],[Amount]]-data5[[#This Row],[Cost]]</f>
        <v>-3410.08</v>
      </c>
    </row>
    <row r="89" spans="1:8" x14ac:dyDescent="0.55000000000000004">
      <c r="A89" t="s">
        <v>9</v>
      </c>
      <c r="B89" t="s">
        <v>35</v>
      </c>
      <c r="C89" t="s">
        <v>26</v>
      </c>
      <c r="D89" s="2">
        <v>98</v>
      </c>
      <c r="E89" s="3">
        <v>159</v>
      </c>
      <c r="F89">
        <f>VLOOKUP($C89,products9[],2)</f>
        <v>5.6</v>
      </c>
      <c r="G89">
        <f>data5[[#This Row],[Units]]*data5[[#This Row],[Cost per Units]]</f>
        <v>890.4</v>
      </c>
      <c r="H89" s="2">
        <f>data5[[#This Row],[Amount]]-data5[[#This Row],[Cost]]</f>
        <v>-792.4</v>
      </c>
    </row>
    <row r="90" spans="1:8" x14ac:dyDescent="0.55000000000000004">
      <c r="A90" t="s">
        <v>3</v>
      </c>
      <c r="B90" t="s">
        <v>34</v>
      </c>
      <c r="C90" t="s">
        <v>26</v>
      </c>
      <c r="D90" s="2">
        <v>3108</v>
      </c>
      <c r="E90" s="3">
        <v>54</v>
      </c>
      <c r="F90">
        <f>VLOOKUP($C90,products9[],2)</f>
        <v>5.6</v>
      </c>
      <c r="G90">
        <f>data5[[#This Row],[Units]]*data5[[#This Row],[Cost per Units]]</f>
        <v>302.39999999999998</v>
      </c>
      <c r="H90" s="2">
        <f>data5[[#This Row],[Amount]]-data5[[#This Row],[Cost]]</f>
        <v>2805.6</v>
      </c>
    </row>
    <row r="91" spans="1:8" x14ac:dyDescent="0.55000000000000004">
      <c r="A91" t="s">
        <v>40</v>
      </c>
      <c r="B91" t="s">
        <v>34</v>
      </c>
      <c r="C91" t="s">
        <v>26</v>
      </c>
      <c r="D91" s="2">
        <v>6748</v>
      </c>
      <c r="E91" s="3">
        <v>48</v>
      </c>
      <c r="F91">
        <f>VLOOKUP($C91,products9[],2)</f>
        <v>5.6</v>
      </c>
      <c r="G91">
        <f>data5[[#This Row],[Units]]*data5[[#This Row],[Cost per Units]]</f>
        <v>268.79999999999995</v>
      </c>
      <c r="H91" s="2">
        <f>data5[[#This Row],[Amount]]-data5[[#This Row],[Cost]]</f>
        <v>6479.2</v>
      </c>
    </row>
    <row r="92" spans="1:8" x14ac:dyDescent="0.55000000000000004">
      <c r="A92" t="s">
        <v>5</v>
      </c>
      <c r="B92" t="s">
        <v>39</v>
      </c>
      <c r="C92" t="s">
        <v>26</v>
      </c>
      <c r="D92" s="2">
        <v>5236</v>
      </c>
      <c r="E92" s="3">
        <v>51</v>
      </c>
      <c r="F92">
        <f>VLOOKUP($C92,products9[],2)</f>
        <v>5.6</v>
      </c>
      <c r="G92">
        <f>data5[[#This Row],[Units]]*data5[[#This Row],[Cost per Units]]</f>
        <v>285.59999999999997</v>
      </c>
      <c r="H92" s="2">
        <f>data5[[#This Row],[Amount]]-data5[[#This Row],[Cost]]</f>
        <v>4950.3999999999996</v>
      </c>
    </row>
    <row r="93" spans="1:8" x14ac:dyDescent="0.55000000000000004">
      <c r="A93" t="s">
        <v>6</v>
      </c>
      <c r="B93" t="s">
        <v>34</v>
      </c>
      <c r="C93" t="s">
        <v>26</v>
      </c>
      <c r="D93" s="2">
        <v>8008</v>
      </c>
      <c r="E93" s="3">
        <v>456</v>
      </c>
      <c r="F93">
        <f>VLOOKUP($C93,products9[],2)</f>
        <v>5.6</v>
      </c>
      <c r="G93">
        <f>data5[[#This Row],[Units]]*data5[[#This Row],[Cost per Units]]</f>
        <v>2553.6</v>
      </c>
      <c r="H93" s="2">
        <f>data5[[#This Row],[Amount]]-data5[[#This Row],[Cost]]</f>
        <v>5454.4</v>
      </c>
    </row>
    <row r="94" spans="1:8" x14ac:dyDescent="0.55000000000000004">
      <c r="A94" t="s">
        <v>41</v>
      </c>
      <c r="B94" t="s">
        <v>36</v>
      </c>
      <c r="C94" t="s">
        <v>26</v>
      </c>
      <c r="D94" s="2">
        <v>98</v>
      </c>
      <c r="E94" s="3">
        <v>204</v>
      </c>
      <c r="F94">
        <f>VLOOKUP($C94,products9[],2)</f>
        <v>5.6</v>
      </c>
      <c r="G94">
        <f>data5[[#This Row],[Units]]*data5[[#This Row],[Cost per Units]]</f>
        <v>1142.3999999999999</v>
      </c>
      <c r="H94" s="2">
        <f>data5[[#This Row],[Amount]]-data5[[#This Row],[Cost]]</f>
        <v>-1044.3999999999999</v>
      </c>
    </row>
    <row r="95" spans="1:8" x14ac:dyDescent="0.55000000000000004">
      <c r="A95" t="s">
        <v>10</v>
      </c>
      <c r="B95" t="s">
        <v>34</v>
      </c>
      <c r="C95" t="s">
        <v>26</v>
      </c>
      <c r="D95" s="2">
        <v>4991</v>
      </c>
      <c r="E95" s="3">
        <v>9</v>
      </c>
      <c r="F95">
        <f>VLOOKUP($C95,products9[],2)</f>
        <v>5.6</v>
      </c>
      <c r="G95">
        <f>data5[[#This Row],[Units]]*data5[[#This Row],[Cost per Units]]</f>
        <v>50.4</v>
      </c>
      <c r="H95" s="2">
        <f>data5[[#This Row],[Amount]]-data5[[#This Row],[Cost]]</f>
        <v>4940.6000000000004</v>
      </c>
    </row>
    <row r="96" spans="1:8" x14ac:dyDescent="0.55000000000000004">
      <c r="A96" t="s">
        <v>8</v>
      </c>
      <c r="B96" t="s">
        <v>39</v>
      </c>
      <c r="C96" t="s">
        <v>26</v>
      </c>
      <c r="D96" s="2">
        <v>1561</v>
      </c>
      <c r="E96" s="3">
        <v>27</v>
      </c>
      <c r="F96">
        <f>VLOOKUP($C96,products9[],2)</f>
        <v>5.6</v>
      </c>
      <c r="G96">
        <f>data5[[#This Row],[Units]]*data5[[#This Row],[Cost per Units]]</f>
        <v>151.19999999999999</v>
      </c>
      <c r="H96" s="2">
        <f>data5[[#This Row],[Amount]]-data5[[#This Row],[Cost]]</f>
        <v>1409.8</v>
      </c>
    </row>
    <row r="97" spans="1:8" x14ac:dyDescent="0.55000000000000004">
      <c r="A97" t="s">
        <v>41</v>
      </c>
      <c r="B97" t="s">
        <v>37</v>
      </c>
      <c r="C97" t="s">
        <v>26</v>
      </c>
      <c r="D97" s="2">
        <v>2324</v>
      </c>
      <c r="E97" s="3">
        <v>177</v>
      </c>
      <c r="F97">
        <f>VLOOKUP($C97,products9[],2)</f>
        <v>5.6</v>
      </c>
      <c r="G97">
        <f>data5[[#This Row],[Units]]*data5[[#This Row],[Cost per Units]]</f>
        <v>991.19999999999993</v>
      </c>
      <c r="H97" s="2">
        <f>data5[[#This Row],[Amount]]-data5[[#This Row],[Cost]]</f>
        <v>1332.8000000000002</v>
      </c>
    </row>
    <row r="98" spans="1:8" x14ac:dyDescent="0.55000000000000004">
      <c r="A98" t="s">
        <v>3</v>
      </c>
      <c r="B98" t="s">
        <v>39</v>
      </c>
      <c r="C98" t="s">
        <v>26</v>
      </c>
      <c r="D98" s="2">
        <v>4956</v>
      </c>
      <c r="E98" s="3">
        <v>171</v>
      </c>
      <c r="F98">
        <f>VLOOKUP($C98,products9[],2)</f>
        <v>5.6</v>
      </c>
      <c r="G98">
        <f>data5[[#This Row],[Units]]*data5[[#This Row],[Cost per Units]]</f>
        <v>957.59999999999991</v>
      </c>
      <c r="H98" s="2">
        <f>data5[[#This Row],[Amount]]-data5[[#This Row],[Cost]]</f>
        <v>3998.4</v>
      </c>
    </row>
    <row r="99" spans="1:8" x14ac:dyDescent="0.55000000000000004">
      <c r="A99" t="s">
        <v>8</v>
      </c>
      <c r="B99" t="s">
        <v>37</v>
      </c>
      <c r="C99" t="s">
        <v>26</v>
      </c>
      <c r="D99" s="2">
        <v>6279</v>
      </c>
      <c r="E99" s="3">
        <v>45</v>
      </c>
      <c r="F99">
        <f>VLOOKUP($C99,products9[],2)</f>
        <v>5.6</v>
      </c>
      <c r="G99">
        <f>data5[[#This Row],[Units]]*data5[[#This Row],[Cost per Units]]</f>
        <v>251.99999999999997</v>
      </c>
      <c r="H99" s="2">
        <f>data5[[#This Row],[Amount]]-data5[[#This Row],[Cost]]</f>
        <v>6027</v>
      </c>
    </row>
    <row r="100" spans="1:8" x14ac:dyDescent="0.55000000000000004">
      <c r="A100" t="s">
        <v>9</v>
      </c>
      <c r="B100" t="s">
        <v>37</v>
      </c>
      <c r="C100" t="s">
        <v>26</v>
      </c>
      <c r="D100" s="2">
        <v>2856</v>
      </c>
      <c r="E100" s="3">
        <v>246</v>
      </c>
      <c r="F100">
        <f>VLOOKUP($C100,products9[],2)</f>
        <v>5.6</v>
      </c>
      <c r="G100">
        <f>data5[[#This Row],[Units]]*data5[[#This Row],[Cost per Units]]</f>
        <v>1377.6</v>
      </c>
      <c r="H100" s="2">
        <f>data5[[#This Row],[Amount]]-data5[[#This Row],[Cost]]</f>
        <v>1478.4</v>
      </c>
    </row>
    <row r="101" spans="1:8" x14ac:dyDescent="0.55000000000000004">
      <c r="A101" t="s">
        <v>7</v>
      </c>
      <c r="B101" t="s">
        <v>37</v>
      </c>
      <c r="C101" t="s">
        <v>26</v>
      </c>
      <c r="D101" s="2">
        <v>5306</v>
      </c>
      <c r="E101" s="3">
        <v>0</v>
      </c>
      <c r="F101">
        <f>VLOOKUP($C101,products9[],2)</f>
        <v>5.6</v>
      </c>
      <c r="G101">
        <f>data5[[#This Row],[Units]]*data5[[#This Row],[Cost per Units]]</f>
        <v>0</v>
      </c>
      <c r="H101" s="2">
        <f>data5[[#This Row],[Amount]]-data5[[#This Row],[Cost]]</f>
        <v>5306</v>
      </c>
    </row>
    <row r="102" spans="1:8" x14ac:dyDescent="0.55000000000000004">
      <c r="A102" t="s">
        <v>40</v>
      </c>
      <c r="B102" t="s">
        <v>38</v>
      </c>
      <c r="C102" t="s">
        <v>26</v>
      </c>
      <c r="D102" s="2">
        <v>609</v>
      </c>
      <c r="E102" s="3">
        <v>87</v>
      </c>
      <c r="F102">
        <f>VLOOKUP($C102,products9[],2)</f>
        <v>5.6</v>
      </c>
      <c r="G102">
        <f>data5[[#This Row],[Units]]*data5[[#This Row],[Cost per Units]]</f>
        <v>487.2</v>
      </c>
      <c r="H102" s="2">
        <f>data5[[#This Row],[Amount]]-data5[[#This Row],[Cost]]</f>
        <v>121.80000000000001</v>
      </c>
    </row>
    <row r="103" spans="1:8" x14ac:dyDescent="0.55000000000000004">
      <c r="A103" t="s">
        <v>9</v>
      </c>
      <c r="B103" t="s">
        <v>38</v>
      </c>
      <c r="C103" t="s">
        <v>26</v>
      </c>
      <c r="D103" s="2">
        <v>2436</v>
      </c>
      <c r="E103" s="3">
        <v>99</v>
      </c>
      <c r="F103">
        <f>VLOOKUP($C103,products9[],2)</f>
        <v>5.6</v>
      </c>
      <c r="G103">
        <f>data5[[#This Row],[Units]]*data5[[#This Row],[Cost per Units]]</f>
        <v>554.4</v>
      </c>
      <c r="H103" s="2">
        <f>data5[[#This Row],[Amount]]-data5[[#This Row],[Cost]]</f>
        <v>1881.6</v>
      </c>
    </row>
    <row r="104" spans="1:8" x14ac:dyDescent="0.55000000000000004">
      <c r="A104" t="s">
        <v>6</v>
      </c>
      <c r="B104" t="s">
        <v>37</v>
      </c>
      <c r="C104" t="s">
        <v>26</v>
      </c>
      <c r="D104" s="2">
        <v>6818</v>
      </c>
      <c r="E104" s="3">
        <v>6</v>
      </c>
      <c r="F104">
        <f>VLOOKUP($C104,products9[],2)</f>
        <v>5.6</v>
      </c>
      <c r="G104">
        <f>data5[[#This Row],[Units]]*data5[[#This Row],[Cost per Units]]</f>
        <v>33.599999999999994</v>
      </c>
      <c r="H104" s="2">
        <f>data5[[#This Row],[Amount]]-data5[[#This Row],[Cost]]</f>
        <v>6784.4</v>
      </c>
    </row>
    <row r="105" spans="1:8" x14ac:dyDescent="0.55000000000000004">
      <c r="A105" t="s">
        <v>3</v>
      </c>
      <c r="B105" t="s">
        <v>38</v>
      </c>
      <c r="C105" t="s">
        <v>26</v>
      </c>
      <c r="D105" s="2">
        <v>8841</v>
      </c>
      <c r="E105" s="3">
        <v>303</v>
      </c>
      <c r="F105">
        <f>VLOOKUP($C105,products9[],2)</f>
        <v>5.6</v>
      </c>
      <c r="G105">
        <f>data5[[#This Row],[Units]]*data5[[#This Row],[Cost per Units]]</f>
        <v>1696.8</v>
      </c>
      <c r="H105" s="2">
        <f>data5[[#This Row],[Amount]]-data5[[#This Row],[Cost]]</f>
        <v>7144.2</v>
      </c>
    </row>
    <row r="106" spans="1:8" x14ac:dyDescent="0.55000000000000004">
      <c r="A106" t="s">
        <v>2</v>
      </c>
      <c r="B106" t="s">
        <v>39</v>
      </c>
      <c r="C106" t="s">
        <v>28</v>
      </c>
      <c r="D106" s="2">
        <v>6027</v>
      </c>
      <c r="E106" s="3">
        <v>144</v>
      </c>
      <c r="F106">
        <f>VLOOKUP($C106,products9[],2)</f>
        <v>10.38</v>
      </c>
      <c r="G106">
        <f>data5[[#This Row],[Units]]*data5[[#This Row],[Cost per Units]]</f>
        <v>1494.72</v>
      </c>
      <c r="H106" s="2">
        <f>data5[[#This Row],[Amount]]-data5[[#This Row],[Cost]]</f>
        <v>4532.28</v>
      </c>
    </row>
    <row r="107" spans="1:8" x14ac:dyDescent="0.55000000000000004">
      <c r="A107" t="s">
        <v>2</v>
      </c>
      <c r="B107" t="s">
        <v>38</v>
      </c>
      <c r="C107" t="s">
        <v>28</v>
      </c>
      <c r="D107" s="2">
        <v>6580</v>
      </c>
      <c r="E107" s="3">
        <v>183</v>
      </c>
      <c r="F107">
        <f>VLOOKUP($C107,products9[],2)</f>
        <v>10.38</v>
      </c>
      <c r="G107">
        <f>data5[[#This Row],[Units]]*data5[[#This Row],[Cost per Units]]</f>
        <v>1899.5400000000002</v>
      </c>
      <c r="H107" s="2">
        <f>data5[[#This Row],[Amount]]-data5[[#This Row],[Cost]]</f>
        <v>4680.46</v>
      </c>
    </row>
    <row r="108" spans="1:8" x14ac:dyDescent="0.55000000000000004">
      <c r="A108" t="s">
        <v>9</v>
      </c>
      <c r="B108" t="s">
        <v>34</v>
      </c>
      <c r="C108" t="s">
        <v>28</v>
      </c>
      <c r="D108" s="2">
        <v>14329</v>
      </c>
      <c r="E108" s="3">
        <v>150</v>
      </c>
      <c r="F108">
        <f>VLOOKUP($C108,products9[],2)</f>
        <v>10.38</v>
      </c>
      <c r="G108">
        <f>data5[[#This Row],[Units]]*data5[[#This Row],[Cost per Units]]</f>
        <v>1557.0000000000002</v>
      </c>
      <c r="H108" s="2">
        <f>data5[[#This Row],[Amount]]-data5[[#This Row],[Cost]]</f>
        <v>12772</v>
      </c>
    </row>
    <row r="109" spans="1:8" x14ac:dyDescent="0.55000000000000004">
      <c r="A109" t="s">
        <v>41</v>
      </c>
      <c r="B109" t="s">
        <v>36</v>
      </c>
      <c r="C109" t="s">
        <v>28</v>
      </c>
      <c r="D109" s="2">
        <v>854</v>
      </c>
      <c r="E109" s="3">
        <v>309</v>
      </c>
      <c r="F109">
        <f>VLOOKUP($C109,products9[],2)</f>
        <v>10.38</v>
      </c>
      <c r="G109">
        <f>data5[[#This Row],[Units]]*data5[[#This Row],[Cost per Units]]</f>
        <v>3207.42</v>
      </c>
      <c r="H109" s="2">
        <f>data5[[#This Row],[Amount]]-data5[[#This Row],[Cost]]</f>
        <v>-2353.42</v>
      </c>
    </row>
    <row r="110" spans="1:8" x14ac:dyDescent="0.55000000000000004">
      <c r="A110" t="s">
        <v>3</v>
      </c>
      <c r="B110" t="s">
        <v>36</v>
      </c>
      <c r="C110" t="s">
        <v>28</v>
      </c>
      <c r="D110" s="2">
        <v>973</v>
      </c>
      <c r="E110" s="3">
        <v>162</v>
      </c>
      <c r="F110">
        <f>VLOOKUP($C110,products9[],2)</f>
        <v>10.38</v>
      </c>
      <c r="G110">
        <f>data5[[#This Row],[Units]]*data5[[#This Row],[Cost per Units]]</f>
        <v>1681.5600000000002</v>
      </c>
      <c r="H110" s="2">
        <f>data5[[#This Row],[Amount]]-data5[[#This Row],[Cost]]</f>
        <v>-708.56000000000017</v>
      </c>
    </row>
    <row r="111" spans="1:8" x14ac:dyDescent="0.55000000000000004">
      <c r="A111" t="s">
        <v>41</v>
      </c>
      <c r="B111" t="s">
        <v>35</v>
      </c>
      <c r="C111" t="s">
        <v>28</v>
      </c>
      <c r="D111" s="2">
        <v>7455</v>
      </c>
      <c r="E111" s="3">
        <v>216</v>
      </c>
      <c r="F111">
        <f>VLOOKUP($C111,products9[],2)</f>
        <v>10.38</v>
      </c>
      <c r="G111">
        <f>data5[[#This Row],[Units]]*data5[[#This Row],[Cost per Units]]</f>
        <v>2242.0800000000004</v>
      </c>
      <c r="H111" s="2">
        <f>data5[[#This Row],[Amount]]-data5[[#This Row],[Cost]]</f>
        <v>5212.92</v>
      </c>
    </row>
    <row r="112" spans="1:8" x14ac:dyDescent="0.55000000000000004">
      <c r="A112" t="s">
        <v>3</v>
      </c>
      <c r="B112" t="s">
        <v>34</v>
      </c>
      <c r="C112" t="s">
        <v>28</v>
      </c>
      <c r="D112" s="2">
        <v>3689</v>
      </c>
      <c r="E112" s="3">
        <v>312</v>
      </c>
      <c r="F112">
        <f>VLOOKUP($C112,products9[],2)</f>
        <v>10.38</v>
      </c>
      <c r="G112">
        <f>data5[[#This Row],[Units]]*data5[[#This Row],[Cost per Units]]</f>
        <v>3238.5600000000004</v>
      </c>
      <c r="H112" s="2">
        <f>data5[[#This Row],[Amount]]-data5[[#This Row],[Cost]]</f>
        <v>450.4399999999996</v>
      </c>
    </row>
    <row r="113" spans="1:8" x14ac:dyDescent="0.55000000000000004">
      <c r="A113" t="s">
        <v>7</v>
      </c>
      <c r="B113" t="s">
        <v>38</v>
      </c>
      <c r="C113" t="s">
        <v>28</v>
      </c>
      <c r="D113" s="2">
        <v>5677</v>
      </c>
      <c r="E113" s="3">
        <v>258</v>
      </c>
      <c r="F113">
        <f>VLOOKUP($C113,products9[],2)</f>
        <v>10.38</v>
      </c>
      <c r="G113">
        <f>data5[[#This Row],[Units]]*data5[[#This Row],[Cost per Units]]</f>
        <v>2678.0400000000004</v>
      </c>
      <c r="H113" s="2">
        <f>data5[[#This Row],[Amount]]-data5[[#This Row],[Cost]]</f>
        <v>2998.9599999999996</v>
      </c>
    </row>
    <row r="114" spans="1:8" x14ac:dyDescent="0.55000000000000004">
      <c r="A114" t="s">
        <v>6</v>
      </c>
      <c r="B114" t="s">
        <v>37</v>
      </c>
      <c r="C114" t="s">
        <v>28</v>
      </c>
      <c r="D114" s="2">
        <v>3556</v>
      </c>
      <c r="E114" s="3">
        <v>459</v>
      </c>
      <c r="F114">
        <f>VLOOKUP($C114,products9[],2)</f>
        <v>10.38</v>
      </c>
      <c r="G114">
        <f>data5[[#This Row],[Units]]*data5[[#This Row],[Cost per Units]]</f>
        <v>4764.42</v>
      </c>
      <c r="H114" s="2">
        <f>data5[[#This Row],[Amount]]-data5[[#This Row],[Cost]]</f>
        <v>-1208.42</v>
      </c>
    </row>
    <row r="115" spans="1:8" x14ac:dyDescent="0.55000000000000004">
      <c r="A115" t="s">
        <v>10</v>
      </c>
      <c r="B115" t="s">
        <v>37</v>
      </c>
      <c r="C115" t="s">
        <v>28</v>
      </c>
      <c r="D115" s="2">
        <v>3059</v>
      </c>
      <c r="E115" s="3">
        <v>27</v>
      </c>
      <c r="F115">
        <f>VLOOKUP($C115,products9[],2)</f>
        <v>10.38</v>
      </c>
      <c r="G115">
        <f>data5[[#This Row],[Units]]*data5[[#This Row],[Cost per Units]]</f>
        <v>280.26000000000005</v>
      </c>
      <c r="H115" s="2">
        <f>data5[[#This Row],[Amount]]-data5[[#This Row],[Cost]]</f>
        <v>2778.74</v>
      </c>
    </row>
    <row r="116" spans="1:8" x14ac:dyDescent="0.55000000000000004">
      <c r="A116" t="s">
        <v>40</v>
      </c>
      <c r="B116" t="s">
        <v>39</v>
      </c>
      <c r="C116" t="s">
        <v>28</v>
      </c>
      <c r="D116" s="2">
        <v>3101</v>
      </c>
      <c r="E116" s="3">
        <v>225</v>
      </c>
      <c r="F116">
        <f>VLOOKUP($C116,products9[],2)</f>
        <v>10.38</v>
      </c>
      <c r="G116">
        <f>data5[[#This Row],[Units]]*data5[[#This Row],[Cost per Units]]</f>
        <v>2335.5</v>
      </c>
      <c r="H116" s="2">
        <f>data5[[#This Row],[Amount]]-data5[[#This Row],[Cost]]</f>
        <v>765.5</v>
      </c>
    </row>
    <row r="117" spans="1:8" x14ac:dyDescent="0.55000000000000004">
      <c r="A117" t="s">
        <v>9</v>
      </c>
      <c r="B117" t="s">
        <v>37</v>
      </c>
      <c r="C117" t="s">
        <v>28</v>
      </c>
      <c r="D117" s="2">
        <v>2919</v>
      </c>
      <c r="E117" s="3">
        <v>45</v>
      </c>
      <c r="F117">
        <f>VLOOKUP($C117,products9[],2)</f>
        <v>10.38</v>
      </c>
      <c r="G117">
        <f>data5[[#This Row],[Units]]*data5[[#This Row],[Cost per Units]]</f>
        <v>467.1</v>
      </c>
      <c r="H117" s="2">
        <f>data5[[#This Row],[Amount]]-data5[[#This Row],[Cost]]</f>
        <v>2451.9</v>
      </c>
    </row>
    <row r="118" spans="1:8" x14ac:dyDescent="0.55000000000000004">
      <c r="A118" t="s">
        <v>3</v>
      </c>
      <c r="B118" t="s">
        <v>37</v>
      </c>
      <c r="C118" t="s">
        <v>28</v>
      </c>
      <c r="D118" s="2">
        <v>7308</v>
      </c>
      <c r="E118" s="3">
        <v>327</v>
      </c>
      <c r="F118">
        <f>VLOOKUP($C118,products9[],2)</f>
        <v>10.38</v>
      </c>
      <c r="G118">
        <f>data5[[#This Row],[Units]]*data5[[#This Row],[Cost per Units]]</f>
        <v>3394.26</v>
      </c>
      <c r="H118" s="2">
        <f>data5[[#This Row],[Amount]]-data5[[#This Row],[Cost]]</f>
        <v>3913.74</v>
      </c>
    </row>
    <row r="119" spans="1:8" x14ac:dyDescent="0.55000000000000004">
      <c r="A119" t="s">
        <v>7</v>
      </c>
      <c r="B119" t="s">
        <v>35</v>
      </c>
      <c r="C119" t="s">
        <v>28</v>
      </c>
      <c r="D119" s="2">
        <v>5194</v>
      </c>
      <c r="E119" s="3">
        <v>288</v>
      </c>
      <c r="F119">
        <f>VLOOKUP($C119,products9[],2)</f>
        <v>10.38</v>
      </c>
      <c r="G119">
        <f>data5[[#This Row],[Units]]*data5[[#This Row],[Cost per Units]]</f>
        <v>2989.44</v>
      </c>
      <c r="H119" s="2">
        <f>data5[[#This Row],[Amount]]-data5[[#This Row],[Cost]]</f>
        <v>2204.56</v>
      </c>
    </row>
    <row r="120" spans="1:8" x14ac:dyDescent="0.55000000000000004">
      <c r="A120" t="s">
        <v>3</v>
      </c>
      <c r="B120" t="s">
        <v>39</v>
      </c>
      <c r="C120" t="s">
        <v>28</v>
      </c>
      <c r="D120" s="2">
        <v>1652</v>
      </c>
      <c r="E120" s="3">
        <v>102</v>
      </c>
      <c r="F120">
        <f>VLOOKUP($C120,products9[],2)</f>
        <v>10.38</v>
      </c>
      <c r="G120">
        <f>data5[[#This Row],[Units]]*data5[[#This Row],[Cost per Units]]</f>
        <v>1058.76</v>
      </c>
      <c r="H120" s="2">
        <f>data5[[#This Row],[Amount]]-data5[[#This Row],[Cost]]</f>
        <v>593.24</v>
      </c>
    </row>
    <row r="121" spans="1:8" x14ac:dyDescent="0.55000000000000004">
      <c r="A121" t="s">
        <v>8</v>
      </c>
      <c r="B121" t="s">
        <v>35</v>
      </c>
      <c r="C121" t="s">
        <v>32</v>
      </c>
      <c r="D121" s="2">
        <v>6706</v>
      </c>
      <c r="E121" s="3">
        <v>459</v>
      </c>
      <c r="F121">
        <f>VLOOKUP($C121,products9[],2)</f>
        <v>8.65</v>
      </c>
      <c r="G121">
        <f>data5[[#This Row],[Units]]*data5[[#This Row],[Cost per Units]]</f>
        <v>3970.3500000000004</v>
      </c>
      <c r="H121" s="2">
        <f>data5[[#This Row],[Amount]]-data5[[#This Row],[Cost]]</f>
        <v>2735.6499999999996</v>
      </c>
    </row>
    <row r="122" spans="1:8" x14ac:dyDescent="0.55000000000000004">
      <c r="A122" t="s">
        <v>7</v>
      </c>
      <c r="B122" t="s">
        <v>34</v>
      </c>
      <c r="C122" t="s">
        <v>32</v>
      </c>
      <c r="D122" s="2">
        <v>3262</v>
      </c>
      <c r="E122" s="3">
        <v>75</v>
      </c>
      <c r="F122">
        <f>VLOOKUP($C122,products9[],2)</f>
        <v>8.65</v>
      </c>
      <c r="G122">
        <f>data5[[#This Row],[Units]]*data5[[#This Row],[Cost per Units]]</f>
        <v>648.75</v>
      </c>
      <c r="H122" s="2">
        <f>data5[[#This Row],[Amount]]-data5[[#This Row],[Cost]]</f>
        <v>2613.25</v>
      </c>
    </row>
    <row r="123" spans="1:8" x14ac:dyDescent="0.55000000000000004">
      <c r="A123" t="s">
        <v>5</v>
      </c>
      <c r="B123" t="s">
        <v>38</v>
      </c>
      <c r="C123" t="s">
        <v>32</v>
      </c>
      <c r="D123" s="2">
        <v>5075</v>
      </c>
      <c r="E123" s="3">
        <v>21</v>
      </c>
      <c r="F123">
        <f>VLOOKUP($C123,products9[],2)</f>
        <v>8.65</v>
      </c>
      <c r="G123">
        <f>data5[[#This Row],[Units]]*data5[[#This Row],[Cost per Units]]</f>
        <v>181.65</v>
      </c>
      <c r="H123" s="2">
        <f>data5[[#This Row],[Amount]]-data5[[#This Row],[Cost]]</f>
        <v>4893.3500000000004</v>
      </c>
    </row>
    <row r="124" spans="1:8" x14ac:dyDescent="0.55000000000000004">
      <c r="A124" t="s">
        <v>3</v>
      </c>
      <c r="B124" t="s">
        <v>34</v>
      </c>
      <c r="C124" t="s">
        <v>32</v>
      </c>
      <c r="D124" s="2">
        <v>7777</v>
      </c>
      <c r="E124" s="3">
        <v>504</v>
      </c>
      <c r="F124">
        <f>VLOOKUP($C124,products9[],2)</f>
        <v>8.65</v>
      </c>
      <c r="G124">
        <f>data5[[#This Row],[Units]]*data5[[#This Row],[Cost per Units]]</f>
        <v>4359.6000000000004</v>
      </c>
      <c r="H124" s="2">
        <f>data5[[#This Row],[Amount]]-data5[[#This Row],[Cost]]</f>
        <v>3417.3999999999996</v>
      </c>
    </row>
    <row r="125" spans="1:8" x14ac:dyDescent="0.55000000000000004">
      <c r="A125" t="s">
        <v>6</v>
      </c>
      <c r="B125" t="s">
        <v>36</v>
      </c>
      <c r="C125" t="s">
        <v>32</v>
      </c>
      <c r="D125" s="2">
        <v>6118</v>
      </c>
      <c r="E125" s="3">
        <v>9</v>
      </c>
      <c r="F125">
        <f>VLOOKUP($C125,products9[],2)</f>
        <v>8.65</v>
      </c>
      <c r="G125">
        <f>data5[[#This Row],[Units]]*data5[[#This Row],[Cost per Units]]</f>
        <v>77.850000000000009</v>
      </c>
      <c r="H125" s="2">
        <f>data5[[#This Row],[Amount]]-data5[[#This Row],[Cost]]</f>
        <v>6040.15</v>
      </c>
    </row>
    <row r="126" spans="1:8" x14ac:dyDescent="0.55000000000000004">
      <c r="A126" t="s">
        <v>40</v>
      </c>
      <c r="B126" t="s">
        <v>35</v>
      </c>
      <c r="C126" t="s">
        <v>32</v>
      </c>
      <c r="D126" s="2">
        <v>12348</v>
      </c>
      <c r="E126" s="3">
        <v>234</v>
      </c>
      <c r="F126">
        <f>VLOOKUP($C126,products9[],2)</f>
        <v>8.65</v>
      </c>
      <c r="G126">
        <f>data5[[#This Row],[Units]]*data5[[#This Row],[Cost per Units]]</f>
        <v>2024.1000000000001</v>
      </c>
      <c r="H126" s="2">
        <f>data5[[#This Row],[Amount]]-data5[[#This Row],[Cost]]</f>
        <v>10323.9</v>
      </c>
    </row>
    <row r="127" spans="1:8" x14ac:dyDescent="0.55000000000000004">
      <c r="A127" t="s">
        <v>10</v>
      </c>
      <c r="B127" t="s">
        <v>36</v>
      </c>
      <c r="C127" t="s">
        <v>32</v>
      </c>
      <c r="D127" s="2">
        <v>6657</v>
      </c>
      <c r="E127" s="3">
        <v>303</v>
      </c>
      <c r="F127">
        <f>VLOOKUP($C127,products9[],2)</f>
        <v>8.65</v>
      </c>
      <c r="G127">
        <f>data5[[#This Row],[Units]]*data5[[#This Row],[Cost per Units]]</f>
        <v>2620.9500000000003</v>
      </c>
      <c r="H127" s="2">
        <f>data5[[#This Row],[Amount]]-data5[[#This Row],[Cost]]</f>
        <v>4036.0499999999997</v>
      </c>
    </row>
    <row r="128" spans="1:8" x14ac:dyDescent="0.55000000000000004">
      <c r="A128" t="s">
        <v>8</v>
      </c>
      <c r="B128" t="s">
        <v>38</v>
      </c>
      <c r="C128" t="s">
        <v>32</v>
      </c>
      <c r="D128" s="2">
        <v>3752</v>
      </c>
      <c r="E128" s="3">
        <v>213</v>
      </c>
      <c r="F128">
        <f>VLOOKUP($C128,products9[],2)</f>
        <v>8.65</v>
      </c>
      <c r="G128">
        <f>data5[[#This Row],[Units]]*data5[[#This Row],[Cost per Units]]</f>
        <v>1842.45</v>
      </c>
      <c r="H128" s="2">
        <f>data5[[#This Row],[Amount]]-data5[[#This Row],[Cost]]</f>
        <v>1909.55</v>
      </c>
    </row>
    <row r="129" spans="1:8" x14ac:dyDescent="0.55000000000000004">
      <c r="A129" t="s">
        <v>41</v>
      </c>
      <c r="B129" t="s">
        <v>36</v>
      </c>
      <c r="C129" t="s">
        <v>32</v>
      </c>
      <c r="D129" s="2">
        <v>10304</v>
      </c>
      <c r="E129" s="3">
        <v>84</v>
      </c>
      <c r="F129">
        <f>VLOOKUP($C129,products9[],2)</f>
        <v>8.65</v>
      </c>
      <c r="G129">
        <f>data5[[#This Row],[Units]]*data5[[#This Row],[Cost per Units]]</f>
        <v>726.6</v>
      </c>
      <c r="H129" s="2">
        <f>data5[[#This Row],[Amount]]-data5[[#This Row],[Cost]]</f>
        <v>9577.4</v>
      </c>
    </row>
    <row r="130" spans="1:8" x14ac:dyDescent="0.55000000000000004">
      <c r="A130" t="s">
        <v>9</v>
      </c>
      <c r="B130" t="s">
        <v>36</v>
      </c>
      <c r="C130" t="s">
        <v>32</v>
      </c>
      <c r="D130" s="2">
        <v>2954</v>
      </c>
      <c r="E130" s="3">
        <v>189</v>
      </c>
      <c r="F130">
        <f>VLOOKUP($C130,products9[],2)</f>
        <v>8.65</v>
      </c>
      <c r="G130">
        <f>data5[[#This Row],[Units]]*data5[[#This Row],[Cost per Units]]</f>
        <v>1634.8500000000001</v>
      </c>
      <c r="H130" s="2">
        <f>data5[[#This Row],[Amount]]-data5[[#This Row],[Cost]]</f>
        <v>1319.1499999999999</v>
      </c>
    </row>
    <row r="131" spans="1:8" x14ac:dyDescent="0.55000000000000004">
      <c r="A131" t="s">
        <v>7</v>
      </c>
      <c r="B131" t="s">
        <v>36</v>
      </c>
      <c r="C131" t="s">
        <v>32</v>
      </c>
      <c r="D131" s="2">
        <v>280</v>
      </c>
      <c r="E131" s="3">
        <v>87</v>
      </c>
      <c r="F131">
        <f>VLOOKUP($C131,products9[],2)</f>
        <v>8.65</v>
      </c>
      <c r="G131">
        <f>data5[[#This Row],[Units]]*data5[[#This Row],[Cost per Units]]</f>
        <v>752.55000000000007</v>
      </c>
      <c r="H131" s="2">
        <f>data5[[#This Row],[Amount]]-data5[[#This Row],[Cost]]</f>
        <v>-472.55000000000007</v>
      </c>
    </row>
    <row r="132" spans="1:8" x14ac:dyDescent="0.55000000000000004">
      <c r="A132" t="s">
        <v>6</v>
      </c>
      <c r="B132" t="s">
        <v>34</v>
      </c>
      <c r="C132" t="s">
        <v>32</v>
      </c>
      <c r="D132" s="2">
        <v>6734</v>
      </c>
      <c r="E132" s="3">
        <v>123</v>
      </c>
      <c r="F132">
        <f>VLOOKUP($C132,products9[],2)</f>
        <v>8.65</v>
      </c>
      <c r="G132">
        <f>data5[[#This Row],[Units]]*data5[[#This Row],[Cost per Units]]</f>
        <v>1063.95</v>
      </c>
      <c r="H132" s="2">
        <f>data5[[#This Row],[Amount]]-data5[[#This Row],[Cost]]</f>
        <v>5670.05</v>
      </c>
    </row>
    <row r="133" spans="1:8" x14ac:dyDescent="0.55000000000000004">
      <c r="A133" t="s">
        <v>41</v>
      </c>
      <c r="B133" t="s">
        <v>36</v>
      </c>
      <c r="C133" t="s">
        <v>18</v>
      </c>
      <c r="D133" s="2">
        <v>9632</v>
      </c>
      <c r="E133" s="3">
        <v>288</v>
      </c>
      <c r="F133">
        <f>VLOOKUP($C133,products9[],2)</f>
        <v>6.47</v>
      </c>
      <c r="G133">
        <f>data5[[#This Row],[Units]]*data5[[#This Row],[Cost per Units]]</f>
        <v>1863.36</v>
      </c>
      <c r="H133" s="2">
        <f>data5[[#This Row],[Amount]]-data5[[#This Row],[Cost]]</f>
        <v>7768.64</v>
      </c>
    </row>
    <row r="134" spans="1:8" x14ac:dyDescent="0.55000000000000004">
      <c r="A134" t="s">
        <v>5</v>
      </c>
      <c r="B134" t="s">
        <v>35</v>
      </c>
      <c r="C134" t="s">
        <v>18</v>
      </c>
      <c r="D134" s="2">
        <v>2415</v>
      </c>
      <c r="E134" s="3">
        <v>15</v>
      </c>
      <c r="F134">
        <f>VLOOKUP($C134,products9[],2)</f>
        <v>6.47</v>
      </c>
      <c r="G134">
        <f>data5[[#This Row],[Units]]*data5[[#This Row],[Cost per Units]]</f>
        <v>97.05</v>
      </c>
      <c r="H134" s="2">
        <f>data5[[#This Row],[Amount]]-data5[[#This Row],[Cost]]</f>
        <v>2317.9499999999998</v>
      </c>
    </row>
    <row r="135" spans="1:8" x14ac:dyDescent="0.55000000000000004">
      <c r="A135" t="s">
        <v>10</v>
      </c>
      <c r="B135" t="s">
        <v>35</v>
      </c>
      <c r="C135" t="s">
        <v>18</v>
      </c>
      <c r="D135" s="2">
        <v>3808</v>
      </c>
      <c r="E135" s="3">
        <v>279</v>
      </c>
      <c r="F135">
        <f>VLOOKUP($C135,products9[],2)</f>
        <v>6.47</v>
      </c>
      <c r="G135">
        <f>data5[[#This Row],[Units]]*data5[[#This Row],[Cost per Units]]</f>
        <v>1805.1299999999999</v>
      </c>
      <c r="H135" s="2">
        <f>data5[[#This Row],[Amount]]-data5[[#This Row],[Cost]]</f>
        <v>2002.8700000000001</v>
      </c>
    </row>
    <row r="136" spans="1:8" x14ac:dyDescent="0.55000000000000004">
      <c r="A136" t="s">
        <v>6</v>
      </c>
      <c r="B136" t="s">
        <v>37</v>
      </c>
      <c r="C136" t="s">
        <v>18</v>
      </c>
      <c r="D136" s="2">
        <v>1505</v>
      </c>
      <c r="E136" s="3">
        <v>102</v>
      </c>
      <c r="F136">
        <f>VLOOKUP($C136,products9[],2)</f>
        <v>6.47</v>
      </c>
      <c r="G136">
        <f>data5[[#This Row],[Units]]*data5[[#This Row],[Cost per Units]]</f>
        <v>659.93999999999994</v>
      </c>
      <c r="H136" s="2">
        <f>data5[[#This Row],[Amount]]-data5[[#This Row],[Cost]]</f>
        <v>845.06000000000006</v>
      </c>
    </row>
    <row r="137" spans="1:8" x14ac:dyDescent="0.55000000000000004">
      <c r="A137" t="s">
        <v>2</v>
      </c>
      <c r="B137" t="s">
        <v>37</v>
      </c>
      <c r="C137" t="s">
        <v>18</v>
      </c>
      <c r="D137" s="2">
        <v>11571</v>
      </c>
      <c r="E137" s="3">
        <v>138</v>
      </c>
      <c r="F137">
        <f>VLOOKUP($C137,products9[],2)</f>
        <v>6.47</v>
      </c>
      <c r="G137">
        <f>data5[[#This Row],[Units]]*data5[[#This Row],[Cost per Units]]</f>
        <v>892.86</v>
      </c>
      <c r="H137" s="2">
        <f>data5[[#This Row],[Amount]]-data5[[#This Row],[Cost]]</f>
        <v>10678.14</v>
      </c>
    </row>
    <row r="138" spans="1:8" x14ac:dyDescent="0.55000000000000004">
      <c r="A138" t="s">
        <v>7</v>
      </c>
      <c r="B138" t="s">
        <v>36</v>
      </c>
      <c r="C138" t="s">
        <v>18</v>
      </c>
      <c r="D138" s="2">
        <v>2646</v>
      </c>
      <c r="E138" s="3">
        <v>177</v>
      </c>
      <c r="F138">
        <f>VLOOKUP($C138,products9[],2)</f>
        <v>6.47</v>
      </c>
      <c r="G138">
        <f>data5[[#This Row],[Units]]*data5[[#This Row],[Cost per Units]]</f>
        <v>1145.19</v>
      </c>
      <c r="H138" s="2">
        <f>data5[[#This Row],[Amount]]-data5[[#This Row],[Cost]]</f>
        <v>1500.81</v>
      </c>
    </row>
    <row r="139" spans="1:8" x14ac:dyDescent="0.55000000000000004">
      <c r="A139" t="s">
        <v>9</v>
      </c>
      <c r="B139" t="s">
        <v>39</v>
      </c>
      <c r="C139" t="s">
        <v>18</v>
      </c>
      <c r="D139" s="2">
        <v>2639</v>
      </c>
      <c r="E139" s="3">
        <v>204</v>
      </c>
      <c r="F139">
        <f>VLOOKUP($C139,products9[],2)</f>
        <v>6.47</v>
      </c>
      <c r="G139">
        <f>data5[[#This Row],[Units]]*data5[[#This Row],[Cost per Units]]</f>
        <v>1319.8799999999999</v>
      </c>
      <c r="H139" s="2">
        <f>data5[[#This Row],[Amount]]-data5[[#This Row],[Cost]]</f>
        <v>1319.1200000000001</v>
      </c>
    </row>
    <row r="140" spans="1:8" x14ac:dyDescent="0.55000000000000004">
      <c r="A140" t="s">
        <v>7</v>
      </c>
      <c r="B140" t="s">
        <v>38</v>
      </c>
      <c r="C140" t="s">
        <v>18</v>
      </c>
      <c r="D140" s="2">
        <v>1778</v>
      </c>
      <c r="E140" s="3">
        <v>270</v>
      </c>
      <c r="F140">
        <f>VLOOKUP($C140,products9[],2)</f>
        <v>6.47</v>
      </c>
      <c r="G140">
        <f>data5[[#This Row],[Units]]*data5[[#This Row],[Cost per Units]]</f>
        <v>1746.8999999999999</v>
      </c>
      <c r="H140" s="2">
        <f>data5[[#This Row],[Amount]]-data5[[#This Row],[Cost]]</f>
        <v>31.100000000000136</v>
      </c>
    </row>
    <row r="141" spans="1:8" x14ac:dyDescent="0.55000000000000004">
      <c r="A141" t="s">
        <v>5</v>
      </c>
      <c r="B141" t="s">
        <v>39</v>
      </c>
      <c r="C141" t="s">
        <v>18</v>
      </c>
      <c r="D141" s="2">
        <v>385</v>
      </c>
      <c r="E141" s="3">
        <v>249</v>
      </c>
      <c r="F141">
        <f>VLOOKUP($C141,products9[],2)</f>
        <v>6.47</v>
      </c>
      <c r="G141">
        <f>data5[[#This Row],[Units]]*data5[[#This Row],[Cost per Units]]</f>
        <v>1611.03</v>
      </c>
      <c r="H141" s="2">
        <f>data5[[#This Row],[Amount]]-data5[[#This Row],[Cost]]</f>
        <v>-1226.03</v>
      </c>
    </row>
    <row r="142" spans="1:8" x14ac:dyDescent="0.55000000000000004">
      <c r="A142" t="s">
        <v>5</v>
      </c>
      <c r="B142" t="s">
        <v>36</v>
      </c>
      <c r="C142" t="s">
        <v>18</v>
      </c>
      <c r="D142" s="2">
        <v>6111</v>
      </c>
      <c r="E142" s="3">
        <v>3</v>
      </c>
      <c r="F142">
        <f>VLOOKUP($C142,products9[],2)</f>
        <v>6.47</v>
      </c>
      <c r="G142">
        <f>data5[[#This Row],[Units]]*data5[[#This Row],[Cost per Units]]</f>
        <v>19.41</v>
      </c>
      <c r="H142" s="2">
        <f>data5[[#This Row],[Amount]]-data5[[#This Row],[Cost]]</f>
        <v>6091.59</v>
      </c>
    </row>
    <row r="143" spans="1:8" x14ac:dyDescent="0.55000000000000004">
      <c r="A143" t="s">
        <v>8</v>
      </c>
      <c r="B143" t="s">
        <v>39</v>
      </c>
      <c r="C143" t="s">
        <v>18</v>
      </c>
      <c r="D143" s="2">
        <v>9660</v>
      </c>
      <c r="E143" s="3">
        <v>27</v>
      </c>
      <c r="F143">
        <f>VLOOKUP($C143,products9[],2)</f>
        <v>6.47</v>
      </c>
      <c r="G143">
        <f>data5[[#This Row],[Units]]*data5[[#This Row],[Cost per Units]]</f>
        <v>174.69</v>
      </c>
      <c r="H143" s="2">
        <f>data5[[#This Row],[Amount]]-data5[[#This Row],[Cost]]</f>
        <v>9485.31</v>
      </c>
    </row>
    <row r="144" spans="1:8" x14ac:dyDescent="0.55000000000000004">
      <c r="A144" t="s">
        <v>3</v>
      </c>
      <c r="B144" t="s">
        <v>37</v>
      </c>
      <c r="C144" t="s">
        <v>17</v>
      </c>
      <c r="D144" s="2">
        <v>3983</v>
      </c>
      <c r="E144" s="3">
        <v>144</v>
      </c>
      <c r="F144">
        <f>VLOOKUP($C144,products9[],2)</f>
        <v>3.11</v>
      </c>
      <c r="G144">
        <f>data5[[#This Row],[Units]]*data5[[#This Row],[Cost per Units]]</f>
        <v>447.84</v>
      </c>
      <c r="H144" s="2">
        <f>data5[[#This Row],[Amount]]-data5[[#This Row],[Cost]]</f>
        <v>3535.16</v>
      </c>
    </row>
    <row r="145" spans="1:8" x14ac:dyDescent="0.55000000000000004">
      <c r="A145" t="s">
        <v>40</v>
      </c>
      <c r="B145" t="s">
        <v>34</v>
      </c>
      <c r="C145" t="s">
        <v>17</v>
      </c>
      <c r="D145" s="2">
        <v>5019</v>
      </c>
      <c r="E145" s="3">
        <v>156</v>
      </c>
      <c r="F145">
        <f>VLOOKUP($C145,products9[],2)</f>
        <v>3.11</v>
      </c>
      <c r="G145">
        <f>data5[[#This Row],[Units]]*data5[[#This Row],[Cost per Units]]</f>
        <v>485.15999999999997</v>
      </c>
      <c r="H145" s="2">
        <f>data5[[#This Row],[Amount]]-data5[[#This Row],[Cost]]</f>
        <v>4533.84</v>
      </c>
    </row>
    <row r="146" spans="1:8" x14ac:dyDescent="0.55000000000000004">
      <c r="A146" t="s">
        <v>41</v>
      </c>
      <c r="B146" t="s">
        <v>34</v>
      </c>
      <c r="C146" t="s">
        <v>17</v>
      </c>
      <c r="D146" s="2">
        <v>1463</v>
      </c>
      <c r="E146" s="3">
        <v>39</v>
      </c>
      <c r="F146">
        <f>VLOOKUP($C146,products9[],2)</f>
        <v>3.11</v>
      </c>
      <c r="G146">
        <f>data5[[#This Row],[Units]]*data5[[#This Row],[Cost per Units]]</f>
        <v>121.28999999999999</v>
      </c>
      <c r="H146" s="2">
        <f>data5[[#This Row],[Amount]]-data5[[#This Row],[Cost]]</f>
        <v>1341.71</v>
      </c>
    </row>
    <row r="147" spans="1:8" x14ac:dyDescent="0.55000000000000004">
      <c r="A147" t="s">
        <v>7</v>
      </c>
      <c r="B147" t="s">
        <v>37</v>
      </c>
      <c r="C147" t="s">
        <v>17</v>
      </c>
      <c r="D147" s="2">
        <v>4487</v>
      </c>
      <c r="E147" s="3">
        <v>111</v>
      </c>
      <c r="F147">
        <f>VLOOKUP($C147,products9[],2)</f>
        <v>3.11</v>
      </c>
      <c r="G147">
        <f>data5[[#This Row],[Units]]*data5[[#This Row],[Cost per Units]]</f>
        <v>345.21</v>
      </c>
      <c r="H147" s="2">
        <f>data5[[#This Row],[Amount]]-data5[[#This Row],[Cost]]</f>
        <v>4141.79</v>
      </c>
    </row>
    <row r="148" spans="1:8" x14ac:dyDescent="0.55000000000000004">
      <c r="A148" t="s">
        <v>6</v>
      </c>
      <c r="B148" t="s">
        <v>36</v>
      </c>
      <c r="C148" t="s">
        <v>17</v>
      </c>
      <c r="D148" s="2">
        <v>4970</v>
      </c>
      <c r="E148" s="3">
        <v>156</v>
      </c>
      <c r="F148">
        <f>VLOOKUP($C148,products9[],2)</f>
        <v>3.11</v>
      </c>
      <c r="G148">
        <f>data5[[#This Row],[Units]]*data5[[#This Row],[Cost per Units]]</f>
        <v>485.15999999999997</v>
      </c>
      <c r="H148" s="2">
        <f>data5[[#This Row],[Amount]]-data5[[#This Row],[Cost]]</f>
        <v>4484.84</v>
      </c>
    </row>
    <row r="149" spans="1:8" x14ac:dyDescent="0.55000000000000004">
      <c r="A149" t="s">
        <v>9</v>
      </c>
      <c r="B149" t="s">
        <v>38</v>
      </c>
      <c r="C149" t="s">
        <v>17</v>
      </c>
      <c r="D149" s="2">
        <v>2408</v>
      </c>
      <c r="E149" s="3">
        <v>9</v>
      </c>
      <c r="F149">
        <f>VLOOKUP($C149,products9[],2)</f>
        <v>3.11</v>
      </c>
      <c r="G149">
        <f>data5[[#This Row],[Units]]*data5[[#This Row],[Cost per Units]]</f>
        <v>27.99</v>
      </c>
      <c r="H149" s="2">
        <f>data5[[#This Row],[Amount]]-data5[[#This Row],[Cost]]</f>
        <v>2380.0100000000002</v>
      </c>
    </row>
    <row r="150" spans="1:8" x14ac:dyDescent="0.55000000000000004">
      <c r="A150" t="s">
        <v>7</v>
      </c>
      <c r="B150" t="s">
        <v>39</v>
      </c>
      <c r="C150" t="s">
        <v>17</v>
      </c>
      <c r="D150" s="2">
        <v>4438</v>
      </c>
      <c r="E150" s="3">
        <v>246</v>
      </c>
      <c r="F150">
        <f>VLOOKUP($C150,products9[],2)</f>
        <v>3.11</v>
      </c>
      <c r="G150">
        <f>data5[[#This Row],[Units]]*data5[[#This Row],[Cost per Units]]</f>
        <v>765.06</v>
      </c>
      <c r="H150" s="2">
        <f>data5[[#This Row],[Amount]]-data5[[#This Row],[Cost]]</f>
        <v>3672.94</v>
      </c>
    </row>
    <row r="151" spans="1:8" x14ac:dyDescent="0.55000000000000004">
      <c r="A151" t="s">
        <v>7</v>
      </c>
      <c r="B151" t="s">
        <v>34</v>
      </c>
      <c r="C151" t="s">
        <v>17</v>
      </c>
      <c r="D151" s="2">
        <v>7777</v>
      </c>
      <c r="E151" s="3">
        <v>39</v>
      </c>
      <c r="F151">
        <f>VLOOKUP($C151,products9[],2)</f>
        <v>3.11</v>
      </c>
      <c r="G151">
        <f>data5[[#This Row],[Units]]*data5[[#This Row],[Cost per Units]]</f>
        <v>121.28999999999999</v>
      </c>
      <c r="H151" s="2">
        <f>data5[[#This Row],[Amount]]-data5[[#This Row],[Cost]]</f>
        <v>7655.71</v>
      </c>
    </row>
    <row r="152" spans="1:8" x14ac:dyDescent="0.55000000000000004">
      <c r="A152" t="s">
        <v>5</v>
      </c>
      <c r="B152" t="s">
        <v>36</v>
      </c>
      <c r="C152" t="s">
        <v>17</v>
      </c>
      <c r="D152" s="2">
        <v>3339</v>
      </c>
      <c r="E152" s="3">
        <v>348</v>
      </c>
      <c r="F152">
        <f>VLOOKUP($C152,products9[],2)</f>
        <v>3.11</v>
      </c>
      <c r="G152">
        <f>data5[[#This Row],[Units]]*data5[[#This Row],[Cost per Units]]</f>
        <v>1082.28</v>
      </c>
      <c r="H152" s="2">
        <f>data5[[#This Row],[Amount]]-data5[[#This Row],[Cost]]</f>
        <v>2256.7200000000003</v>
      </c>
    </row>
    <row r="153" spans="1:8" x14ac:dyDescent="0.55000000000000004">
      <c r="A153" t="s">
        <v>6</v>
      </c>
      <c r="B153" t="s">
        <v>39</v>
      </c>
      <c r="C153" t="s">
        <v>17</v>
      </c>
      <c r="D153" s="2">
        <v>6048</v>
      </c>
      <c r="E153" s="3">
        <v>27</v>
      </c>
      <c r="F153">
        <f>VLOOKUP($C153,products9[],2)</f>
        <v>3.11</v>
      </c>
      <c r="G153">
        <f>data5[[#This Row],[Units]]*data5[[#This Row],[Cost per Units]]</f>
        <v>83.97</v>
      </c>
      <c r="H153" s="2">
        <f>data5[[#This Row],[Amount]]-data5[[#This Row],[Cost]]</f>
        <v>5964.03</v>
      </c>
    </row>
    <row r="154" spans="1:8" x14ac:dyDescent="0.55000000000000004">
      <c r="A154" t="s">
        <v>2</v>
      </c>
      <c r="B154" t="s">
        <v>37</v>
      </c>
      <c r="C154" t="s">
        <v>17</v>
      </c>
      <c r="D154" s="2">
        <v>9926</v>
      </c>
      <c r="E154" s="3">
        <v>201</v>
      </c>
      <c r="F154">
        <f>VLOOKUP($C154,products9[],2)</f>
        <v>3.11</v>
      </c>
      <c r="G154">
        <f>data5[[#This Row],[Units]]*data5[[#This Row],[Cost per Units]]</f>
        <v>625.11</v>
      </c>
      <c r="H154" s="2">
        <f>data5[[#This Row],[Amount]]-data5[[#This Row],[Cost]]</f>
        <v>9300.89</v>
      </c>
    </row>
    <row r="155" spans="1:8" x14ac:dyDescent="0.55000000000000004">
      <c r="A155" t="s">
        <v>9</v>
      </c>
      <c r="B155" t="s">
        <v>34</v>
      </c>
      <c r="C155" t="s">
        <v>17</v>
      </c>
      <c r="D155" s="2">
        <v>707</v>
      </c>
      <c r="E155" s="3">
        <v>174</v>
      </c>
      <c r="F155">
        <f>VLOOKUP($C155,products9[],2)</f>
        <v>3.11</v>
      </c>
      <c r="G155">
        <f>data5[[#This Row],[Units]]*data5[[#This Row],[Cost per Units]]</f>
        <v>541.14</v>
      </c>
      <c r="H155" s="2">
        <f>data5[[#This Row],[Amount]]-data5[[#This Row],[Cost]]</f>
        <v>165.86</v>
      </c>
    </row>
    <row r="156" spans="1:8" x14ac:dyDescent="0.55000000000000004">
      <c r="A156" t="s">
        <v>10</v>
      </c>
      <c r="B156" t="s">
        <v>34</v>
      </c>
      <c r="C156" t="s">
        <v>17</v>
      </c>
      <c r="D156" s="2">
        <v>700</v>
      </c>
      <c r="E156" s="3">
        <v>87</v>
      </c>
      <c r="F156">
        <f>VLOOKUP($C156,products9[],2)</f>
        <v>3.11</v>
      </c>
      <c r="G156">
        <f>data5[[#This Row],[Units]]*data5[[#This Row],[Cost per Units]]</f>
        <v>270.57</v>
      </c>
      <c r="H156" s="2">
        <f>data5[[#This Row],[Amount]]-data5[[#This Row],[Cost]]</f>
        <v>429.43</v>
      </c>
    </row>
    <row r="157" spans="1:8" x14ac:dyDescent="0.55000000000000004">
      <c r="A157" t="s">
        <v>6</v>
      </c>
      <c r="B157" t="s">
        <v>34</v>
      </c>
      <c r="C157" t="s">
        <v>17</v>
      </c>
      <c r="D157" s="2">
        <v>3759</v>
      </c>
      <c r="E157" s="3">
        <v>150</v>
      </c>
      <c r="F157">
        <f>VLOOKUP($C157,products9[],2)</f>
        <v>3.11</v>
      </c>
      <c r="G157">
        <f>data5[[#This Row],[Units]]*data5[[#This Row],[Cost per Units]]</f>
        <v>466.5</v>
      </c>
      <c r="H157" s="2">
        <f>data5[[#This Row],[Amount]]-data5[[#This Row],[Cost]]</f>
        <v>3292.5</v>
      </c>
    </row>
    <row r="158" spans="1:8" x14ac:dyDescent="0.55000000000000004">
      <c r="A158" t="s">
        <v>2</v>
      </c>
      <c r="B158" t="s">
        <v>35</v>
      </c>
      <c r="C158" t="s">
        <v>17</v>
      </c>
      <c r="D158" s="2">
        <v>1589</v>
      </c>
      <c r="E158" s="3">
        <v>303</v>
      </c>
      <c r="F158">
        <f>VLOOKUP($C158,products9[],2)</f>
        <v>3.11</v>
      </c>
      <c r="G158">
        <f>data5[[#This Row],[Units]]*data5[[#This Row],[Cost per Units]]</f>
        <v>942.32999999999993</v>
      </c>
      <c r="H158" s="2">
        <f>data5[[#This Row],[Amount]]-data5[[#This Row],[Cost]]</f>
        <v>646.67000000000007</v>
      </c>
    </row>
    <row r="159" spans="1:8" x14ac:dyDescent="0.55000000000000004">
      <c r="A159" t="s">
        <v>2</v>
      </c>
      <c r="B159" t="s">
        <v>36</v>
      </c>
      <c r="C159" t="s">
        <v>17</v>
      </c>
      <c r="D159" s="2">
        <v>189</v>
      </c>
      <c r="E159" s="3">
        <v>48</v>
      </c>
      <c r="F159">
        <f>VLOOKUP($C159,products9[],2)</f>
        <v>3.11</v>
      </c>
      <c r="G159">
        <f>data5[[#This Row],[Units]]*data5[[#This Row],[Cost per Units]]</f>
        <v>149.28</v>
      </c>
      <c r="H159" s="2">
        <f>data5[[#This Row],[Amount]]-data5[[#This Row],[Cost]]</f>
        <v>39.72</v>
      </c>
    </row>
    <row r="160" spans="1:8" x14ac:dyDescent="0.55000000000000004">
      <c r="A160" t="s">
        <v>3</v>
      </c>
      <c r="B160" t="s">
        <v>34</v>
      </c>
      <c r="C160" t="s">
        <v>17</v>
      </c>
      <c r="D160" s="2">
        <v>2919</v>
      </c>
      <c r="E160" s="3">
        <v>93</v>
      </c>
      <c r="F160">
        <f>VLOOKUP($C160,products9[],2)</f>
        <v>3.11</v>
      </c>
      <c r="G160">
        <f>data5[[#This Row],[Units]]*data5[[#This Row],[Cost per Units]]</f>
        <v>289.22999999999996</v>
      </c>
      <c r="H160" s="2">
        <f>data5[[#This Row],[Amount]]-data5[[#This Row],[Cost]]</f>
        <v>2629.77</v>
      </c>
    </row>
    <row r="161" spans="1:8" x14ac:dyDescent="0.55000000000000004">
      <c r="A161" t="s">
        <v>9</v>
      </c>
      <c r="B161" t="s">
        <v>34</v>
      </c>
      <c r="C161" t="s">
        <v>23</v>
      </c>
      <c r="D161" s="2">
        <v>8155</v>
      </c>
      <c r="E161" s="3">
        <v>90</v>
      </c>
      <c r="F161">
        <f>VLOOKUP($C161,products9[],2)</f>
        <v>6.49</v>
      </c>
      <c r="G161">
        <f>data5[[#This Row],[Units]]*data5[[#This Row],[Cost per Units]]</f>
        <v>584.1</v>
      </c>
      <c r="H161" s="2">
        <f>data5[[#This Row],[Amount]]-data5[[#This Row],[Cost]]</f>
        <v>7570.9</v>
      </c>
    </row>
    <row r="162" spans="1:8" x14ac:dyDescent="0.55000000000000004">
      <c r="A162" t="s">
        <v>8</v>
      </c>
      <c r="B162" t="s">
        <v>38</v>
      </c>
      <c r="C162" t="s">
        <v>23</v>
      </c>
      <c r="D162" s="2">
        <v>1701</v>
      </c>
      <c r="E162" s="3">
        <v>234</v>
      </c>
      <c r="F162">
        <f>VLOOKUP($C162,products9[],2)</f>
        <v>6.49</v>
      </c>
      <c r="G162">
        <f>data5[[#This Row],[Units]]*data5[[#This Row],[Cost per Units]]</f>
        <v>1518.66</v>
      </c>
      <c r="H162" s="2">
        <f>data5[[#This Row],[Amount]]-data5[[#This Row],[Cost]]</f>
        <v>182.33999999999992</v>
      </c>
    </row>
    <row r="163" spans="1:8" x14ac:dyDescent="0.55000000000000004">
      <c r="A163" t="s">
        <v>5</v>
      </c>
      <c r="B163" t="s">
        <v>36</v>
      </c>
      <c r="C163" t="s">
        <v>23</v>
      </c>
      <c r="D163" s="2">
        <v>6314</v>
      </c>
      <c r="E163" s="3">
        <v>15</v>
      </c>
      <c r="F163">
        <f>VLOOKUP($C163,products9[],2)</f>
        <v>6.49</v>
      </c>
      <c r="G163">
        <f>data5[[#This Row],[Units]]*data5[[#This Row],[Cost per Units]]</f>
        <v>97.350000000000009</v>
      </c>
      <c r="H163" s="2">
        <f>data5[[#This Row],[Amount]]-data5[[#This Row],[Cost]]</f>
        <v>6216.65</v>
      </c>
    </row>
    <row r="164" spans="1:8" x14ac:dyDescent="0.55000000000000004">
      <c r="A164" t="s">
        <v>10</v>
      </c>
      <c r="B164" t="s">
        <v>37</v>
      </c>
      <c r="C164" t="s">
        <v>23</v>
      </c>
      <c r="D164" s="2">
        <v>4683</v>
      </c>
      <c r="E164" s="3">
        <v>30</v>
      </c>
      <c r="F164">
        <f>VLOOKUP($C164,products9[],2)</f>
        <v>6.49</v>
      </c>
      <c r="G164">
        <f>data5[[#This Row],[Units]]*data5[[#This Row],[Cost per Units]]</f>
        <v>194.70000000000002</v>
      </c>
      <c r="H164" s="2">
        <f>data5[[#This Row],[Amount]]-data5[[#This Row],[Cost]]</f>
        <v>4488.3</v>
      </c>
    </row>
    <row r="165" spans="1:8" x14ac:dyDescent="0.55000000000000004">
      <c r="A165" t="s">
        <v>2</v>
      </c>
      <c r="B165" t="s">
        <v>38</v>
      </c>
      <c r="C165" t="s">
        <v>23</v>
      </c>
      <c r="D165" s="2">
        <v>4417</v>
      </c>
      <c r="E165" s="3">
        <v>153</v>
      </c>
      <c r="F165">
        <f>VLOOKUP($C165,products9[],2)</f>
        <v>6.49</v>
      </c>
      <c r="G165">
        <f>data5[[#This Row],[Units]]*data5[[#This Row],[Cost per Units]]</f>
        <v>992.97</v>
      </c>
      <c r="H165" s="2">
        <f>data5[[#This Row],[Amount]]-data5[[#This Row],[Cost]]</f>
        <v>3424.0299999999997</v>
      </c>
    </row>
    <row r="166" spans="1:8" x14ac:dyDescent="0.55000000000000004">
      <c r="A166" t="s">
        <v>6</v>
      </c>
      <c r="B166" t="s">
        <v>37</v>
      </c>
      <c r="C166" t="s">
        <v>23</v>
      </c>
      <c r="D166" s="2">
        <v>4949</v>
      </c>
      <c r="E166" s="3">
        <v>189</v>
      </c>
      <c r="F166">
        <f>VLOOKUP($C166,products9[],2)</f>
        <v>6.49</v>
      </c>
      <c r="G166">
        <f>data5[[#This Row],[Units]]*data5[[#This Row],[Cost per Units]]</f>
        <v>1226.6100000000001</v>
      </c>
      <c r="H166" s="2">
        <f>data5[[#This Row],[Amount]]-data5[[#This Row],[Cost]]</f>
        <v>3722.39</v>
      </c>
    </row>
    <row r="167" spans="1:8" x14ac:dyDescent="0.55000000000000004">
      <c r="A167" t="s">
        <v>10</v>
      </c>
      <c r="B167" t="s">
        <v>36</v>
      </c>
      <c r="C167" t="s">
        <v>23</v>
      </c>
      <c r="D167" s="2">
        <v>2317</v>
      </c>
      <c r="E167" s="3">
        <v>261</v>
      </c>
      <c r="F167">
        <f>VLOOKUP($C167,products9[],2)</f>
        <v>6.49</v>
      </c>
      <c r="G167">
        <f>data5[[#This Row],[Units]]*data5[[#This Row],[Cost per Units]]</f>
        <v>1693.89</v>
      </c>
      <c r="H167" s="2">
        <f>data5[[#This Row],[Amount]]-data5[[#This Row],[Cost]]</f>
        <v>623.1099999999999</v>
      </c>
    </row>
    <row r="168" spans="1:8" x14ac:dyDescent="0.55000000000000004">
      <c r="A168" t="s">
        <v>3</v>
      </c>
      <c r="B168" t="s">
        <v>36</v>
      </c>
      <c r="C168" t="s">
        <v>23</v>
      </c>
      <c r="D168" s="2">
        <v>3773</v>
      </c>
      <c r="E168" s="3">
        <v>165</v>
      </c>
      <c r="F168">
        <f>VLOOKUP($C168,products9[],2)</f>
        <v>6.49</v>
      </c>
      <c r="G168">
        <f>data5[[#This Row],[Units]]*data5[[#This Row],[Cost per Units]]</f>
        <v>1070.8500000000001</v>
      </c>
      <c r="H168" s="2">
        <f>data5[[#This Row],[Amount]]-data5[[#This Row],[Cost]]</f>
        <v>2702.1499999999996</v>
      </c>
    </row>
    <row r="169" spans="1:8" x14ac:dyDescent="0.55000000000000004">
      <c r="A169" t="s">
        <v>9</v>
      </c>
      <c r="B169" t="s">
        <v>37</v>
      </c>
      <c r="C169" t="s">
        <v>23</v>
      </c>
      <c r="D169" s="2">
        <v>2737</v>
      </c>
      <c r="E169" s="3">
        <v>93</v>
      </c>
      <c r="F169">
        <f>VLOOKUP($C169,products9[],2)</f>
        <v>6.49</v>
      </c>
      <c r="G169">
        <f>data5[[#This Row],[Units]]*data5[[#This Row],[Cost per Units]]</f>
        <v>603.57000000000005</v>
      </c>
      <c r="H169" s="2">
        <f>data5[[#This Row],[Amount]]-data5[[#This Row],[Cost]]</f>
        <v>2133.4299999999998</v>
      </c>
    </row>
    <row r="170" spans="1:8" x14ac:dyDescent="0.55000000000000004">
      <c r="A170" t="s">
        <v>40</v>
      </c>
      <c r="B170" t="s">
        <v>34</v>
      </c>
      <c r="C170" t="s">
        <v>23</v>
      </c>
      <c r="D170" s="2">
        <v>2779</v>
      </c>
      <c r="E170" s="3">
        <v>75</v>
      </c>
      <c r="F170">
        <f>VLOOKUP($C170,products9[],2)</f>
        <v>6.49</v>
      </c>
      <c r="G170">
        <f>data5[[#This Row],[Units]]*data5[[#This Row],[Cost per Units]]</f>
        <v>486.75</v>
      </c>
      <c r="H170" s="2">
        <f>data5[[#This Row],[Amount]]-data5[[#This Row],[Cost]]</f>
        <v>2292.25</v>
      </c>
    </row>
    <row r="171" spans="1:8" x14ac:dyDescent="0.55000000000000004">
      <c r="A171" t="s">
        <v>3</v>
      </c>
      <c r="B171" t="s">
        <v>35</v>
      </c>
      <c r="C171" t="s">
        <v>23</v>
      </c>
      <c r="D171" s="2">
        <v>2023</v>
      </c>
      <c r="E171" s="3">
        <v>78</v>
      </c>
      <c r="F171">
        <f>VLOOKUP($C171,products9[],2)</f>
        <v>6.49</v>
      </c>
      <c r="G171">
        <f>data5[[#This Row],[Units]]*data5[[#This Row],[Cost per Units]]</f>
        <v>506.22</v>
      </c>
      <c r="H171" s="2">
        <f>data5[[#This Row],[Amount]]-data5[[#This Row],[Cost]]</f>
        <v>1516.78</v>
      </c>
    </row>
    <row r="172" spans="1:8" x14ac:dyDescent="0.55000000000000004">
      <c r="A172" t="s">
        <v>3</v>
      </c>
      <c r="B172" t="s">
        <v>34</v>
      </c>
      <c r="C172" t="s">
        <v>23</v>
      </c>
      <c r="D172" s="2">
        <v>2212</v>
      </c>
      <c r="E172" s="3">
        <v>117</v>
      </c>
      <c r="F172">
        <f>VLOOKUP($C172,products9[],2)</f>
        <v>6.49</v>
      </c>
      <c r="G172">
        <f>data5[[#This Row],[Units]]*data5[[#This Row],[Cost per Units]]</f>
        <v>759.33</v>
      </c>
      <c r="H172" s="2">
        <f>data5[[#This Row],[Amount]]-data5[[#This Row],[Cost]]</f>
        <v>1452.67</v>
      </c>
    </row>
    <row r="173" spans="1:8" x14ac:dyDescent="0.55000000000000004">
      <c r="A173" t="s">
        <v>8</v>
      </c>
      <c r="B173" t="s">
        <v>36</v>
      </c>
      <c r="C173" t="s">
        <v>23</v>
      </c>
      <c r="D173" s="2">
        <v>5019</v>
      </c>
      <c r="E173" s="3">
        <v>150</v>
      </c>
      <c r="F173">
        <f>VLOOKUP($C173,products9[],2)</f>
        <v>6.49</v>
      </c>
      <c r="G173">
        <f>data5[[#This Row],[Units]]*data5[[#This Row],[Cost per Units]]</f>
        <v>973.5</v>
      </c>
      <c r="H173" s="2">
        <f>data5[[#This Row],[Amount]]-data5[[#This Row],[Cost]]</f>
        <v>4045.5</v>
      </c>
    </row>
    <row r="174" spans="1:8" x14ac:dyDescent="0.55000000000000004">
      <c r="A174" t="s">
        <v>41</v>
      </c>
      <c r="B174" t="s">
        <v>34</v>
      </c>
      <c r="C174" t="s">
        <v>23</v>
      </c>
      <c r="D174" s="2">
        <v>4935</v>
      </c>
      <c r="E174" s="3">
        <v>126</v>
      </c>
      <c r="F174">
        <f>VLOOKUP($C174,products9[],2)</f>
        <v>6.49</v>
      </c>
      <c r="G174">
        <f>data5[[#This Row],[Units]]*data5[[#This Row],[Cost per Units]]</f>
        <v>817.74</v>
      </c>
      <c r="H174" s="2">
        <f>data5[[#This Row],[Amount]]-data5[[#This Row],[Cost]]</f>
        <v>4117.26</v>
      </c>
    </row>
    <row r="175" spans="1:8" x14ac:dyDescent="0.55000000000000004">
      <c r="A175" t="s">
        <v>2</v>
      </c>
      <c r="B175" t="s">
        <v>39</v>
      </c>
      <c r="C175" t="s">
        <v>23</v>
      </c>
      <c r="D175" s="2">
        <v>630</v>
      </c>
      <c r="E175" s="3">
        <v>36</v>
      </c>
      <c r="F175">
        <f>VLOOKUP($C175,products9[],2)</f>
        <v>6.49</v>
      </c>
      <c r="G175">
        <f>data5[[#This Row],[Units]]*data5[[#This Row],[Cost per Units]]</f>
        <v>233.64000000000001</v>
      </c>
      <c r="H175" s="2">
        <f>data5[[#This Row],[Amount]]-data5[[#This Row],[Cost]]</f>
        <v>396.36</v>
      </c>
    </row>
    <row r="176" spans="1:8" x14ac:dyDescent="0.55000000000000004">
      <c r="A176" t="s">
        <v>3</v>
      </c>
      <c r="B176" t="s">
        <v>35</v>
      </c>
      <c r="C176" t="s">
        <v>29</v>
      </c>
      <c r="D176" s="2">
        <v>2114</v>
      </c>
      <c r="E176" s="3">
        <v>66</v>
      </c>
      <c r="F176">
        <f>VLOOKUP($C176,products9[],2)</f>
        <v>7.16</v>
      </c>
      <c r="G176">
        <f>data5[[#This Row],[Units]]*data5[[#This Row],[Cost per Units]]</f>
        <v>472.56</v>
      </c>
      <c r="H176" s="2">
        <f>data5[[#This Row],[Amount]]-data5[[#This Row],[Cost]]</f>
        <v>1641.44</v>
      </c>
    </row>
    <row r="177" spans="1:8" x14ac:dyDescent="0.55000000000000004">
      <c r="A177" t="s">
        <v>6</v>
      </c>
      <c r="B177" t="s">
        <v>34</v>
      </c>
      <c r="C177" t="s">
        <v>29</v>
      </c>
      <c r="D177" s="2">
        <v>3339</v>
      </c>
      <c r="E177" s="3">
        <v>75</v>
      </c>
      <c r="F177">
        <f>VLOOKUP($C177,products9[],2)</f>
        <v>7.16</v>
      </c>
      <c r="G177">
        <f>data5[[#This Row],[Units]]*data5[[#This Row],[Cost per Units]]</f>
        <v>537</v>
      </c>
      <c r="H177" s="2">
        <f>data5[[#This Row],[Amount]]-data5[[#This Row],[Cost]]</f>
        <v>2802</v>
      </c>
    </row>
    <row r="178" spans="1:8" x14ac:dyDescent="0.55000000000000004">
      <c r="A178" t="s">
        <v>2</v>
      </c>
      <c r="B178" t="s">
        <v>36</v>
      </c>
      <c r="C178" t="s">
        <v>29</v>
      </c>
      <c r="D178" s="2">
        <v>8211</v>
      </c>
      <c r="E178" s="3">
        <v>75</v>
      </c>
      <c r="F178">
        <f>VLOOKUP($C178,products9[],2)</f>
        <v>7.16</v>
      </c>
      <c r="G178">
        <f>data5[[#This Row],[Units]]*data5[[#This Row],[Cost per Units]]</f>
        <v>537</v>
      </c>
      <c r="H178" s="2">
        <f>data5[[#This Row],[Amount]]-data5[[#This Row],[Cost]]</f>
        <v>7674</v>
      </c>
    </row>
    <row r="179" spans="1:8" x14ac:dyDescent="0.55000000000000004">
      <c r="A179" t="s">
        <v>9</v>
      </c>
      <c r="B179" t="s">
        <v>37</v>
      </c>
      <c r="C179" t="s">
        <v>29</v>
      </c>
      <c r="D179" s="2">
        <v>1085</v>
      </c>
      <c r="E179" s="3">
        <v>273</v>
      </c>
      <c r="F179">
        <f>VLOOKUP($C179,products9[],2)</f>
        <v>7.16</v>
      </c>
      <c r="G179">
        <f>data5[[#This Row],[Units]]*data5[[#This Row],[Cost per Units]]</f>
        <v>1954.68</v>
      </c>
      <c r="H179" s="2">
        <f>data5[[#This Row],[Amount]]-data5[[#This Row],[Cost]]</f>
        <v>-869.68000000000006</v>
      </c>
    </row>
    <row r="180" spans="1:8" x14ac:dyDescent="0.55000000000000004">
      <c r="A180" t="s">
        <v>5</v>
      </c>
      <c r="B180" t="s">
        <v>34</v>
      </c>
      <c r="C180" t="s">
        <v>29</v>
      </c>
      <c r="D180" s="2">
        <v>2891</v>
      </c>
      <c r="E180" s="3">
        <v>102</v>
      </c>
      <c r="F180">
        <f>VLOOKUP($C180,products9[],2)</f>
        <v>7.16</v>
      </c>
      <c r="G180">
        <f>data5[[#This Row],[Units]]*data5[[#This Row],[Cost per Units]]</f>
        <v>730.32</v>
      </c>
      <c r="H180" s="2">
        <f>data5[[#This Row],[Amount]]-data5[[#This Row],[Cost]]</f>
        <v>2160.6799999999998</v>
      </c>
    </row>
    <row r="181" spans="1:8" x14ac:dyDescent="0.55000000000000004">
      <c r="A181" t="s">
        <v>10</v>
      </c>
      <c r="B181" t="s">
        <v>36</v>
      </c>
      <c r="C181" t="s">
        <v>29</v>
      </c>
      <c r="D181" s="2">
        <v>2471</v>
      </c>
      <c r="E181" s="3">
        <v>342</v>
      </c>
      <c r="F181">
        <f>VLOOKUP($C181,products9[],2)</f>
        <v>7.16</v>
      </c>
      <c r="G181">
        <f>data5[[#This Row],[Units]]*data5[[#This Row],[Cost per Units]]</f>
        <v>2448.7200000000003</v>
      </c>
      <c r="H181" s="2">
        <f>data5[[#This Row],[Amount]]-data5[[#This Row],[Cost]]</f>
        <v>22.279999999999745</v>
      </c>
    </row>
    <row r="182" spans="1:8" x14ac:dyDescent="0.55000000000000004">
      <c r="A182" t="s">
        <v>8</v>
      </c>
      <c r="B182" t="s">
        <v>35</v>
      </c>
      <c r="C182" t="s">
        <v>29</v>
      </c>
      <c r="D182" s="2">
        <v>2023</v>
      </c>
      <c r="E182" s="3">
        <v>168</v>
      </c>
      <c r="F182">
        <f>VLOOKUP($C182,products9[],2)</f>
        <v>7.16</v>
      </c>
      <c r="G182">
        <f>data5[[#This Row],[Units]]*data5[[#This Row],[Cost per Units]]</f>
        <v>1202.8800000000001</v>
      </c>
      <c r="H182" s="2">
        <f>data5[[#This Row],[Amount]]-data5[[#This Row],[Cost]]</f>
        <v>820.11999999999989</v>
      </c>
    </row>
    <row r="183" spans="1:8" x14ac:dyDescent="0.55000000000000004">
      <c r="A183" t="s">
        <v>7</v>
      </c>
      <c r="B183" t="s">
        <v>36</v>
      </c>
      <c r="C183" t="s">
        <v>29</v>
      </c>
      <c r="D183" s="2">
        <v>5551</v>
      </c>
      <c r="E183" s="3">
        <v>252</v>
      </c>
      <c r="F183">
        <f>VLOOKUP($C183,products9[],2)</f>
        <v>7.16</v>
      </c>
      <c r="G183">
        <f>data5[[#This Row],[Units]]*data5[[#This Row],[Cost per Units]]</f>
        <v>1804.32</v>
      </c>
      <c r="H183" s="2">
        <f>data5[[#This Row],[Amount]]-data5[[#This Row],[Cost]]</f>
        <v>3746.6800000000003</v>
      </c>
    </row>
    <row r="184" spans="1:8" x14ac:dyDescent="0.55000000000000004">
      <c r="A184" t="s">
        <v>5</v>
      </c>
      <c r="B184" t="s">
        <v>35</v>
      </c>
      <c r="C184" t="s">
        <v>29</v>
      </c>
      <c r="D184" s="2">
        <v>4480</v>
      </c>
      <c r="E184" s="3">
        <v>357</v>
      </c>
      <c r="F184">
        <f>VLOOKUP($C184,products9[],2)</f>
        <v>7.16</v>
      </c>
      <c r="G184">
        <f>data5[[#This Row],[Units]]*data5[[#This Row],[Cost per Units]]</f>
        <v>2556.12</v>
      </c>
      <c r="H184" s="2">
        <f>data5[[#This Row],[Amount]]-data5[[#This Row],[Cost]]</f>
        <v>1923.88</v>
      </c>
    </row>
    <row r="185" spans="1:8" x14ac:dyDescent="0.55000000000000004">
      <c r="A185" t="s">
        <v>6</v>
      </c>
      <c r="B185" t="s">
        <v>39</v>
      </c>
      <c r="C185" t="s">
        <v>29</v>
      </c>
      <c r="D185" s="2">
        <v>3052</v>
      </c>
      <c r="E185" s="3">
        <v>378</v>
      </c>
      <c r="F185">
        <f>VLOOKUP($C185,products9[],2)</f>
        <v>7.16</v>
      </c>
      <c r="G185">
        <f>data5[[#This Row],[Units]]*data5[[#This Row],[Cost per Units]]</f>
        <v>2706.48</v>
      </c>
      <c r="H185" s="2">
        <f>data5[[#This Row],[Amount]]-data5[[#This Row],[Cost]]</f>
        <v>345.52</v>
      </c>
    </row>
    <row r="186" spans="1:8" x14ac:dyDescent="0.55000000000000004">
      <c r="A186" t="s">
        <v>40</v>
      </c>
      <c r="B186" t="s">
        <v>39</v>
      </c>
      <c r="C186" t="s">
        <v>29</v>
      </c>
      <c r="D186" s="2">
        <v>0</v>
      </c>
      <c r="E186" s="3">
        <v>135</v>
      </c>
      <c r="F186">
        <f>VLOOKUP($C186,products9[],2)</f>
        <v>7.16</v>
      </c>
      <c r="G186">
        <f>data5[[#This Row],[Units]]*data5[[#This Row],[Cost per Units]]</f>
        <v>966.6</v>
      </c>
      <c r="H186" s="2">
        <f>data5[[#This Row],[Amount]]-data5[[#This Row],[Cost]]</f>
        <v>-966.6</v>
      </c>
    </row>
    <row r="187" spans="1:8" x14ac:dyDescent="0.55000000000000004">
      <c r="A187" t="s">
        <v>3</v>
      </c>
      <c r="B187" t="s">
        <v>37</v>
      </c>
      <c r="C187" t="s">
        <v>29</v>
      </c>
      <c r="D187" s="2">
        <v>4592</v>
      </c>
      <c r="E187" s="3">
        <v>324</v>
      </c>
      <c r="F187">
        <f>VLOOKUP($C187,products9[],2)</f>
        <v>7.16</v>
      </c>
      <c r="G187">
        <f>data5[[#This Row],[Units]]*data5[[#This Row],[Cost per Units]]</f>
        <v>2319.84</v>
      </c>
      <c r="H187" s="2">
        <f>data5[[#This Row],[Amount]]-data5[[#This Row],[Cost]]</f>
        <v>2272.16</v>
      </c>
    </row>
    <row r="188" spans="1:8" x14ac:dyDescent="0.55000000000000004">
      <c r="A188" t="s">
        <v>40</v>
      </c>
      <c r="B188" t="s">
        <v>38</v>
      </c>
      <c r="C188" t="s">
        <v>29</v>
      </c>
      <c r="D188" s="2">
        <v>2541</v>
      </c>
      <c r="E188" s="3">
        <v>45</v>
      </c>
      <c r="F188">
        <f>VLOOKUP($C188,products9[],2)</f>
        <v>7.16</v>
      </c>
      <c r="G188">
        <f>data5[[#This Row],[Units]]*data5[[#This Row],[Cost per Units]]</f>
        <v>322.2</v>
      </c>
      <c r="H188" s="2">
        <f>data5[[#This Row],[Amount]]-data5[[#This Row],[Cost]]</f>
        <v>2218.8000000000002</v>
      </c>
    </row>
    <row r="189" spans="1:8" x14ac:dyDescent="0.55000000000000004">
      <c r="A189" t="s">
        <v>40</v>
      </c>
      <c r="B189" t="s">
        <v>35</v>
      </c>
      <c r="C189" t="s">
        <v>29</v>
      </c>
      <c r="D189" s="2">
        <v>1617</v>
      </c>
      <c r="E189" s="3">
        <v>126</v>
      </c>
      <c r="F189">
        <f>VLOOKUP($C189,products9[],2)</f>
        <v>7.16</v>
      </c>
      <c r="G189">
        <f>data5[[#This Row],[Units]]*data5[[#This Row],[Cost per Units]]</f>
        <v>902.16</v>
      </c>
      <c r="H189" s="2">
        <f>data5[[#This Row],[Amount]]-data5[[#This Row],[Cost]]</f>
        <v>714.84</v>
      </c>
    </row>
    <row r="190" spans="1:8" x14ac:dyDescent="0.55000000000000004">
      <c r="A190" t="s">
        <v>40</v>
      </c>
      <c r="B190" t="s">
        <v>37</v>
      </c>
      <c r="C190" t="s">
        <v>29</v>
      </c>
      <c r="D190" s="2">
        <v>9002</v>
      </c>
      <c r="E190" s="3">
        <v>72</v>
      </c>
      <c r="F190">
        <f>VLOOKUP($C190,products9[],2)</f>
        <v>7.16</v>
      </c>
      <c r="G190">
        <f>data5[[#This Row],[Units]]*data5[[#This Row],[Cost per Units]]</f>
        <v>515.52</v>
      </c>
      <c r="H190" s="2">
        <f>data5[[#This Row],[Amount]]-data5[[#This Row],[Cost]]</f>
        <v>8486.48</v>
      </c>
    </row>
    <row r="191" spans="1:8" x14ac:dyDescent="0.55000000000000004">
      <c r="A191" t="s">
        <v>6</v>
      </c>
      <c r="B191" t="s">
        <v>36</v>
      </c>
      <c r="C191" t="s">
        <v>29</v>
      </c>
      <c r="D191" s="2">
        <v>1400</v>
      </c>
      <c r="E191" s="3">
        <v>135</v>
      </c>
      <c r="F191">
        <f>VLOOKUP($C191,products9[],2)</f>
        <v>7.16</v>
      </c>
      <c r="G191">
        <f>data5[[#This Row],[Units]]*data5[[#This Row],[Cost per Units]]</f>
        <v>966.6</v>
      </c>
      <c r="H191" s="2">
        <f>data5[[#This Row],[Amount]]-data5[[#This Row],[Cost]]</f>
        <v>433.4</v>
      </c>
    </row>
    <row r="192" spans="1:8" x14ac:dyDescent="0.55000000000000004">
      <c r="A192" t="s">
        <v>3</v>
      </c>
      <c r="B192" t="s">
        <v>39</v>
      </c>
      <c r="C192" t="s">
        <v>29</v>
      </c>
      <c r="D192" s="2">
        <v>3640</v>
      </c>
      <c r="E192" s="3">
        <v>51</v>
      </c>
      <c r="F192">
        <f>VLOOKUP($C192,products9[],2)</f>
        <v>7.16</v>
      </c>
      <c r="G192">
        <f>data5[[#This Row],[Units]]*data5[[#This Row],[Cost per Units]]</f>
        <v>365.16</v>
      </c>
      <c r="H192" s="2">
        <f>data5[[#This Row],[Amount]]-data5[[#This Row],[Cost]]</f>
        <v>3274.84</v>
      </c>
    </row>
    <row r="193" spans="1:8" x14ac:dyDescent="0.55000000000000004">
      <c r="A193" t="s">
        <v>2</v>
      </c>
      <c r="B193" t="s">
        <v>34</v>
      </c>
      <c r="C193" t="s">
        <v>13</v>
      </c>
      <c r="D193" s="2">
        <v>252</v>
      </c>
      <c r="E193" s="3">
        <v>54</v>
      </c>
      <c r="F193">
        <f>VLOOKUP($C193,products9[],2)</f>
        <v>9.33</v>
      </c>
      <c r="G193">
        <f>data5[[#This Row],[Units]]*data5[[#This Row],[Cost per Units]]</f>
        <v>503.82</v>
      </c>
      <c r="H193" s="2">
        <f>data5[[#This Row],[Amount]]-data5[[#This Row],[Cost]]</f>
        <v>-251.82</v>
      </c>
    </row>
    <row r="194" spans="1:8" x14ac:dyDescent="0.55000000000000004">
      <c r="A194" t="s">
        <v>41</v>
      </c>
      <c r="B194" t="s">
        <v>36</v>
      </c>
      <c r="C194" t="s">
        <v>13</v>
      </c>
      <c r="D194" s="2">
        <v>10311</v>
      </c>
      <c r="E194" s="3">
        <v>231</v>
      </c>
      <c r="F194">
        <f>VLOOKUP($C194,products9[],2)</f>
        <v>9.33</v>
      </c>
      <c r="G194">
        <f>data5[[#This Row],[Units]]*data5[[#This Row],[Cost per Units]]</f>
        <v>2155.23</v>
      </c>
      <c r="H194" s="2">
        <f>data5[[#This Row],[Amount]]-data5[[#This Row],[Cost]]</f>
        <v>8155.77</v>
      </c>
    </row>
    <row r="195" spans="1:8" x14ac:dyDescent="0.55000000000000004">
      <c r="A195" t="s">
        <v>41</v>
      </c>
      <c r="B195" t="s">
        <v>35</v>
      </c>
      <c r="C195" t="s">
        <v>13</v>
      </c>
      <c r="D195" s="2">
        <v>4760</v>
      </c>
      <c r="E195" s="3">
        <v>69</v>
      </c>
      <c r="F195">
        <f>VLOOKUP($C195,products9[],2)</f>
        <v>9.33</v>
      </c>
      <c r="G195">
        <f>data5[[#This Row],[Units]]*data5[[#This Row],[Cost per Units]]</f>
        <v>643.77</v>
      </c>
      <c r="H195" s="2">
        <f>data5[[#This Row],[Amount]]-data5[[#This Row],[Cost]]</f>
        <v>4116.2299999999996</v>
      </c>
    </row>
    <row r="196" spans="1:8" x14ac:dyDescent="0.55000000000000004">
      <c r="A196" t="s">
        <v>2</v>
      </c>
      <c r="B196" t="s">
        <v>38</v>
      </c>
      <c r="C196" t="s">
        <v>13</v>
      </c>
      <c r="D196" s="2">
        <v>56</v>
      </c>
      <c r="E196" s="3">
        <v>51</v>
      </c>
      <c r="F196">
        <f>VLOOKUP($C196,products9[],2)</f>
        <v>9.33</v>
      </c>
      <c r="G196">
        <f>data5[[#This Row],[Units]]*data5[[#This Row],[Cost per Units]]</f>
        <v>475.83</v>
      </c>
      <c r="H196" s="2">
        <f>data5[[#This Row],[Amount]]-data5[[#This Row],[Cost]]</f>
        <v>-419.83</v>
      </c>
    </row>
    <row r="197" spans="1:8" x14ac:dyDescent="0.55000000000000004">
      <c r="A197" t="s">
        <v>10</v>
      </c>
      <c r="B197" t="s">
        <v>38</v>
      </c>
      <c r="C197" t="s">
        <v>13</v>
      </c>
      <c r="D197" s="2">
        <v>63</v>
      </c>
      <c r="E197" s="3">
        <v>123</v>
      </c>
      <c r="F197">
        <f>VLOOKUP($C197,products9[],2)</f>
        <v>9.33</v>
      </c>
      <c r="G197">
        <f>data5[[#This Row],[Units]]*data5[[#This Row],[Cost per Units]]</f>
        <v>1147.5899999999999</v>
      </c>
      <c r="H197" s="2">
        <f>data5[[#This Row],[Amount]]-data5[[#This Row],[Cost]]</f>
        <v>-1084.5899999999999</v>
      </c>
    </row>
    <row r="198" spans="1:8" x14ac:dyDescent="0.55000000000000004">
      <c r="A198" t="s">
        <v>5</v>
      </c>
      <c r="B198" t="s">
        <v>38</v>
      </c>
      <c r="C198" t="s">
        <v>13</v>
      </c>
      <c r="D198" s="2">
        <v>7189</v>
      </c>
      <c r="E198" s="3">
        <v>54</v>
      </c>
      <c r="F198">
        <f>VLOOKUP($C198,products9[],2)</f>
        <v>9.33</v>
      </c>
      <c r="G198">
        <f>data5[[#This Row],[Units]]*data5[[#This Row],[Cost per Units]]</f>
        <v>503.82</v>
      </c>
      <c r="H198" s="2">
        <f>data5[[#This Row],[Amount]]-data5[[#This Row],[Cost]]</f>
        <v>6685.18</v>
      </c>
    </row>
    <row r="199" spans="1:8" x14ac:dyDescent="0.55000000000000004">
      <c r="A199" t="s">
        <v>8</v>
      </c>
      <c r="B199" t="s">
        <v>38</v>
      </c>
      <c r="C199" t="s">
        <v>13</v>
      </c>
      <c r="D199" s="2">
        <v>819</v>
      </c>
      <c r="E199" s="3">
        <v>510</v>
      </c>
      <c r="F199">
        <f>VLOOKUP($C199,products9[],2)</f>
        <v>9.33</v>
      </c>
      <c r="G199">
        <f>data5[[#This Row],[Units]]*data5[[#This Row],[Cost per Units]]</f>
        <v>4758.3</v>
      </c>
      <c r="H199" s="2">
        <f>data5[[#This Row],[Amount]]-data5[[#This Row],[Cost]]</f>
        <v>-3939.3</v>
      </c>
    </row>
    <row r="200" spans="1:8" x14ac:dyDescent="0.55000000000000004">
      <c r="A200" t="s">
        <v>40</v>
      </c>
      <c r="B200" t="s">
        <v>38</v>
      </c>
      <c r="C200" t="s">
        <v>13</v>
      </c>
      <c r="D200" s="2">
        <v>5670</v>
      </c>
      <c r="E200" s="3">
        <v>297</v>
      </c>
      <c r="F200">
        <f>VLOOKUP($C200,products9[],2)</f>
        <v>9.33</v>
      </c>
      <c r="G200">
        <f>data5[[#This Row],[Units]]*data5[[#This Row],[Cost per Units]]</f>
        <v>2771.01</v>
      </c>
      <c r="H200" s="2">
        <f>data5[[#This Row],[Amount]]-data5[[#This Row],[Cost]]</f>
        <v>2898.99</v>
      </c>
    </row>
    <row r="201" spans="1:8" x14ac:dyDescent="0.55000000000000004">
      <c r="A201" t="s">
        <v>6</v>
      </c>
      <c r="B201" t="s">
        <v>38</v>
      </c>
      <c r="C201" t="s">
        <v>13</v>
      </c>
      <c r="D201" s="2">
        <v>2317</v>
      </c>
      <c r="E201" s="3">
        <v>123</v>
      </c>
      <c r="F201">
        <f>VLOOKUP($C201,products9[],2)</f>
        <v>9.33</v>
      </c>
      <c r="G201">
        <f>data5[[#This Row],[Units]]*data5[[#This Row],[Cost per Units]]</f>
        <v>1147.5899999999999</v>
      </c>
      <c r="H201" s="2">
        <f>data5[[#This Row],[Amount]]-data5[[#This Row],[Cost]]</f>
        <v>1169.4100000000001</v>
      </c>
    </row>
    <row r="202" spans="1:8" x14ac:dyDescent="0.55000000000000004">
      <c r="A202" t="s">
        <v>5</v>
      </c>
      <c r="B202" t="s">
        <v>36</v>
      </c>
      <c r="C202" t="s">
        <v>13</v>
      </c>
      <c r="D202" s="2">
        <v>6146</v>
      </c>
      <c r="E202" s="3">
        <v>63</v>
      </c>
      <c r="F202">
        <f>VLOOKUP($C202,products9[],2)</f>
        <v>9.33</v>
      </c>
      <c r="G202">
        <f>data5[[#This Row],[Units]]*data5[[#This Row],[Cost per Units]]</f>
        <v>587.79</v>
      </c>
      <c r="H202" s="2">
        <f>data5[[#This Row],[Amount]]-data5[[#This Row],[Cost]]</f>
        <v>5558.21</v>
      </c>
    </row>
    <row r="203" spans="1:8" x14ac:dyDescent="0.55000000000000004">
      <c r="A203" t="s">
        <v>6</v>
      </c>
      <c r="B203" t="s">
        <v>36</v>
      </c>
      <c r="C203" t="s">
        <v>13</v>
      </c>
      <c r="D203" s="2">
        <v>4319</v>
      </c>
      <c r="E203" s="3">
        <v>30</v>
      </c>
      <c r="F203">
        <f>VLOOKUP($C203,products9[],2)</f>
        <v>9.33</v>
      </c>
      <c r="G203">
        <f>data5[[#This Row],[Units]]*data5[[#This Row],[Cost per Units]]</f>
        <v>279.89999999999998</v>
      </c>
      <c r="H203" s="2">
        <f>data5[[#This Row],[Amount]]-data5[[#This Row],[Cost]]</f>
        <v>4039.1</v>
      </c>
    </row>
    <row r="204" spans="1:8" x14ac:dyDescent="0.55000000000000004">
      <c r="A204" t="s">
        <v>10</v>
      </c>
      <c r="B204" t="s">
        <v>36</v>
      </c>
      <c r="C204" t="s">
        <v>13</v>
      </c>
      <c r="D204" s="2">
        <v>945</v>
      </c>
      <c r="E204" s="3">
        <v>75</v>
      </c>
      <c r="F204">
        <f>VLOOKUP($C204,products9[],2)</f>
        <v>9.33</v>
      </c>
      <c r="G204">
        <f>data5[[#This Row],[Units]]*data5[[#This Row],[Cost per Units]]</f>
        <v>699.75</v>
      </c>
      <c r="H204" s="2">
        <f>data5[[#This Row],[Amount]]-data5[[#This Row],[Cost]]</f>
        <v>245.25</v>
      </c>
    </row>
    <row r="205" spans="1:8" x14ac:dyDescent="0.55000000000000004">
      <c r="A205" t="s">
        <v>40</v>
      </c>
      <c r="B205" t="s">
        <v>36</v>
      </c>
      <c r="C205" t="s">
        <v>13</v>
      </c>
      <c r="D205" s="2">
        <v>4424</v>
      </c>
      <c r="E205" s="3">
        <v>201</v>
      </c>
      <c r="F205">
        <f>VLOOKUP($C205,products9[],2)</f>
        <v>9.33</v>
      </c>
      <c r="G205">
        <f>data5[[#This Row],[Units]]*data5[[#This Row],[Cost per Units]]</f>
        <v>1875.33</v>
      </c>
      <c r="H205" s="2">
        <f>data5[[#This Row],[Amount]]-data5[[#This Row],[Cost]]</f>
        <v>2548.67</v>
      </c>
    </row>
    <row r="206" spans="1:8" x14ac:dyDescent="0.55000000000000004">
      <c r="A206" t="s">
        <v>9</v>
      </c>
      <c r="B206" t="s">
        <v>38</v>
      </c>
      <c r="C206" t="s">
        <v>16</v>
      </c>
      <c r="D206" s="2">
        <v>2646</v>
      </c>
      <c r="E206" s="3">
        <v>120</v>
      </c>
      <c r="F206">
        <f>VLOOKUP($C206,products9[],2)</f>
        <v>8.7899999999999991</v>
      </c>
      <c r="G206">
        <f>data5[[#This Row],[Units]]*data5[[#This Row],[Cost per Units]]</f>
        <v>1054.8</v>
      </c>
      <c r="H206" s="2">
        <f>data5[[#This Row],[Amount]]-data5[[#This Row],[Cost]]</f>
        <v>1591.2</v>
      </c>
    </row>
    <row r="207" spans="1:8" x14ac:dyDescent="0.55000000000000004">
      <c r="A207" t="s">
        <v>3</v>
      </c>
      <c r="B207" t="s">
        <v>39</v>
      </c>
      <c r="C207" t="s">
        <v>16</v>
      </c>
      <c r="D207" s="2">
        <v>21</v>
      </c>
      <c r="E207" s="3">
        <v>168</v>
      </c>
      <c r="F207">
        <f>VLOOKUP($C207,products9[],2)</f>
        <v>8.7899999999999991</v>
      </c>
      <c r="G207">
        <f>data5[[#This Row],[Units]]*data5[[#This Row],[Cost per Units]]</f>
        <v>1476.7199999999998</v>
      </c>
      <c r="H207" s="2">
        <f>data5[[#This Row],[Amount]]-data5[[#This Row],[Cost]]</f>
        <v>-1455.7199999999998</v>
      </c>
    </row>
    <row r="208" spans="1:8" x14ac:dyDescent="0.55000000000000004">
      <c r="A208" t="s">
        <v>6</v>
      </c>
      <c r="B208" t="s">
        <v>37</v>
      </c>
      <c r="C208" t="s">
        <v>16</v>
      </c>
      <c r="D208" s="2">
        <v>1904</v>
      </c>
      <c r="E208" s="3">
        <v>405</v>
      </c>
      <c r="F208">
        <f>VLOOKUP($C208,products9[],2)</f>
        <v>8.7899999999999991</v>
      </c>
      <c r="G208">
        <f>data5[[#This Row],[Units]]*data5[[#This Row],[Cost per Units]]</f>
        <v>3559.95</v>
      </c>
      <c r="H208" s="2">
        <f>data5[[#This Row],[Amount]]-data5[[#This Row],[Cost]]</f>
        <v>-1655.9499999999998</v>
      </c>
    </row>
    <row r="209" spans="1:8" x14ac:dyDescent="0.55000000000000004">
      <c r="A209" t="s">
        <v>3</v>
      </c>
      <c r="B209" t="s">
        <v>36</v>
      </c>
      <c r="C209" t="s">
        <v>16</v>
      </c>
      <c r="D209" s="2">
        <v>9198</v>
      </c>
      <c r="E209" s="3">
        <v>36</v>
      </c>
      <c r="F209">
        <f>VLOOKUP($C209,products9[],2)</f>
        <v>8.7899999999999991</v>
      </c>
      <c r="G209">
        <f>data5[[#This Row],[Units]]*data5[[#This Row],[Cost per Units]]</f>
        <v>316.43999999999994</v>
      </c>
      <c r="H209" s="2">
        <f>data5[[#This Row],[Amount]]-data5[[#This Row],[Cost]]</f>
        <v>8881.56</v>
      </c>
    </row>
    <row r="210" spans="1:8" x14ac:dyDescent="0.55000000000000004">
      <c r="A210" t="s">
        <v>5</v>
      </c>
      <c r="B210" t="s">
        <v>36</v>
      </c>
      <c r="C210" t="s">
        <v>16</v>
      </c>
      <c r="D210" s="2">
        <v>16184</v>
      </c>
      <c r="E210" s="3">
        <v>39</v>
      </c>
      <c r="F210">
        <f>VLOOKUP($C210,products9[],2)</f>
        <v>8.7899999999999991</v>
      </c>
      <c r="G210">
        <f>data5[[#This Row],[Units]]*data5[[#This Row],[Cost per Units]]</f>
        <v>342.80999999999995</v>
      </c>
      <c r="H210" s="2">
        <f>data5[[#This Row],[Amount]]-data5[[#This Row],[Cost]]</f>
        <v>15841.19</v>
      </c>
    </row>
    <row r="211" spans="1:8" x14ac:dyDescent="0.55000000000000004">
      <c r="A211" t="s">
        <v>6</v>
      </c>
      <c r="B211" t="s">
        <v>38</v>
      </c>
      <c r="C211" t="s">
        <v>16</v>
      </c>
      <c r="D211" s="2">
        <v>938</v>
      </c>
      <c r="E211" s="3">
        <v>6</v>
      </c>
      <c r="F211">
        <f>VLOOKUP($C211,products9[],2)</f>
        <v>8.7899999999999991</v>
      </c>
      <c r="G211">
        <f>data5[[#This Row],[Units]]*data5[[#This Row],[Cost per Units]]</f>
        <v>52.739999999999995</v>
      </c>
      <c r="H211" s="2">
        <f>data5[[#This Row],[Amount]]-data5[[#This Row],[Cost]]</f>
        <v>885.26</v>
      </c>
    </row>
    <row r="212" spans="1:8" x14ac:dyDescent="0.55000000000000004">
      <c r="A212" t="s">
        <v>2</v>
      </c>
      <c r="B212" t="s">
        <v>36</v>
      </c>
      <c r="C212" t="s">
        <v>16</v>
      </c>
      <c r="D212" s="2">
        <v>11417</v>
      </c>
      <c r="E212" s="3">
        <v>21</v>
      </c>
      <c r="F212">
        <f>VLOOKUP($C212,products9[],2)</f>
        <v>8.7899999999999991</v>
      </c>
      <c r="G212">
        <f>data5[[#This Row],[Units]]*data5[[#This Row],[Cost per Units]]</f>
        <v>184.58999999999997</v>
      </c>
      <c r="H212" s="2">
        <f>data5[[#This Row],[Amount]]-data5[[#This Row],[Cost]]</f>
        <v>11232.41</v>
      </c>
    </row>
    <row r="213" spans="1:8" x14ac:dyDescent="0.55000000000000004">
      <c r="A213" t="s">
        <v>2</v>
      </c>
      <c r="B213" t="s">
        <v>39</v>
      </c>
      <c r="C213" t="s">
        <v>16</v>
      </c>
      <c r="D213" s="2">
        <v>2016</v>
      </c>
      <c r="E213" s="3">
        <v>117</v>
      </c>
      <c r="F213">
        <f>VLOOKUP($C213,products9[],2)</f>
        <v>8.7899999999999991</v>
      </c>
      <c r="G213">
        <f>data5[[#This Row],[Units]]*data5[[#This Row],[Cost per Units]]</f>
        <v>1028.4299999999998</v>
      </c>
      <c r="H213" s="2">
        <f>data5[[#This Row],[Amount]]-data5[[#This Row],[Cost]]</f>
        <v>987.57000000000016</v>
      </c>
    </row>
    <row r="214" spans="1:8" x14ac:dyDescent="0.55000000000000004">
      <c r="A214" t="s">
        <v>7</v>
      </c>
      <c r="B214" t="s">
        <v>35</v>
      </c>
      <c r="C214" t="s">
        <v>16</v>
      </c>
      <c r="D214" s="2">
        <v>2135</v>
      </c>
      <c r="E214" s="3">
        <v>27</v>
      </c>
      <c r="F214">
        <f>VLOOKUP($C214,products9[],2)</f>
        <v>8.7899999999999991</v>
      </c>
      <c r="G214">
        <f>data5[[#This Row],[Units]]*data5[[#This Row],[Cost per Units]]</f>
        <v>237.32999999999998</v>
      </c>
      <c r="H214" s="2">
        <f>data5[[#This Row],[Amount]]-data5[[#This Row],[Cost]]</f>
        <v>1897.67</v>
      </c>
    </row>
    <row r="215" spans="1:8" x14ac:dyDescent="0.55000000000000004">
      <c r="A215" t="s">
        <v>8</v>
      </c>
      <c r="B215" t="s">
        <v>34</v>
      </c>
      <c r="C215" t="s">
        <v>16</v>
      </c>
      <c r="D215" s="2">
        <v>2009</v>
      </c>
      <c r="E215" s="3">
        <v>219</v>
      </c>
      <c r="F215">
        <f>VLOOKUP($C215,products9[],2)</f>
        <v>8.7899999999999991</v>
      </c>
      <c r="G215">
        <f>data5[[#This Row],[Units]]*data5[[#This Row],[Cost per Units]]</f>
        <v>1925.0099999999998</v>
      </c>
      <c r="H215" s="2">
        <f>data5[[#This Row],[Amount]]-data5[[#This Row],[Cost]]</f>
        <v>83.990000000000236</v>
      </c>
    </row>
    <row r="216" spans="1:8" x14ac:dyDescent="0.55000000000000004">
      <c r="A216" t="s">
        <v>40</v>
      </c>
      <c r="B216" t="s">
        <v>35</v>
      </c>
      <c r="C216" t="s">
        <v>16</v>
      </c>
      <c r="D216" s="2">
        <v>4725</v>
      </c>
      <c r="E216" s="3">
        <v>174</v>
      </c>
      <c r="F216">
        <f>VLOOKUP($C216,products9[],2)</f>
        <v>8.7899999999999991</v>
      </c>
      <c r="G216">
        <f>data5[[#This Row],[Units]]*data5[[#This Row],[Cost per Units]]</f>
        <v>1529.4599999999998</v>
      </c>
      <c r="H216" s="2">
        <f>data5[[#This Row],[Amount]]-data5[[#This Row],[Cost]]</f>
        <v>3195.54</v>
      </c>
    </row>
    <row r="217" spans="1:8" x14ac:dyDescent="0.55000000000000004">
      <c r="A217" t="s">
        <v>41</v>
      </c>
      <c r="B217" t="s">
        <v>34</v>
      </c>
      <c r="C217" t="s">
        <v>16</v>
      </c>
      <c r="D217" s="2">
        <v>1274</v>
      </c>
      <c r="E217" s="3">
        <v>225</v>
      </c>
      <c r="F217">
        <f>VLOOKUP($C217,products9[],2)</f>
        <v>8.7899999999999991</v>
      </c>
      <c r="G217">
        <f>data5[[#This Row],[Units]]*data5[[#This Row],[Cost per Units]]</f>
        <v>1977.7499999999998</v>
      </c>
      <c r="H217" s="2">
        <f>data5[[#This Row],[Amount]]-data5[[#This Row],[Cost]]</f>
        <v>-703.74999999999977</v>
      </c>
    </row>
    <row r="218" spans="1:8" x14ac:dyDescent="0.55000000000000004">
      <c r="A218" t="s">
        <v>9</v>
      </c>
      <c r="B218" t="s">
        <v>34</v>
      </c>
      <c r="C218" t="s">
        <v>16</v>
      </c>
      <c r="D218" s="2">
        <v>938</v>
      </c>
      <c r="E218" s="3">
        <v>189</v>
      </c>
      <c r="F218">
        <f>VLOOKUP($C218,products9[],2)</f>
        <v>8.7899999999999991</v>
      </c>
      <c r="G218">
        <f>data5[[#This Row],[Units]]*data5[[#This Row],[Cost per Units]]</f>
        <v>1661.31</v>
      </c>
      <c r="H218" s="2">
        <f>data5[[#This Row],[Amount]]-data5[[#This Row],[Cost]]</f>
        <v>-723.31</v>
      </c>
    </row>
    <row r="219" spans="1:8" x14ac:dyDescent="0.55000000000000004">
      <c r="A219" t="s">
        <v>6</v>
      </c>
      <c r="B219" t="s">
        <v>34</v>
      </c>
      <c r="C219" t="s">
        <v>16</v>
      </c>
      <c r="D219" s="2">
        <v>2219</v>
      </c>
      <c r="E219" s="3">
        <v>75</v>
      </c>
      <c r="F219">
        <f>VLOOKUP($C219,products9[],2)</f>
        <v>8.7899999999999991</v>
      </c>
      <c r="G219">
        <f>data5[[#This Row],[Units]]*data5[[#This Row],[Cost per Units]]</f>
        <v>659.24999999999989</v>
      </c>
      <c r="H219" s="2">
        <f>data5[[#This Row],[Amount]]-data5[[#This Row],[Cost]]</f>
        <v>1559.75</v>
      </c>
    </row>
    <row r="220" spans="1:8" x14ac:dyDescent="0.55000000000000004">
      <c r="A220" t="s">
        <v>7</v>
      </c>
      <c r="B220" t="s">
        <v>37</v>
      </c>
      <c r="C220" t="s">
        <v>16</v>
      </c>
      <c r="D220" s="2">
        <v>4487</v>
      </c>
      <c r="E220" s="3">
        <v>333</v>
      </c>
      <c r="F220">
        <f>VLOOKUP($C220,products9[],2)</f>
        <v>8.7899999999999991</v>
      </c>
      <c r="G220">
        <f>data5[[#This Row],[Units]]*data5[[#This Row],[Cost per Units]]</f>
        <v>2927.0699999999997</v>
      </c>
      <c r="H220" s="2">
        <f>data5[[#This Row],[Amount]]-data5[[#This Row],[Cost]]</f>
        <v>1559.9300000000003</v>
      </c>
    </row>
    <row r="221" spans="1:8" x14ac:dyDescent="0.55000000000000004">
      <c r="A221" t="s">
        <v>5</v>
      </c>
      <c r="B221" t="s">
        <v>34</v>
      </c>
      <c r="C221" t="s">
        <v>20</v>
      </c>
      <c r="D221" s="2">
        <v>15610</v>
      </c>
      <c r="E221" s="3">
        <v>339</v>
      </c>
      <c r="F221">
        <f>VLOOKUP($C221,products9[],2)</f>
        <v>10.62</v>
      </c>
      <c r="G221">
        <f>data5[[#This Row],[Units]]*data5[[#This Row],[Cost per Units]]</f>
        <v>3600.18</v>
      </c>
      <c r="H221" s="2">
        <f>data5[[#This Row],[Amount]]-data5[[#This Row],[Cost]]</f>
        <v>12009.82</v>
      </c>
    </row>
    <row r="222" spans="1:8" x14ac:dyDescent="0.55000000000000004">
      <c r="A222" t="s">
        <v>2</v>
      </c>
      <c r="B222" t="s">
        <v>39</v>
      </c>
      <c r="C222" t="s">
        <v>20</v>
      </c>
      <c r="D222" s="2">
        <v>9443</v>
      </c>
      <c r="E222" s="3">
        <v>162</v>
      </c>
      <c r="F222">
        <f>VLOOKUP($C222,products9[],2)</f>
        <v>10.62</v>
      </c>
      <c r="G222">
        <f>data5[[#This Row],[Units]]*data5[[#This Row],[Cost per Units]]</f>
        <v>1720.4399999999998</v>
      </c>
      <c r="H222" s="2">
        <f>data5[[#This Row],[Amount]]-data5[[#This Row],[Cost]]</f>
        <v>7722.56</v>
      </c>
    </row>
    <row r="223" spans="1:8" x14ac:dyDescent="0.55000000000000004">
      <c r="A223" t="s">
        <v>10</v>
      </c>
      <c r="B223" t="s">
        <v>35</v>
      </c>
      <c r="C223" t="s">
        <v>20</v>
      </c>
      <c r="D223" s="2">
        <v>1974</v>
      </c>
      <c r="E223" s="3">
        <v>195</v>
      </c>
      <c r="F223">
        <f>VLOOKUP($C223,products9[],2)</f>
        <v>10.62</v>
      </c>
      <c r="G223">
        <f>data5[[#This Row],[Units]]*data5[[#This Row],[Cost per Units]]</f>
        <v>2070.8999999999996</v>
      </c>
      <c r="H223" s="2">
        <f>data5[[#This Row],[Amount]]-data5[[#This Row],[Cost]]</f>
        <v>-96.899999999999636</v>
      </c>
    </row>
    <row r="224" spans="1:8" x14ac:dyDescent="0.55000000000000004">
      <c r="A224" t="s">
        <v>7</v>
      </c>
      <c r="B224" t="s">
        <v>34</v>
      </c>
      <c r="C224" t="s">
        <v>20</v>
      </c>
      <c r="D224" s="2">
        <v>2205</v>
      </c>
      <c r="E224" s="3">
        <v>138</v>
      </c>
      <c r="F224">
        <f>VLOOKUP($C224,products9[],2)</f>
        <v>10.62</v>
      </c>
      <c r="G224">
        <f>data5[[#This Row],[Units]]*data5[[#This Row],[Cost per Units]]</f>
        <v>1465.56</v>
      </c>
      <c r="H224" s="2">
        <f>data5[[#This Row],[Amount]]-data5[[#This Row],[Cost]]</f>
        <v>739.44</v>
      </c>
    </row>
    <row r="225" spans="1:8" x14ac:dyDescent="0.55000000000000004">
      <c r="A225" t="s">
        <v>9</v>
      </c>
      <c r="B225" t="s">
        <v>34</v>
      </c>
      <c r="C225" t="s">
        <v>20</v>
      </c>
      <c r="D225" s="2">
        <v>8463</v>
      </c>
      <c r="E225" s="3">
        <v>492</v>
      </c>
      <c r="F225">
        <f>VLOOKUP($C225,products9[],2)</f>
        <v>10.62</v>
      </c>
      <c r="G225">
        <f>data5[[#This Row],[Units]]*data5[[#This Row],[Cost per Units]]</f>
        <v>5225.04</v>
      </c>
      <c r="H225" s="2">
        <f>data5[[#This Row],[Amount]]-data5[[#This Row],[Cost]]</f>
        <v>3237.96</v>
      </c>
    </row>
    <row r="226" spans="1:8" x14ac:dyDescent="0.55000000000000004">
      <c r="A226" t="s">
        <v>3</v>
      </c>
      <c r="B226" t="s">
        <v>34</v>
      </c>
      <c r="C226" t="s">
        <v>20</v>
      </c>
      <c r="D226" s="2">
        <v>2583</v>
      </c>
      <c r="E226" s="3">
        <v>18</v>
      </c>
      <c r="F226">
        <f>VLOOKUP($C226,products9[],2)</f>
        <v>10.62</v>
      </c>
      <c r="G226">
        <f>data5[[#This Row],[Units]]*data5[[#This Row],[Cost per Units]]</f>
        <v>191.16</v>
      </c>
      <c r="H226" s="2">
        <f>data5[[#This Row],[Amount]]-data5[[#This Row],[Cost]]</f>
        <v>2391.84</v>
      </c>
    </row>
    <row r="227" spans="1:8" x14ac:dyDescent="0.55000000000000004">
      <c r="A227" t="s">
        <v>41</v>
      </c>
      <c r="B227" t="s">
        <v>37</v>
      </c>
      <c r="C227" t="s">
        <v>20</v>
      </c>
      <c r="D227" s="2">
        <v>3388</v>
      </c>
      <c r="E227" s="3">
        <v>123</v>
      </c>
      <c r="F227">
        <f>VLOOKUP($C227,products9[],2)</f>
        <v>10.62</v>
      </c>
      <c r="G227">
        <f>data5[[#This Row],[Units]]*data5[[#This Row],[Cost per Units]]</f>
        <v>1306.26</v>
      </c>
      <c r="H227" s="2">
        <f>data5[[#This Row],[Amount]]-data5[[#This Row],[Cost]]</f>
        <v>2081.7399999999998</v>
      </c>
    </row>
    <row r="228" spans="1:8" x14ac:dyDescent="0.55000000000000004">
      <c r="A228" t="s">
        <v>9</v>
      </c>
      <c r="B228" t="s">
        <v>37</v>
      </c>
      <c r="C228" t="s">
        <v>20</v>
      </c>
      <c r="D228" s="2">
        <v>7273</v>
      </c>
      <c r="E228" s="3">
        <v>96</v>
      </c>
      <c r="F228">
        <f>VLOOKUP($C228,products9[],2)</f>
        <v>10.62</v>
      </c>
      <c r="G228">
        <f>data5[[#This Row],[Units]]*data5[[#This Row],[Cost per Units]]</f>
        <v>1019.52</v>
      </c>
      <c r="H228" s="2">
        <f>data5[[#This Row],[Amount]]-data5[[#This Row],[Cost]]</f>
        <v>6253.48</v>
      </c>
    </row>
    <row r="229" spans="1:8" x14ac:dyDescent="0.55000000000000004">
      <c r="A229" t="s">
        <v>8</v>
      </c>
      <c r="B229" t="s">
        <v>35</v>
      </c>
      <c r="C229" t="s">
        <v>20</v>
      </c>
      <c r="D229" s="2">
        <v>2702</v>
      </c>
      <c r="E229" s="3">
        <v>363</v>
      </c>
      <c r="F229">
        <f>VLOOKUP($C229,products9[],2)</f>
        <v>10.62</v>
      </c>
      <c r="G229">
        <f>data5[[#This Row],[Units]]*data5[[#This Row],[Cost per Units]]</f>
        <v>3855.0599999999995</v>
      </c>
      <c r="H229" s="2">
        <f>data5[[#This Row],[Amount]]-data5[[#This Row],[Cost]]</f>
        <v>-1153.0599999999995</v>
      </c>
    </row>
    <row r="230" spans="1:8" x14ac:dyDescent="0.55000000000000004">
      <c r="A230" t="s">
        <v>6</v>
      </c>
      <c r="B230" t="s">
        <v>35</v>
      </c>
      <c r="C230" t="s">
        <v>20</v>
      </c>
      <c r="D230" s="2">
        <v>1071</v>
      </c>
      <c r="E230" s="3">
        <v>270</v>
      </c>
      <c r="F230">
        <f>VLOOKUP($C230,products9[],2)</f>
        <v>10.62</v>
      </c>
      <c r="G230">
        <f>data5[[#This Row],[Units]]*data5[[#This Row],[Cost per Units]]</f>
        <v>2867.3999999999996</v>
      </c>
      <c r="H230" s="2">
        <f>data5[[#This Row],[Amount]]-data5[[#This Row],[Cost]]</f>
        <v>-1796.3999999999996</v>
      </c>
    </row>
    <row r="231" spans="1:8" x14ac:dyDescent="0.55000000000000004">
      <c r="A231" t="s">
        <v>6</v>
      </c>
      <c r="B231" t="s">
        <v>38</v>
      </c>
      <c r="C231" t="s">
        <v>27</v>
      </c>
      <c r="D231" s="2">
        <v>1134</v>
      </c>
      <c r="E231" s="3">
        <v>282</v>
      </c>
      <c r="F231">
        <f>VLOOKUP($C231,products9[],2)</f>
        <v>16.73</v>
      </c>
      <c r="G231">
        <f>data5[[#This Row],[Units]]*data5[[#This Row],[Cost per Units]]</f>
        <v>4717.8599999999997</v>
      </c>
      <c r="H231" s="2">
        <f>data5[[#This Row],[Amount]]-data5[[#This Row],[Cost]]</f>
        <v>-3583.8599999999997</v>
      </c>
    </row>
    <row r="232" spans="1:8" x14ac:dyDescent="0.55000000000000004">
      <c r="A232" t="s">
        <v>40</v>
      </c>
      <c r="B232" t="s">
        <v>34</v>
      </c>
      <c r="C232" t="s">
        <v>27</v>
      </c>
      <c r="D232" s="2">
        <v>2289</v>
      </c>
      <c r="E232" s="3">
        <v>135</v>
      </c>
      <c r="F232">
        <f>VLOOKUP($C232,products9[],2)</f>
        <v>16.73</v>
      </c>
      <c r="G232">
        <f>data5[[#This Row],[Units]]*data5[[#This Row],[Cost per Units]]</f>
        <v>2258.5500000000002</v>
      </c>
      <c r="H232" s="2">
        <f>data5[[#This Row],[Amount]]-data5[[#This Row],[Cost]]</f>
        <v>30.449999999999818</v>
      </c>
    </row>
    <row r="233" spans="1:8" x14ac:dyDescent="0.55000000000000004">
      <c r="A233" t="s">
        <v>5</v>
      </c>
      <c r="B233" t="s">
        <v>34</v>
      </c>
      <c r="C233" t="s">
        <v>27</v>
      </c>
      <c r="D233" s="2">
        <v>6986</v>
      </c>
      <c r="E233" s="3">
        <v>21</v>
      </c>
      <c r="F233">
        <f>VLOOKUP($C233,products9[],2)</f>
        <v>16.73</v>
      </c>
      <c r="G233">
        <f>data5[[#This Row],[Units]]*data5[[#This Row],[Cost per Units]]</f>
        <v>351.33</v>
      </c>
      <c r="H233" s="2">
        <f>data5[[#This Row],[Amount]]-data5[[#This Row],[Cost]]</f>
        <v>6634.67</v>
      </c>
    </row>
    <row r="234" spans="1:8" x14ac:dyDescent="0.55000000000000004">
      <c r="A234" t="s">
        <v>6</v>
      </c>
      <c r="B234" t="s">
        <v>34</v>
      </c>
      <c r="C234" t="s">
        <v>27</v>
      </c>
      <c r="D234" s="2">
        <v>4242</v>
      </c>
      <c r="E234" s="3">
        <v>207</v>
      </c>
      <c r="F234">
        <f>VLOOKUP($C234,products9[],2)</f>
        <v>16.73</v>
      </c>
      <c r="G234">
        <f>data5[[#This Row],[Units]]*data5[[#This Row],[Cost per Units]]</f>
        <v>3463.11</v>
      </c>
      <c r="H234" s="2">
        <f>data5[[#This Row],[Amount]]-data5[[#This Row],[Cost]]</f>
        <v>778.88999999999987</v>
      </c>
    </row>
    <row r="235" spans="1:8" x14ac:dyDescent="0.55000000000000004">
      <c r="A235" t="s">
        <v>2</v>
      </c>
      <c r="B235" t="s">
        <v>39</v>
      </c>
      <c r="C235" t="s">
        <v>27</v>
      </c>
      <c r="D235" s="2">
        <v>7812</v>
      </c>
      <c r="E235" s="3">
        <v>81</v>
      </c>
      <c r="F235">
        <f>VLOOKUP($C235,products9[],2)</f>
        <v>16.73</v>
      </c>
      <c r="G235">
        <f>data5[[#This Row],[Units]]*data5[[#This Row],[Cost per Units]]</f>
        <v>1355.13</v>
      </c>
      <c r="H235" s="2">
        <f>data5[[#This Row],[Amount]]-data5[[#This Row],[Cost]]</f>
        <v>6456.87</v>
      </c>
    </row>
    <row r="236" spans="1:8" x14ac:dyDescent="0.55000000000000004">
      <c r="A236" t="s">
        <v>2</v>
      </c>
      <c r="B236" t="s">
        <v>36</v>
      </c>
      <c r="C236" t="s">
        <v>27</v>
      </c>
      <c r="D236" s="2">
        <v>798</v>
      </c>
      <c r="E236" s="3">
        <v>519</v>
      </c>
      <c r="F236">
        <f>VLOOKUP($C236,products9[],2)</f>
        <v>16.73</v>
      </c>
      <c r="G236">
        <f>data5[[#This Row],[Units]]*data5[[#This Row],[Cost per Units]]</f>
        <v>8682.8700000000008</v>
      </c>
      <c r="H236" s="2">
        <f>data5[[#This Row],[Amount]]-data5[[#This Row],[Cost]]</f>
        <v>-7884.8700000000008</v>
      </c>
    </row>
    <row r="237" spans="1:8" x14ac:dyDescent="0.55000000000000004">
      <c r="A237" t="s">
        <v>10</v>
      </c>
      <c r="B237" t="s">
        <v>36</v>
      </c>
      <c r="C237" t="s">
        <v>27</v>
      </c>
      <c r="D237" s="2">
        <v>1407</v>
      </c>
      <c r="E237" s="3">
        <v>72</v>
      </c>
      <c r="F237">
        <f>VLOOKUP($C237,products9[],2)</f>
        <v>16.73</v>
      </c>
      <c r="G237">
        <f>data5[[#This Row],[Units]]*data5[[#This Row],[Cost per Units]]</f>
        <v>1204.56</v>
      </c>
      <c r="H237" s="2">
        <f>data5[[#This Row],[Amount]]-data5[[#This Row],[Cost]]</f>
        <v>202.44000000000005</v>
      </c>
    </row>
    <row r="238" spans="1:8" x14ac:dyDescent="0.55000000000000004">
      <c r="A238" t="s">
        <v>41</v>
      </c>
      <c r="B238" t="s">
        <v>35</v>
      </c>
      <c r="C238" t="s">
        <v>27</v>
      </c>
      <c r="D238" s="2">
        <v>847</v>
      </c>
      <c r="E238" s="3">
        <v>129</v>
      </c>
      <c r="F238">
        <f>VLOOKUP($C238,products9[],2)</f>
        <v>16.73</v>
      </c>
      <c r="G238">
        <f>data5[[#This Row],[Units]]*data5[[#This Row],[Cost per Units]]</f>
        <v>2158.17</v>
      </c>
      <c r="H238" s="2">
        <f>data5[[#This Row],[Amount]]-data5[[#This Row],[Cost]]</f>
        <v>-1311.17</v>
      </c>
    </row>
    <row r="239" spans="1:8" x14ac:dyDescent="0.55000000000000004">
      <c r="A239" t="s">
        <v>8</v>
      </c>
      <c r="B239" t="s">
        <v>35</v>
      </c>
      <c r="C239" t="s">
        <v>27</v>
      </c>
      <c r="D239" s="2">
        <v>4753</v>
      </c>
      <c r="E239" s="3">
        <v>300</v>
      </c>
      <c r="F239">
        <f>VLOOKUP($C239,products9[],2)</f>
        <v>16.73</v>
      </c>
      <c r="G239">
        <f>data5[[#This Row],[Units]]*data5[[#This Row],[Cost per Units]]</f>
        <v>5019</v>
      </c>
      <c r="H239" s="2">
        <f>data5[[#This Row],[Amount]]-data5[[#This Row],[Cost]]</f>
        <v>-266</v>
      </c>
    </row>
    <row r="240" spans="1:8" x14ac:dyDescent="0.55000000000000004">
      <c r="A240" t="s">
        <v>7</v>
      </c>
      <c r="B240" t="s">
        <v>35</v>
      </c>
      <c r="C240" t="s">
        <v>27</v>
      </c>
      <c r="D240" s="2">
        <v>2478</v>
      </c>
      <c r="E240" s="3">
        <v>21</v>
      </c>
      <c r="F240">
        <f>VLOOKUP($C240,products9[],2)</f>
        <v>16.73</v>
      </c>
      <c r="G240">
        <f>data5[[#This Row],[Units]]*data5[[#This Row],[Cost per Units]]</f>
        <v>351.33</v>
      </c>
      <c r="H240" s="2">
        <f>data5[[#This Row],[Amount]]-data5[[#This Row],[Cost]]</f>
        <v>2126.67</v>
      </c>
    </row>
    <row r="241" spans="1:8" x14ac:dyDescent="0.55000000000000004">
      <c r="A241" t="s">
        <v>9</v>
      </c>
      <c r="B241" t="s">
        <v>36</v>
      </c>
      <c r="C241" t="s">
        <v>27</v>
      </c>
      <c r="D241" s="2">
        <v>11522</v>
      </c>
      <c r="E241" s="3">
        <v>204</v>
      </c>
      <c r="F241">
        <f>VLOOKUP($C241,products9[],2)</f>
        <v>16.73</v>
      </c>
      <c r="G241">
        <f>data5[[#This Row],[Units]]*data5[[#This Row],[Cost per Units]]</f>
        <v>3412.92</v>
      </c>
      <c r="H241" s="2">
        <f>data5[[#This Row],[Amount]]-data5[[#This Row],[Cost]]</f>
        <v>8109.08</v>
      </c>
    </row>
    <row r="242" spans="1:8" x14ac:dyDescent="0.55000000000000004">
      <c r="A242" t="s">
        <v>6</v>
      </c>
      <c r="B242" t="s">
        <v>35</v>
      </c>
      <c r="C242" t="s">
        <v>27</v>
      </c>
      <c r="D242" s="2">
        <v>3864</v>
      </c>
      <c r="E242" s="3">
        <v>177</v>
      </c>
      <c r="F242">
        <f>VLOOKUP($C242,products9[],2)</f>
        <v>16.73</v>
      </c>
      <c r="G242">
        <f>data5[[#This Row],[Units]]*data5[[#This Row],[Cost per Units]]</f>
        <v>2961.21</v>
      </c>
      <c r="H242" s="2">
        <f>data5[[#This Row],[Amount]]-data5[[#This Row],[Cost]]</f>
        <v>902.79</v>
      </c>
    </row>
    <row r="243" spans="1:8" x14ac:dyDescent="0.55000000000000004">
      <c r="A243" t="s">
        <v>7</v>
      </c>
      <c r="B243" t="s">
        <v>39</v>
      </c>
      <c r="C243" t="s">
        <v>27</v>
      </c>
      <c r="D243" s="2">
        <v>966</v>
      </c>
      <c r="E243" s="3">
        <v>198</v>
      </c>
      <c r="F243">
        <f>VLOOKUP($C243,products9[],2)</f>
        <v>16.73</v>
      </c>
      <c r="G243">
        <f>data5[[#This Row],[Units]]*data5[[#This Row],[Cost per Units]]</f>
        <v>3312.54</v>
      </c>
      <c r="H243" s="2">
        <f>data5[[#This Row],[Amount]]-data5[[#This Row],[Cost]]</f>
        <v>-2346.54</v>
      </c>
    </row>
    <row r="244" spans="1:8" x14ac:dyDescent="0.55000000000000004">
      <c r="A244" t="s">
        <v>40</v>
      </c>
      <c r="B244" t="s">
        <v>39</v>
      </c>
      <c r="C244" t="s">
        <v>27</v>
      </c>
      <c r="D244" s="2">
        <v>6370</v>
      </c>
      <c r="E244" s="3">
        <v>30</v>
      </c>
      <c r="F244">
        <f>VLOOKUP($C244,products9[],2)</f>
        <v>16.73</v>
      </c>
      <c r="G244">
        <f>data5[[#This Row],[Units]]*data5[[#This Row],[Cost per Units]]</f>
        <v>501.90000000000003</v>
      </c>
      <c r="H244" s="2">
        <f>data5[[#This Row],[Amount]]-data5[[#This Row],[Cost]]</f>
        <v>5868.1</v>
      </c>
    </row>
    <row r="245" spans="1:8" x14ac:dyDescent="0.55000000000000004">
      <c r="A245" t="s">
        <v>40</v>
      </c>
      <c r="B245" t="s">
        <v>36</v>
      </c>
      <c r="C245" t="s">
        <v>27</v>
      </c>
      <c r="D245" s="2">
        <v>3164</v>
      </c>
      <c r="E245" s="3">
        <v>306</v>
      </c>
      <c r="F245">
        <f>VLOOKUP($C245,products9[],2)</f>
        <v>16.73</v>
      </c>
      <c r="G245">
        <f>data5[[#This Row],[Units]]*data5[[#This Row],[Cost per Units]]</f>
        <v>5119.38</v>
      </c>
      <c r="H245" s="2">
        <f>data5[[#This Row],[Amount]]-data5[[#This Row],[Cost]]</f>
        <v>-1955.38</v>
      </c>
    </row>
    <row r="246" spans="1:8" x14ac:dyDescent="0.55000000000000004">
      <c r="A246" t="s">
        <v>40</v>
      </c>
      <c r="B246" t="s">
        <v>37</v>
      </c>
      <c r="C246" t="s">
        <v>27</v>
      </c>
      <c r="D246" s="2">
        <v>6132</v>
      </c>
      <c r="E246" s="3">
        <v>93</v>
      </c>
      <c r="F246">
        <f>VLOOKUP($C246,products9[],2)</f>
        <v>16.73</v>
      </c>
      <c r="G246">
        <f>data5[[#This Row],[Units]]*data5[[#This Row],[Cost per Units]]</f>
        <v>1555.89</v>
      </c>
      <c r="H246" s="2">
        <f>data5[[#This Row],[Amount]]-data5[[#This Row],[Cost]]</f>
        <v>4576.1099999999997</v>
      </c>
    </row>
    <row r="247" spans="1:8" x14ac:dyDescent="0.55000000000000004">
      <c r="A247" t="s">
        <v>8</v>
      </c>
      <c r="B247" t="s">
        <v>38</v>
      </c>
      <c r="C247" t="s">
        <v>27</v>
      </c>
      <c r="D247" s="2">
        <v>2268</v>
      </c>
      <c r="E247" s="3">
        <v>63</v>
      </c>
      <c r="F247">
        <f>VLOOKUP($C247,products9[],2)</f>
        <v>16.73</v>
      </c>
      <c r="G247">
        <f>data5[[#This Row],[Units]]*data5[[#This Row],[Cost per Units]]</f>
        <v>1053.99</v>
      </c>
      <c r="H247" s="2">
        <f>data5[[#This Row],[Amount]]-data5[[#This Row],[Cost]]</f>
        <v>1214.01</v>
      </c>
    </row>
    <row r="248" spans="1:8" x14ac:dyDescent="0.55000000000000004">
      <c r="A248" t="s">
        <v>9</v>
      </c>
      <c r="B248" t="s">
        <v>35</v>
      </c>
      <c r="C248" t="s">
        <v>27</v>
      </c>
      <c r="D248" s="2">
        <v>2429</v>
      </c>
      <c r="E248" s="3">
        <v>144</v>
      </c>
      <c r="F248">
        <f>VLOOKUP($C248,products9[],2)</f>
        <v>16.73</v>
      </c>
      <c r="G248">
        <f>data5[[#This Row],[Units]]*data5[[#This Row],[Cost per Units]]</f>
        <v>2409.12</v>
      </c>
      <c r="H248" s="2">
        <f>data5[[#This Row],[Amount]]-data5[[#This Row],[Cost]]</f>
        <v>19.880000000000109</v>
      </c>
    </row>
    <row r="249" spans="1:8" x14ac:dyDescent="0.55000000000000004">
      <c r="A249" t="s">
        <v>40</v>
      </c>
      <c r="B249" t="s">
        <v>35</v>
      </c>
      <c r="C249" t="s">
        <v>33</v>
      </c>
      <c r="D249" s="2">
        <v>8869</v>
      </c>
      <c r="E249" s="3">
        <v>432</v>
      </c>
      <c r="F249">
        <f>VLOOKUP($C249,products9[],2)</f>
        <v>12.37</v>
      </c>
      <c r="G249">
        <f>data5[[#This Row],[Units]]*data5[[#This Row],[Cost per Units]]</f>
        <v>5343.8399999999992</v>
      </c>
      <c r="H249" s="2">
        <f>data5[[#This Row],[Amount]]-data5[[#This Row],[Cost]]</f>
        <v>3525.1600000000008</v>
      </c>
    </row>
    <row r="250" spans="1:8" x14ac:dyDescent="0.55000000000000004">
      <c r="A250" t="s">
        <v>7</v>
      </c>
      <c r="B250" t="s">
        <v>34</v>
      </c>
      <c r="C250" t="s">
        <v>33</v>
      </c>
      <c r="D250" s="2">
        <v>2226</v>
      </c>
      <c r="E250" s="3">
        <v>48</v>
      </c>
      <c r="F250">
        <f>VLOOKUP($C250,products9[],2)</f>
        <v>12.37</v>
      </c>
      <c r="G250">
        <f>data5[[#This Row],[Units]]*data5[[#This Row],[Cost per Units]]</f>
        <v>593.76</v>
      </c>
      <c r="H250" s="2">
        <f>data5[[#This Row],[Amount]]-data5[[#This Row],[Cost]]</f>
        <v>1632.24</v>
      </c>
    </row>
    <row r="251" spans="1:8" x14ac:dyDescent="0.55000000000000004">
      <c r="A251" t="s">
        <v>40</v>
      </c>
      <c r="B251" t="s">
        <v>36</v>
      </c>
      <c r="C251" t="s">
        <v>33</v>
      </c>
      <c r="D251" s="2">
        <v>9772</v>
      </c>
      <c r="E251" s="3">
        <v>90</v>
      </c>
      <c r="F251">
        <f>VLOOKUP($C251,products9[],2)</f>
        <v>12.37</v>
      </c>
      <c r="G251">
        <f>data5[[#This Row],[Units]]*data5[[#This Row],[Cost per Units]]</f>
        <v>1113.3</v>
      </c>
      <c r="H251" s="2">
        <f>data5[[#This Row],[Amount]]-data5[[#This Row],[Cost]]</f>
        <v>8658.7000000000007</v>
      </c>
    </row>
    <row r="252" spans="1:8" x14ac:dyDescent="0.55000000000000004">
      <c r="A252" t="s">
        <v>6</v>
      </c>
      <c r="B252" t="s">
        <v>38</v>
      </c>
      <c r="C252" t="s">
        <v>33</v>
      </c>
      <c r="D252" s="2">
        <v>959</v>
      </c>
      <c r="E252" s="3">
        <v>135</v>
      </c>
      <c r="F252">
        <f>VLOOKUP($C252,products9[],2)</f>
        <v>12.37</v>
      </c>
      <c r="G252">
        <f>data5[[#This Row],[Units]]*data5[[#This Row],[Cost per Units]]</f>
        <v>1669.9499999999998</v>
      </c>
      <c r="H252" s="2">
        <f>data5[[#This Row],[Amount]]-data5[[#This Row],[Cost]]</f>
        <v>-710.94999999999982</v>
      </c>
    </row>
    <row r="253" spans="1:8" x14ac:dyDescent="0.55000000000000004">
      <c r="A253" t="s">
        <v>7</v>
      </c>
      <c r="B253" t="s">
        <v>37</v>
      </c>
      <c r="C253" t="s">
        <v>33</v>
      </c>
      <c r="D253" s="2">
        <v>6391</v>
      </c>
      <c r="E253" s="3">
        <v>48</v>
      </c>
      <c r="F253">
        <f>VLOOKUP($C253,products9[],2)</f>
        <v>12.37</v>
      </c>
      <c r="G253">
        <f>data5[[#This Row],[Units]]*data5[[#This Row],[Cost per Units]]</f>
        <v>593.76</v>
      </c>
      <c r="H253" s="2">
        <f>data5[[#This Row],[Amount]]-data5[[#This Row],[Cost]]</f>
        <v>5797.24</v>
      </c>
    </row>
    <row r="254" spans="1:8" x14ac:dyDescent="0.55000000000000004">
      <c r="A254" t="s">
        <v>41</v>
      </c>
      <c r="B254" t="s">
        <v>34</v>
      </c>
      <c r="C254" t="s">
        <v>33</v>
      </c>
      <c r="D254" s="2">
        <v>7847</v>
      </c>
      <c r="E254" s="3">
        <v>174</v>
      </c>
      <c r="F254">
        <f>VLOOKUP($C254,products9[],2)</f>
        <v>12.37</v>
      </c>
      <c r="G254">
        <f>data5[[#This Row],[Units]]*data5[[#This Row],[Cost per Units]]</f>
        <v>2152.3799999999997</v>
      </c>
      <c r="H254" s="2">
        <f>data5[[#This Row],[Amount]]-data5[[#This Row],[Cost]]</f>
        <v>5694.6200000000008</v>
      </c>
    </row>
    <row r="255" spans="1:8" x14ac:dyDescent="0.55000000000000004">
      <c r="A255" t="s">
        <v>8</v>
      </c>
      <c r="B255" t="s">
        <v>35</v>
      </c>
      <c r="C255" t="s">
        <v>33</v>
      </c>
      <c r="D255" s="2">
        <v>357</v>
      </c>
      <c r="E255" s="3">
        <v>126</v>
      </c>
      <c r="F255">
        <f>VLOOKUP($C255,products9[],2)</f>
        <v>12.37</v>
      </c>
      <c r="G255">
        <f>data5[[#This Row],[Units]]*data5[[#This Row],[Cost per Units]]</f>
        <v>1558.62</v>
      </c>
      <c r="H255" s="2">
        <f>data5[[#This Row],[Amount]]-data5[[#This Row],[Cost]]</f>
        <v>-1201.6199999999999</v>
      </c>
    </row>
    <row r="256" spans="1:8" x14ac:dyDescent="0.55000000000000004">
      <c r="A256" t="s">
        <v>10</v>
      </c>
      <c r="B256" t="s">
        <v>39</v>
      </c>
      <c r="C256" t="s">
        <v>33</v>
      </c>
      <c r="D256" s="2">
        <v>12950</v>
      </c>
      <c r="E256" s="3">
        <v>30</v>
      </c>
      <c r="F256">
        <f>VLOOKUP($C256,products9[],2)</f>
        <v>12.37</v>
      </c>
      <c r="G256">
        <f>data5[[#This Row],[Units]]*data5[[#This Row],[Cost per Units]]</f>
        <v>371.09999999999997</v>
      </c>
      <c r="H256" s="2">
        <f>data5[[#This Row],[Amount]]-data5[[#This Row],[Cost]]</f>
        <v>12578.9</v>
      </c>
    </row>
    <row r="257" spans="1:8" x14ac:dyDescent="0.55000000000000004">
      <c r="A257" t="s">
        <v>40</v>
      </c>
      <c r="B257" t="s">
        <v>34</v>
      </c>
      <c r="C257" t="s">
        <v>33</v>
      </c>
      <c r="D257" s="2">
        <v>3794</v>
      </c>
      <c r="E257" s="3">
        <v>159</v>
      </c>
      <c r="F257">
        <f>VLOOKUP($C257,products9[],2)</f>
        <v>12.37</v>
      </c>
      <c r="G257">
        <f>data5[[#This Row],[Units]]*data5[[#This Row],[Cost per Units]]</f>
        <v>1966.83</v>
      </c>
      <c r="H257" s="2">
        <f>data5[[#This Row],[Amount]]-data5[[#This Row],[Cost]]</f>
        <v>1827.17</v>
      </c>
    </row>
    <row r="258" spans="1:8" x14ac:dyDescent="0.55000000000000004">
      <c r="A258" t="s">
        <v>3</v>
      </c>
      <c r="B258" t="s">
        <v>35</v>
      </c>
      <c r="C258" t="s">
        <v>33</v>
      </c>
      <c r="D258" s="2">
        <v>819</v>
      </c>
      <c r="E258" s="3">
        <v>306</v>
      </c>
      <c r="F258">
        <f>VLOOKUP($C258,products9[],2)</f>
        <v>12.37</v>
      </c>
      <c r="G258">
        <f>data5[[#This Row],[Units]]*data5[[#This Row],[Cost per Units]]</f>
        <v>3785.22</v>
      </c>
      <c r="H258" s="2">
        <f>data5[[#This Row],[Amount]]-data5[[#This Row],[Cost]]</f>
        <v>-2966.22</v>
      </c>
    </row>
    <row r="259" spans="1:8" x14ac:dyDescent="0.55000000000000004">
      <c r="A259" t="s">
        <v>5</v>
      </c>
      <c r="B259" t="s">
        <v>34</v>
      </c>
      <c r="C259" t="s">
        <v>33</v>
      </c>
      <c r="D259" s="2">
        <v>1652</v>
      </c>
      <c r="E259" s="3">
        <v>93</v>
      </c>
      <c r="F259">
        <f>VLOOKUP($C259,products9[],2)</f>
        <v>12.37</v>
      </c>
      <c r="G259">
        <f>data5[[#This Row],[Units]]*data5[[#This Row],[Cost per Units]]</f>
        <v>1150.4099999999999</v>
      </c>
      <c r="H259" s="2">
        <f>data5[[#This Row],[Amount]]-data5[[#This Row],[Cost]]</f>
        <v>501.59000000000015</v>
      </c>
    </row>
    <row r="260" spans="1:8" x14ac:dyDescent="0.55000000000000004">
      <c r="A260" t="s">
        <v>9</v>
      </c>
      <c r="B260" t="s">
        <v>38</v>
      </c>
      <c r="C260" t="s">
        <v>33</v>
      </c>
      <c r="D260" s="2">
        <v>9506</v>
      </c>
      <c r="E260" s="3">
        <v>87</v>
      </c>
      <c r="F260">
        <f>VLOOKUP($C260,products9[],2)</f>
        <v>12.37</v>
      </c>
      <c r="G260">
        <f>data5[[#This Row],[Units]]*data5[[#This Row],[Cost per Units]]</f>
        <v>1076.1899999999998</v>
      </c>
      <c r="H260" s="2">
        <f>data5[[#This Row],[Amount]]-data5[[#This Row],[Cost]]</f>
        <v>8429.81</v>
      </c>
    </row>
    <row r="261" spans="1:8" x14ac:dyDescent="0.55000000000000004">
      <c r="A261" t="s">
        <v>2</v>
      </c>
      <c r="B261" t="s">
        <v>39</v>
      </c>
      <c r="C261" t="s">
        <v>33</v>
      </c>
      <c r="D261" s="2">
        <v>4018</v>
      </c>
      <c r="E261" s="3">
        <v>126</v>
      </c>
      <c r="F261">
        <f>VLOOKUP($C261,products9[],2)</f>
        <v>12.37</v>
      </c>
      <c r="G261">
        <f>data5[[#This Row],[Units]]*data5[[#This Row],[Cost per Units]]</f>
        <v>1558.62</v>
      </c>
      <c r="H261" s="2">
        <f>data5[[#This Row],[Amount]]-data5[[#This Row],[Cost]]</f>
        <v>2459.38</v>
      </c>
    </row>
    <row r="262" spans="1:8" x14ac:dyDescent="0.55000000000000004">
      <c r="A262" t="s">
        <v>41</v>
      </c>
      <c r="B262" t="s">
        <v>35</v>
      </c>
      <c r="C262" t="s">
        <v>15</v>
      </c>
      <c r="D262" s="2">
        <v>2114</v>
      </c>
      <c r="E262" s="3">
        <v>186</v>
      </c>
      <c r="F262">
        <f>VLOOKUP($C262,products9[],2)</f>
        <v>11.73</v>
      </c>
      <c r="G262">
        <f>data5[[#This Row],[Units]]*data5[[#This Row],[Cost per Units]]</f>
        <v>2181.7800000000002</v>
      </c>
      <c r="H262" s="2">
        <f>data5[[#This Row],[Amount]]-data5[[#This Row],[Cost]]</f>
        <v>-67.7800000000002</v>
      </c>
    </row>
    <row r="263" spans="1:8" x14ac:dyDescent="0.55000000000000004">
      <c r="A263" t="s">
        <v>6</v>
      </c>
      <c r="B263" t="s">
        <v>34</v>
      </c>
      <c r="C263" t="s">
        <v>15</v>
      </c>
      <c r="D263" s="2">
        <v>1442</v>
      </c>
      <c r="E263" s="3">
        <v>15</v>
      </c>
      <c r="F263">
        <f>VLOOKUP($C263,products9[],2)</f>
        <v>11.73</v>
      </c>
      <c r="G263">
        <f>data5[[#This Row],[Units]]*data5[[#This Row],[Cost per Units]]</f>
        <v>175.95000000000002</v>
      </c>
      <c r="H263" s="2">
        <f>data5[[#This Row],[Amount]]-data5[[#This Row],[Cost]]</f>
        <v>1266.05</v>
      </c>
    </row>
    <row r="264" spans="1:8" x14ac:dyDescent="0.55000000000000004">
      <c r="A264" t="s">
        <v>8</v>
      </c>
      <c r="B264" t="s">
        <v>37</v>
      </c>
      <c r="C264" t="s">
        <v>15</v>
      </c>
      <c r="D264" s="2">
        <v>9709</v>
      </c>
      <c r="E264" s="3">
        <v>30</v>
      </c>
      <c r="F264">
        <f>VLOOKUP($C264,products9[],2)</f>
        <v>11.73</v>
      </c>
      <c r="G264">
        <f>data5[[#This Row],[Units]]*data5[[#This Row],[Cost per Units]]</f>
        <v>351.90000000000003</v>
      </c>
      <c r="H264" s="2">
        <f>data5[[#This Row],[Amount]]-data5[[#This Row],[Cost]]</f>
        <v>9357.1</v>
      </c>
    </row>
    <row r="265" spans="1:8" x14ac:dyDescent="0.55000000000000004">
      <c r="A265" t="s">
        <v>5</v>
      </c>
      <c r="B265" t="s">
        <v>35</v>
      </c>
      <c r="C265" t="s">
        <v>15</v>
      </c>
      <c r="D265" s="2">
        <v>13391</v>
      </c>
      <c r="E265" s="3">
        <v>201</v>
      </c>
      <c r="F265">
        <f>VLOOKUP($C265,products9[],2)</f>
        <v>11.73</v>
      </c>
      <c r="G265">
        <f>data5[[#This Row],[Units]]*data5[[#This Row],[Cost per Units]]</f>
        <v>2357.73</v>
      </c>
      <c r="H265" s="2">
        <f>data5[[#This Row],[Amount]]-data5[[#This Row],[Cost]]</f>
        <v>11033.27</v>
      </c>
    </row>
    <row r="266" spans="1:8" x14ac:dyDescent="0.55000000000000004">
      <c r="A266" t="s">
        <v>5</v>
      </c>
      <c r="B266" t="s">
        <v>34</v>
      </c>
      <c r="C266" t="s">
        <v>15</v>
      </c>
      <c r="D266" s="2">
        <v>7280</v>
      </c>
      <c r="E266" s="3">
        <v>201</v>
      </c>
      <c r="F266">
        <f>VLOOKUP($C266,products9[],2)</f>
        <v>11.73</v>
      </c>
      <c r="G266">
        <f>data5[[#This Row],[Units]]*data5[[#This Row],[Cost per Units]]</f>
        <v>2357.73</v>
      </c>
      <c r="H266" s="2">
        <f>data5[[#This Row],[Amount]]-data5[[#This Row],[Cost]]</f>
        <v>4922.2700000000004</v>
      </c>
    </row>
    <row r="267" spans="1:8" x14ac:dyDescent="0.55000000000000004">
      <c r="A267" t="s">
        <v>9</v>
      </c>
      <c r="B267" t="s">
        <v>35</v>
      </c>
      <c r="C267" t="s">
        <v>15</v>
      </c>
      <c r="D267" s="2">
        <v>7833</v>
      </c>
      <c r="E267" s="3">
        <v>243</v>
      </c>
      <c r="F267">
        <f>VLOOKUP($C267,products9[],2)</f>
        <v>11.73</v>
      </c>
      <c r="G267">
        <f>data5[[#This Row],[Units]]*data5[[#This Row],[Cost per Units]]</f>
        <v>2850.3900000000003</v>
      </c>
      <c r="H267" s="2">
        <f>data5[[#This Row],[Amount]]-data5[[#This Row],[Cost]]</f>
        <v>4982.6099999999997</v>
      </c>
    </row>
    <row r="268" spans="1:8" x14ac:dyDescent="0.55000000000000004">
      <c r="A268" t="s">
        <v>2</v>
      </c>
      <c r="B268" t="s">
        <v>39</v>
      </c>
      <c r="C268" t="s">
        <v>15</v>
      </c>
      <c r="D268" s="2">
        <v>4802</v>
      </c>
      <c r="E268" s="3">
        <v>36</v>
      </c>
      <c r="F268">
        <f>VLOOKUP($C268,products9[],2)</f>
        <v>11.73</v>
      </c>
      <c r="G268">
        <f>data5[[#This Row],[Units]]*data5[[#This Row],[Cost per Units]]</f>
        <v>422.28000000000003</v>
      </c>
      <c r="H268" s="2">
        <f>data5[[#This Row],[Amount]]-data5[[#This Row],[Cost]]</f>
        <v>4379.72</v>
      </c>
    </row>
    <row r="269" spans="1:8" x14ac:dyDescent="0.55000000000000004">
      <c r="A269" t="s">
        <v>10</v>
      </c>
      <c r="B269" t="s">
        <v>35</v>
      </c>
      <c r="C269" t="s">
        <v>15</v>
      </c>
      <c r="D269" s="2">
        <v>2562</v>
      </c>
      <c r="E269" s="3">
        <v>6</v>
      </c>
      <c r="F269">
        <f>VLOOKUP($C269,products9[],2)</f>
        <v>11.73</v>
      </c>
      <c r="G269">
        <f>data5[[#This Row],[Units]]*data5[[#This Row],[Cost per Units]]</f>
        <v>70.38</v>
      </c>
      <c r="H269" s="2">
        <f>data5[[#This Row],[Amount]]-data5[[#This Row],[Cost]]</f>
        <v>2491.62</v>
      </c>
    </row>
    <row r="270" spans="1:8" x14ac:dyDescent="0.55000000000000004">
      <c r="A270" t="s">
        <v>7</v>
      </c>
      <c r="B270" t="s">
        <v>34</v>
      </c>
      <c r="C270" t="s">
        <v>15</v>
      </c>
      <c r="D270" s="2">
        <v>3829</v>
      </c>
      <c r="E270" s="3">
        <v>24</v>
      </c>
      <c r="F270">
        <f>VLOOKUP($C270,products9[],2)</f>
        <v>11.73</v>
      </c>
      <c r="G270">
        <f>data5[[#This Row],[Units]]*data5[[#This Row],[Cost per Units]]</f>
        <v>281.52</v>
      </c>
      <c r="H270" s="2">
        <f>data5[[#This Row],[Amount]]-data5[[#This Row],[Cost]]</f>
        <v>3547.48</v>
      </c>
    </row>
    <row r="271" spans="1:8" x14ac:dyDescent="0.55000000000000004">
      <c r="A271" t="s">
        <v>40</v>
      </c>
      <c r="B271" t="s">
        <v>39</v>
      </c>
      <c r="C271" t="s">
        <v>15</v>
      </c>
      <c r="D271" s="2">
        <v>5775</v>
      </c>
      <c r="E271" s="3">
        <v>42</v>
      </c>
      <c r="F271">
        <f>VLOOKUP($C271,products9[],2)</f>
        <v>11.73</v>
      </c>
      <c r="G271">
        <f>data5[[#This Row],[Units]]*data5[[#This Row],[Cost per Units]]</f>
        <v>492.66</v>
      </c>
      <c r="H271" s="2">
        <f>data5[[#This Row],[Amount]]-data5[[#This Row],[Cost]]</f>
        <v>5282.34</v>
      </c>
    </row>
    <row r="272" spans="1:8" x14ac:dyDescent="0.55000000000000004">
      <c r="A272" t="s">
        <v>2</v>
      </c>
      <c r="B272" t="s">
        <v>37</v>
      </c>
      <c r="C272" t="s">
        <v>15</v>
      </c>
      <c r="D272" s="2">
        <v>2863</v>
      </c>
      <c r="E272" s="3">
        <v>42</v>
      </c>
      <c r="F272">
        <f>VLOOKUP($C272,products9[],2)</f>
        <v>11.73</v>
      </c>
      <c r="G272">
        <f>data5[[#This Row],[Units]]*data5[[#This Row],[Cost per Units]]</f>
        <v>492.66</v>
      </c>
      <c r="H272" s="2">
        <f>data5[[#This Row],[Amount]]-data5[[#This Row],[Cost]]</f>
        <v>2370.34</v>
      </c>
    </row>
    <row r="273" spans="1:8" x14ac:dyDescent="0.55000000000000004">
      <c r="A273" t="s">
        <v>3</v>
      </c>
      <c r="B273" t="s">
        <v>35</v>
      </c>
      <c r="C273" t="s">
        <v>15</v>
      </c>
      <c r="D273" s="2">
        <v>6657</v>
      </c>
      <c r="E273" s="3">
        <v>276</v>
      </c>
      <c r="F273">
        <f>VLOOKUP($C273,products9[],2)</f>
        <v>11.73</v>
      </c>
      <c r="G273">
        <f>data5[[#This Row],[Units]]*data5[[#This Row],[Cost per Units]]</f>
        <v>3237.48</v>
      </c>
      <c r="H273" s="2">
        <f>data5[[#This Row],[Amount]]-data5[[#This Row],[Cost]]</f>
        <v>3419.52</v>
      </c>
    </row>
    <row r="274" spans="1:8" x14ac:dyDescent="0.55000000000000004">
      <c r="A274" t="s">
        <v>41</v>
      </c>
      <c r="B274" t="s">
        <v>37</v>
      </c>
      <c r="C274" t="s">
        <v>15</v>
      </c>
      <c r="D274" s="2">
        <v>714</v>
      </c>
      <c r="E274" s="3">
        <v>231</v>
      </c>
      <c r="F274">
        <f>VLOOKUP($C274,products9[],2)</f>
        <v>11.73</v>
      </c>
      <c r="G274">
        <f>data5[[#This Row],[Units]]*data5[[#This Row],[Cost per Units]]</f>
        <v>2709.63</v>
      </c>
      <c r="H274" s="2">
        <f>data5[[#This Row],[Amount]]-data5[[#This Row],[Cost]]</f>
        <v>-1995.63</v>
      </c>
    </row>
    <row r="275" spans="1:8" x14ac:dyDescent="0.55000000000000004">
      <c r="A275" t="s">
        <v>6</v>
      </c>
      <c r="B275" t="s">
        <v>38</v>
      </c>
      <c r="C275" t="s">
        <v>31</v>
      </c>
      <c r="D275" s="2">
        <v>2681</v>
      </c>
      <c r="E275" s="3">
        <v>54</v>
      </c>
      <c r="F275">
        <f>VLOOKUP($C275,products9[],2)</f>
        <v>5.79</v>
      </c>
      <c r="G275">
        <f>data5[[#This Row],[Units]]*data5[[#This Row],[Cost per Units]]</f>
        <v>312.66000000000003</v>
      </c>
      <c r="H275" s="2">
        <f>data5[[#This Row],[Amount]]-data5[[#This Row],[Cost]]</f>
        <v>2368.34</v>
      </c>
    </row>
    <row r="276" spans="1:8" x14ac:dyDescent="0.55000000000000004">
      <c r="A276" t="s">
        <v>6</v>
      </c>
      <c r="B276" t="s">
        <v>37</v>
      </c>
      <c r="C276" t="s">
        <v>31</v>
      </c>
      <c r="D276" s="2">
        <v>7693</v>
      </c>
      <c r="E276" s="3">
        <v>87</v>
      </c>
      <c r="F276">
        <f>VLOOKUP($C276,products9[],2)</f>
        <v>5.79</v>
      </c>
      <c r="G276">
        <f>data5[[#This Row],[Units]]*data5[[#This Row],[Cost per Units]]</f>
        <v>503.73</v>
      </c>
      <c r="H276" s="2">
        <f>data5[[#This Row],[Amount]]-data5[[#This Row],[Cost]]</f>
        <v>7189.27</v>
      </c>
    </row>
    <row r="277" spans="1:8" x14ac:dyDescent="0.55000000000000004">
      <c r="A277" t="s">
        <v>5</v>
      </c>
      <c r="B277" t="s">
        <v>37</v>
      </c>
      <c r="C277" t="s">
        <v>31</v>
      </c>
      <c r="D277" s="2">
        <v>182</v>
      </c>
      <c r="E277" s="3">
        <v>48</v>
      </c>
      <c r="F277">
        <f>VLOOKUP($C277,products9[],2)</f>
        <v>5.79</v>
      </c>
      <c r="G277">
        <f>data5[[#This Row],[Units]]*data5[[#This Row],[Cost per Units]]</f>
        <v>277.92</v>
      </c>
      <c r="H277" s="2">
        <f>data5[[#This Row],[Amount]]-data5[[#This Row],[Cost]]</f>
        <v>-95.920000000000016</v>
      </c>
    </row>
    <row r="278" spans="1:8" x14ac:dyDescent="0.55000000000000004">
      <c r="A278" t="s">
        <v>8</v>
      </c>
      <c r="B278" t="s">
        <v>39</v>
      </c>
      <c r="C278" t="s">
        <v>31</v>
      </c>
      <c r="D278" s="2">
        <v>8890</v>
      </c>
      <c r="E278" s="3">
        <v>210</v>
      </c>
      <c r="F278">
        <f>VLOOKUP($C278,products9[],2)</f>
        <v>5.79</v>
      </c>
      <c r="G278">
        <f>data5[[#This Row],[Units]]*data5[[#This Row],[Cost per Units]]</f>
        <v>1215.9000000000001</v>
      </c>
      <c r="H278" s="2">
        <f>data5[[#This Row],[Amount]]-data5[[#This Row],[Cost]]</f>
        <v>7674.1</v>
      </c>
    </row>
    <row r="279" spans="1:8" x14ac:dyDescent="0.55000000000000004">
      <c r="A279" t="s">
        <v>8</v>
      </c>
      <c r="B279" t="s">
        <v>34</v>
      </c>
      <c r="C279" t="s">
        <v>31</v>
      </c>
      <c r="D279" s="2">
        <v>3507</v>
      </c>
      <c r="E279" s="3">
        <v>288</v>
      </c>
      <c r="F279">
        <f>VLOOKUP($C279,products9[],2)</f>
        <v>5.79</v>
      </c>
      <c r="G279">
        <f>data5[[#This Row],[Units]]*data5[[#This Row],[Cost per Units]]</f>
        <v>1667.52</v>
      </c>
      <c r="H279" s="2">
        <f>data5[[#This Row],[Amount]]-data5[[#This Row],[Cost]]</f>
        <v>1839.48</v>
      </c>
    </row>
    <row r="280" spans="1:8" x14ac:dyDescent="0.55000000000000004">
      <c r="A280" t="s">
        <v>40</v>
      </c>
      <c r="B280" t="s">
        <v>38</v>
      </c>
      <c r="C280" t="s">
        <v>31</v>
      </c>
      <c r="D280" s="2">
        <v>1988</v>
      </c>
      <c r="E280" s="3">
        <v>39</v>
      </c>
      <c r="F280">
        <f>VLOOKUP($C280,products9[],2)</f>
        <v>5.79</v>
      </c>
      <c r="G280">
        <f>data5[[#This Row],[Units]]*data5[[#This Row],[Cost per Units]]</f>
        <v>225.81</v>
      </c>
      <c r="H280" s="2">
        <f>data5[[#This Row],[Amount]]-data5[[#This Row],[Cost]]</f>
        <v>1762.19</v>
      </c>
    </row>
    <row r="281" spans="1:8" x14ac:dyDescent="0.55000000000000004">
      <c r="A281" t="s">
        <v>2</v>
      </c>
      <c r="B281" t="s">
        <v>36</v>
      </c>
      <c r="C281" t="s">
        <v>31</v>
      </c>
      <c r="D281" s="2">
        <v>3094</v>
      </c>
      <c r="E281" s="3">
        <v>246</v>
      </c>
      <c r="F281">
        <f>VLOOKUP($C281,products9[],2)</f>
        <v>5.79</v>
      </c>
      <c r="G281">
        <f>data5[[#This Row],[Units]]*data5[[#This Row],[Cost per Units]]</f>
        <v>1424.34</v>
      </c>
      <c r="H281" s="2">
        <f>data5[[#This Row],[Amount]]-data5[[#This Row],[Cost]]</f>
        <v>1669.66</v>
      </c>
    </row>
    <row r="282" spans="1:8" x14ac:dyDescent="0.55000000000000004">
      <c r="A282" t="s">
        <v>5</v>
      </c>
      <c r="B282" t="s">
        <v>35</v>
      </c>
      <c r="C282" t="s">
        <v>31</v>
      </c>
      <c r="D282" s="2">
        <v>4753</v>
      </c>
      <c r="E282" s="3">
        <v>246</v>
      </c>
      <c r="F282">
        <f>VLOOKUP($C282,products9[],2)</f>
        <v>5.79</v>
      </c>
      <c r="G282">
        <f>data5[[#This Row],[Units]]*data5[[#This Row],[Cost per Units]]</f>
        <v>1424.34</v>
      </c>
      <c r="H282" s="2">
        <f>data5[[#This Row],[Amount]]-data5[[#This Row],[Cost]]</f>
        <v>3328.66</v>
      </c>
    </row>
    <row r="283" spans="1:8" x14ac:dyDescent="0.55000000000000004">
      <c r="A283" t="s">
        <v>2</v>
      </c>
      <c r="B283" t="s">
        <v>38</v>
      </c>
      <c r="C283" t="s">
        <v>31</v>
      </c>
      <c r="D283" s="2">
        <v>4326</v>
      </c>
      <c r="E283" s="3">
        <v>348</v>
      </c>
      <c r="F283">
        <f>VLOOKUP($C283,products9[],2)</f>
        <v>5.79</v>
      </c>
      <c r="G283">
        <f>data5[[#This Row],[Units]]*data5[[#This Row],[Cost per Units]]</f>
        <v>2014.92</v>
      </c>
      <c r="H283" s="2">
        <f>data5[[#This Row],[Amount]]-data5[[#This Row],[Cost]]</f>
        <v>2311.08</v>
      </c>
    </row>
    <row r="284" spans="1:8" x14ac:dyDescent="0.55000000000000004">
      <c r="A284" t="s">
        <v>7</v>
      </c>
      <c r="B284" t="s">
        <v>36</v>
      </c>
      <c r="C284" t="s">
        <v>31</v>
      </c>
      <c r="D284" s="2">
        <v>2149</v>
      </c>
      <c r="E284" s="3">
        <v>117</v>
      </c>
      <c r="F284">
        <f>VLOOKUP($C284,products9[],2)</f>
        <v>5.79</v>
      </c>
      <c r="G284">
        <f>data5[[#This Row],[Units]]*data5[[#This Row],[Cost per Units]]</f>
        <v>677.43</v>
      </c>
      <c r="H284" s="2">
        <f>data5[[#This Row],[Amount]]-data5[[#This Row],[Cost]]</f>
        <v>1471.5700000000002</v>
      </c>
    </row>
    <row r="285" spans="1:8" x14ac:dyDescent="0.55000000000000004">
      <c r="A285" t="s">
        <v>6</v>
      </c>
      <c r="B285" t="s">
        <v>36</v>
      </c>
      <c r="C285" t="s">
        <v>21</v>
      </c>
      <c r="D285" s="2">
        <v>497</v>
      </c>
      <c r="E285" s="3">
        <v>63</v>
      </c>
      <c r="F285">
        <f>VLOOKUP($C285,products9[],2)</f>
        <v>9</v>
      </c>
      <c r="G285">
        <f>data5[[#This Row],[Units]]*data5[[#This Row],[Cost per Units]]</f>
        <v>567</v>
      </c>
      <c r="H285" s="2">
        <f>data5[[#This Row],[Amount]]-data5[[#This Row],[Cost]]</f>
        <v>-70</v>
      </c>
    </row>
    <row r="286" spans="1:8" x14ac:dyDescent="0.55000000000000004">
      <c r="A286" t="s">
        <v>10</v>
      </c>
      <c r="B286" t="s">
        <v>35</v>
      </c>
      <c r="C286" t="s">
        <v>21</v>
      </c>
      <c r="D286" s="2">
        <v>567</v>
      </c>
      <c r="E286" s="3">
        <v>228</v>
      </c>
      <c r="F286">
        <f>VLOOKUP($C286,products9[],2)</f>
        <v>9</v>
      </c>
      <c r="G286">
        <f>data5[[#This Row],[Units]]*data5[[#This Row],[Cost per Units]]</f>
        <v>2052</v>
      </c>
      <c r="H286" s="2">
        <f>data5[[#This Row],[Amount]]-data5[[#This Row],[Cost]]</f>
        <v>-1485</v>
      </c>
    </row>
    <row r="287" spans="1:8" x14ac:dyDescent="0.55000000000000004">
      <c r="A287" t="s">
        <v>41</v>
      </c>
      <c r="B287" t="s">
        <v>37</v>
      </c>
      <c r="C287" t="s">
        <v>21</v>
      </c>
      <c r="D287" s="2">
        <v>2933</v>
      </c>
      <c r="E287" s="3">
        <v>9</v>
      </c>
      <c r="F287">
        <f>VLOOKUP($C287,products9[],2)</f>
        <v>9</v>
      </c>
      <c r="G287">
        <f>data5[[#This Row],[Units]]*data5[[#This Row],[Cost per Units]]</f>
        <v>81</v>
      </c>
      <c r="H287" s="2">
        <f>data5[[#This Row],[Amount]]-data5[[#This Row],[Cost]]</f>
        <v>2852</v>
      </c>
    </row>
    <row r="288" spans="1:8" x14ac:dyDescent="0.55000000000000004">
      <c r="A288" t="s">
        <v>9</v>
      </c>
      <c r="B288" t="s">
        <v>34</v>
      </c>
      <c r="C288" t="s">
        <v>21</v>
      </c>
      <c r="D288" s="2">
        <v>6832</v>
      </c>
      <c r="E288" s="3">
        <v>27</v>
      </c>
      <c r="F288">
        <f>VLOOKUP($C288,products9[],2)</f>
        <v>9</v>
      </c>
      <c r="G288">
        <f>data5[[#This Row],[Units]]*data5[[#This Row],[Cost per Units]]</f>
        <v>243</v>
      </c>
      <c r="H288" s="2">
        <f>data5[[#This Row],[Amount]]-data5[[#This Row],[Cost]]</f>
        <v>6589</v>
      </c>
    </row>
    <row r="289" spans="1:8" x14ac:dyDescent="0.55000000000000004">
      <c r="A289" t="s">
        <v>6</v>
      </c>
      <c r="B289" t="s">
        <v>38</v>
      </c>
      <c r="C289" t="s">
        <v>21</v>
      </c>
      <c r="D289" s="2">
        <v>7322</v>
      </c>
      <c r="E289" s="3">
        <v>36</v>
      </c>
      <c r="F289">
        <f>VLOOKUP($C289,products9[],2)</f>
        <v>9</v>
      </c>
      <c r="G289">
        <f>data5[[#This Row],[Units]]*data5[[#This Row],[Cost per Units]]</f>
        <v>324</v>
      </c>
      <c r="H289" s="2">
        <f>data5[[#This Row],[Amount]]-data5[[#This Row],[Cost]]</f>
        <v>6998</v>
      </c>
    </row>
    <row r="290" spans="1:8" x14ac:dyDescent="0.55000000000000004">
      <c r="A290" t="s">
        <v>2</v>
      </c>
      <c r="B290" t="s">
        <v>39</v>
      </c>
      <c r="C290" t="s">
        <v>21</v>
      </c>
      <c r="D290" s="2">
        <v>7651</v>
      </c>
      <c r="E290" s="3">
        <v>213</v>
      </c>
      <c r="F290">
        <f>VLOOKUP($C290,products9[],2)</f>
        <v>9</v>
      </c>
      <c r="G290">
        <f>data5[[#This Row],[Units]]*data5[[#This Row],[Cost per Units]]</f>
        <v>1917</v>
      </c>
      <c r="H290" s="2">
        <f>data5[[#This Row],[Amount]]-data5[[#This Row],[Cost]]</f>
        <v>5734</v>
      </c>
    </row>
    <row r="291" spans="1:8" x14ac:dyDescent="0.55000000000000004">
      <c r="A291" t="s">
        <v>10</v>
      </c>
      <c r="B291" t="s">
        <v>39</v>
      </c>
      <c r="C291" t="s">
        <v>21</v>
      </c>
      <c r="D291" s="2">
        <v>4858</v>
      </c>
      <c r="E291" s="3">
        <v>279</v>
      </c>
      <c r="F291">
        <f>VLOOKUP($C291,products9[],2)</f>
        <v>9</v>
      </c>
      <c r="G291">
        <f>data5[[#This Row],[Units]]*data5[[#This Row],[Cost per Units]]</f>
        <v>2511</v>
      </c>
      <c r="H291" s="2">
        <f>data5[[#This Row],[Amount]]-data5[[#This Row],[Cost]]</f>
        <v>2347</v>
      </c>
    </row>
    <row r="292" spans="1:8" x14ac:dyDescent="0.55000000000000004">
      <c r="A292" t="s">
        <v>10</v>
      </c>
      <c r="B292" t="s">
        <v>37</v>
      </c>
      <c r="C292" t="s">
        <v>21</v>
      </c>
      <c r="D292" s="2">
        <v>245</v>
      </c>
      <c r="E292" s="3">
        <v>288</v>
      </c>
      <c r="F292">
        <f>VLOOKUP($C292,products9[],2)</f>
        <v>9</v>
      </c>
      <c r="G292">
        <f>data5[[#This Row],[Units]]*data5[[#This Row],[Cost per Units]]</f>
        <v>2592</v>
      </c>
      <c r="H292" s="2">
        <f>data5[[#This Row],[Amount]]-data5[[#This Row],[Cost]]</f>
        <v>-2347</v>
      </c>
    </row>
    <row r="293" spans="1:8" x14ac:dyDescent="0.55000000000000004">
      <c r="A293" t="s">
        <v>8</v>
      </c>
      <c r="B293" t="s">
        <v>37</v>
      </c>
      <c r="C293" t="s">
        <v>21</v>
      </c>
      <c r="D293" s="2">
        <v>434</v>
      </c>
      <c r="E293" s="3">
        <v>87</v>
      </c>
      <c r="F293">
        <f>VLOOKUP($C293,products9[],2)</f>
        <v>9</v>
      </c>
      <c r="G293">
        <f>data5[[#This Row],[Units]]*data5[[#This Row],[Cost per Units]]</f>
        <v>783</v>
      </c>
      <c r="H293" s="2">
        <f>data5[[#This Row],[Amount]]-data5[[#This Row],[Cost]]</f>
        <v>-349</v>
      </c>
    </row>
    <row r="294" spans="1:8" x14ac:dyDescent="0.55000000000000004">
      <c r="A294" t="s">
        <v>8</v>
      </c>
      <c r="B294" t="s">
        <v>38</v>
      </c>
      <c r="C294" t="s">
        <v>21</v>
      </c>
      <c r="D294" s="2">
        <v>6433</v>
      </c>
      <c r="E294" s="3">
        <v>78</v>
      </c>
      <c r="F294">
        <f>VLOOKUP($C294,products9[],2)</f>
        <v>9</v>
      </c>
      <c r="G294">
        <f>data5[[#This Row],[Units]]*data5[[#This Row],[Cost per Units]]</f>
        <v>702</v>
      </c>
      <c r="H294" s="2">
        <f>data5[[#This Row],[Amount]]-data5[[#This Row],[Cost]]</f>
        <v>5731</v>
      </c>
    </row>
    <row r="295" spans="1:8" x14ac:dyDescent="0.55000000000000004">
      <c r="A295" t="s">
        <v>6</v>
      </c>
      <c r="B295" t="s">
        <v>39</v>
      </c>
      <c r="C295" t="s">
        <v>25</v>
      </c>
      <c r="D295" s="2">
        <v>2100</v>
      </c>
      <c r="E295" s="3">
        <v>414</v>
      </c>
      <c r="F295">
        <f>VLOOKUP($C295,products9[],2)</f>
        <v>13.15</v>
      </c>
      <c r="G295">
        <f>data5[[#This Row],[Units]]*data5[[#This Row],[Cost per Units]]</f>
        <v>5444.1</v>
      </c>
      <c r="H295" s="2">
        <f>data5[[#This Row],[Amount]]-data5[[#This Row],[Cost]]</f>
        <v>-3344.1000000000004</v>
      </c>
    </row>
    <row r="296" spans="1:8" x14ac:dyDescent="0.55000000000000004">
      <c r="A296" t="s">
        <v>2</v>
      </c>
      <c r="B296" t="s">
        <v>39</v>
      </c>
      <c r="C296" t="s">
        <v>25</v>
      </c>
      <c r="D296" s="2">
        <v>1785</v>
      </c>
      <c r="E296" s="3">
        <v>462</v>
      </c>
      <c r="F296">
        <f>VLOOKUP($C296,products9[],2)</f>
        <v>13.15</v>
      </c>
      <c r="G296">
        <f>data5[[#This Row],[Units]]*data5[[#This Row],[Cost per Units]]</f>
        <v>6075.3</v>
      </c>
      <c r="H296" s="2">
        <f>data5[[#This Row],[Amount]]-data5[[#This Row],[Cost]]</f>
        <v>-4290.3</v>
      </c>
    </row>
    <row r="297" spans="1:8" x14ac:dyDescent="0.55000000000000004">
      <c r="A297" t="s">
        <v>3</v>
      </c>
      <c r="B297" t="s">
        <v>35</v>
      </c>
      <c r="C297" t="s">
        <v>25</v>
      </c>
      <c r="D297" s="2">
        <v>2464</v>
      </c>
      <c r="E297" s="3">
        <v>234</v>
      </c>
      <c r="F297">
        <f>VLOOKUP($C297,products9[],2)</f>
        <v>13.15</v>
      </c>
      <c r="G297">
        <f>data5[[#This Row],[Units]]*data5[[#This Row],[Cost per Units]]</f>
        <v>3077.1</v>
      </c>
      <c r="H297" s="2">
        <f>data5[[#This Row],[Amount]]-data5[[#This Row],[Cost]]</f>
        <v>-613.09999999999991</v>
      </c>
    </row>
    <row r="298" spans="1:8" x14ac:dyDescent="0.55000000000000004">
      <c r="A298" t="s">
        <v>40</v>
      </c>
      <c r="B298" t="s">
        <v>36</v>
      </c>
      <c r="C298" t="s">
        <v>25</v>
      </c>
      <c r="D298" s="2">
        <v>5439</v>
      </c>
      <c r="E298" s="3">
        <v>30</v>
      </c>
      <c r="F298">
        <f>VLOOKUP($C298,products9[],2)</f>
        <v>13.15</v>
      </c>
      <c r="G298">
        <f>data5[[#This Row],[Units]]*data5[[#This Row],[Cost per Units]]</f>
        <v>394.5</v>
      </c>
      <c r="H298" s="2">
        <f>data5[[#This Row],[Amount]]-data5[[#This Row],[Cost]]</f>
        <v>5044.5</v>
      </c>
    </row>
    <row r="299" spans="1:8" x14ac:dyDescent="0.55000000000000004">
      <c r="A299" t="s">
        <v>3</v>
      </c>
      <c r="B299" t="s">
        <v>36</v>
      </c>
      <c r="C299" t="s">
        <v>25</v>
      </c>
      <c r="D299" s="2">
        <v>3339</v>
      </c>
      <c r="E299" s="3">
        <v>39</v>
      </c>
      <c r="F299">
        <f>VLOOKUP($C299,products9[],2)</f>
        <v>13.15</v>
      </c>
      <c r="G299">
        <f>data5[[#This Row],[Units]]*data5[[#This Row],[Cost per Units]]</f>
        <v>512.85</v>
      </c>
      <c r="H299" s="2">
        <f>data5[[#This Row],[Amount]]-data5[[#This Row],[Cost]]</f>
        <v>2826.15</v>
      </c>
    </row>
    <row r="300" spans="1:8" x14ac:dyDescent="0.55000000000000004">
      <c r="A300" t="s">
        <v>6</v>
      </c>
      <c r="B300" t="s">
        <v>38</v>
      </c>
      <c r="C300" t="s">
        <v>25</v>
      </c>
      <c r="D300" s="2">
        <v>469</v>
      </c>
      <c r="E300" s="3">
        <v>75</v>
      </c>
      <c r="F300">
        <f>VLOOKUP($C300,products9[],2)</f>
        <v>13.15</v>
      </c>
      <c r="G300">
        <f>data5[[#This Row],[Units]]*data5[[#This Row],[Cost per Units]]</f>
        <v>986.25</v>
      </c>
      <c r="H300" s="2">
        <f>data5[[#This Row],[Amount]]-data5[[#This Row],[Cost]]</f>
        <v>-517.25</v>
      </c>
    </row>
    <row r="301" spans="1:8" x14ac:dyDescent="0.55000000000000004">
      <c r="A301" t="s">
        <v>9</v>
      </c>
      <c r="B301" t="s">
        <v>37</v>
      </c>
      <c r="C301" t="s">
        <v>25</v>
      </c>
      <c r="D301" s="2">
        <v>4305</v>
      </c>
      <c r="E301" s="3">
        <v>156</v>
      </c>
      <c r="F301">
        <f>VLOOKUP($C301,products9[],2)</f>
        <v>13.15</v>
      </c>
      <c r="G301">
        <f>data5[[#This Row],[Units]]*data5[[#This Row],[Cost per Units]]</f>
        <v>2051.4</v>
      </c>
      <c r="H301" s="2">
        <f>data5[[#This Row],[Amount]]-data5[[#This Row],[Cost]]</f>
        <v>2253.6</v>
      </c>
    </row>
    <row r="302" spans="1:8" x14ac:dyDescent="0.55000000000000004">
      <c r="A302" t="s">
        <v>7</v>
      </c>
      <c r="B302" t="s">
        <v>34</v>
      </c>
      <c r="C302" t="s">
        <v>25</v>
      </c>
      <c r="D302" s="2">
        <v>1568</v>
      </c>
      <c r="E302" s="3">
        <v>96</v>
      </c>
      <c r="F302">
        <f>VLOOKUP($C302,products9[],2)</f>
        <v>13.15</v>
      </c>
      <c r="G302">
        <f>data5[[#This Row],[Units]]*data5[[#This Row],[Cost per Units]]</f>
        <v>1262.4000000000001</v>
      </c>
      <c r="H302" s="2">
        <f>data5[[#This Row],[Amount]]-data5[[#This Row],[Cost]]</f>
        <v>305.59999999999991</v>
      </c>
    </row>
    <row r="303" spans="1:8" x14ac:dyDescent="0.55000000000000004">
      <c r="A303" t="s">
        <v>10</v>
      </c>
      <c r="B303" t="s">
        <v>34</v>
      </c>
      <c r="C303" t="s">
        <v>25</v>
      </c>
      <c r="D303" s="2">
        <v>1428</v>
      </c>
      <c r="E303" s="3">
        <v>93</v>
      </c>
      <c r="F303">
        <f>VLOOKUP($C303,products9[],2)</f>
        <v>13.15</v>
      </c>
      <c r="G303">
        <f>data5[[#This Row],[Units]]*data5[[#This Row],[Cost per Units]]</f>
        <v>1222.95</v>
      </c>
      <c r="H303" s="2">
        <f>data5[[#This Row],[Amount]]-data5[[#This Row],[Cost]]</f>
        <v>205.04999999999995</v>
      </c>
    </row>
    <row r="304" spans="1:8" x14ac:dyDescent="0.55000000000000004">
      <c r="A304" t="s">
        <v>40</v>
      </c>
      <c r="B304" t="s">
        <v>38</v>
      </c>
      <c r="C304" t="s">
        <v>25</v>
      </c>
      <c r="D304" s="2">
        <v>2541</v>
      </c>
      <c r="E304" s="3">
        <v>90</v>
      </c>
      <c r="F304">
        <f>VLOOKUP($C304,products9[],2)</f>
        <v>13.15</v>
      </c>
      <c r="G304">
        <f>data5[[#This Row],[Units]]*data5[[#This Row],[Cost per Units]]</f>
        <v>1183.5</v>
      </c>
      <c r="H304" s="2">
        <f>data5[[#This Row],[Amount]]-data5[[#This Row],[Cost]]</f>
        <v>1357.5</v>
      </c>
    </row>
    <row r="305" spans="1:8" x14ac:dyDescent="0.55000000000000004">
      <c r="A305" t="s">
        <v>9</v>
      </c>
      <c r="B305" t="s">
        <v>39</v>
      </c>
      <c r="C305" t="s">
        <v>25</v>
      </c>
      <c r="D305" s="2">
        <v>3192</v>
      </c>
      <c r="E305" s="3">
        <v>72</v>
      </c>
      <c r="F305">
        <f>VLOOKUP($C305,products9[],2)</f>
        <v>13.15</v>
      </c>
      <c r="G305">
        <f>data5[[#This Row],[Units]]*data5[[#This Row],[Cost per Units]]</f>
        <v>946.80000000000007</v>
      </c>
      <c r="H305" s="2">
        <f>data5[[#This Row],[Amount]]-data5[[#This Row],[Cost]]</f>
        <v>2245.1999999999998</v>
      </c>
    </row>
    <row r="306" spans="1:8" x14ac:dyDescent="0.55000000000000004">
      <c r="A306" t="s">
        <v>3</v>
      </c>
      <c r="B306" t="s">
        <v>34</v>
      </c>
      <c r="C306" t="s">
        <v>25</v>
      </c>
      <c r="D306" s="2">
        <v>6300</v>
      </c>
      <c r="E306" s="3">
        <v>42</v>
      </c>
      <c r="F306">
        <f>VLOOKUP($C306,products9[],2)</f>
        <v>13.15</v>
      </c>
      <c r="G306">
        <f>data5[[#This Row],[Units]]*data5[[#This Row],[Cost per Units]]</f>
        <v>552.30000000000007</v>
      </c>
      <c r="H306" s="2">
        <f>data5[[#This Row],[Amount]]-data5[[#This Row],[Cost]]</f>
        <v>5747.7</v>
      </c>
    </row>
    <row r="307" spans="1:8" x14ac:dyDescent="0.55000000000000004">
      <c r="A307" t="s">
        <v>41</v>
      </c>
      <c r="B307" t="s">
        <v>38</v>
      </c>
      <c r="C307" t="s">
        <v>25</v>
      </c>
      <c r="D307" s="2">
        <v>154</v>
      </c>
      <c r="E307" s="3">
        <v>21</v>
      </c>
      <c r="F307">
        <f>VLOOKUP($C307,products9[],2)</f>
        <v>13.15</v>
      </c>
      <c r="G307">
        <f>data5[[#This Row],[Units]]*data5[[#This Row],[Cost per Units]]</f>
        <v>276.15000000000003</v>
      </c>
      <c r="H307" s="2">
        <f>data5[[#This Row],[Amount]]-data5[[#This Row],[Cost]]</f>
        <v>-122.15000000000003</v>
      </c>
    </row>
    <row r="308" spans="1:8" x14ac:dyDescent="0.55000000000000004">
      <c r="A308" t="s">
        <v>5</v>
      </c>
      <c r="B308" t="s">
        <v>37</v>
      </c>
      <c r="C308" t="s">
        <v>25</v>
      </c>
      <c r="D308" s="2">
        <v>8813</v>
      </c>
      <c r="E308" s="3">
        <v>21</v>
      </c>
      <c r="F308">
        <f>VLOOKUP($C308,products9[],2)</f>
        <v>13.15</v>
      </c>
      <c r="G308">
        <f>data5[[#This Row],[Units]]*data5[[#This Row],[Cost per Units]]</f>
        <v>276.15000000000003</v>
      </c>
      <c r="H308" s="2">
        <f>data5[[#This Row],[Amount]]-data5[[#This Row],[Cost]]</f>
        <v>8536.85</v>
      </c>
    </row>
    <row r="309" spans="1:8" x14ac:dyDescent="0.55000000000000004">
      <c r="A309" t="s">
        <v>5</v>
      </c>
      <c r="B309" t="s">
        <v>38</v>
      </c>
      <c r="C309" t="s">
        <v>25</v>
      </c>
      <c r="D309" s="2">
        <v>7483</v>
      </c>
      <c r="E309" s="3">
        <v>45</v>
      </c>
      <c r="F309">
        <f>VLOOKUP($C309,products9[],2)</f>
        <v>13.15</v>
      </c>
      <c r="G309">
        <f>data5[[#This Row],[Units]]*data5[[#This Row],[Cost per Units]]</f>
        <v>591.75</v>
      </c>
      <c r="H309" s="2">
        <f>data5[[#This Row],[Amount]]-data5[[#This Row],[Cost]]</f>
        <v>6891.25</v>
      </c>
    </row>
    <row r="310" spans="1:8" x14ac:dyDescent="0.55000000000000004">
      <c r="A310" t="s">
        <v>9</v>
      </c>
      <c r="B310" t="s">
        <v>36</v>
      </c>
      <c r="C310" t="s">
        <v>25</v>
      </c>
      <c r="D310" s="2">
        <v>2142</v>
      </c>
      <c r="E310" s="3">
        <v>114</v>
      </c>
      <c r="F310">
        <f>VLOOKUP($C310,products9[],2)</f>
        <v>13.15</v>
      </c>
      <c r="G310">
        <f>data5[[#This Row],[Units]]*data5[[#This Row],[Cost per Units]]</f>
        <v>1499.1000000000001</v>
      </c>
      <c r="H310" s="2">
        <f>data5[[#This Row],[Amount]]-data5[[#This Row],[Cost]]</f>
        <v>642.89999999999986</v>
      </c>
    </row>
    <row r="311" spans="1:8" x14ac:dyDescent="0.55000000000000004">
      <c r="A311" t="s">
        <v>9</v>
      </c>
      <c r="B311" t="s">
        <v>38</v>
      </c>
      <c r="C311" t="s">
        <v>25</v>
      </c>
      <c r="D311" s="2">
        <v>3850</v>
      </c>
      <c r="E311" s="3">
        <v>102</v>
      </c>
      <c r="F311">
        <f>VLOOKUP($C311,products9[],2)</f>
        <v>13.15</v>
      </c>
      <c r="G311">
        <f>data5[[#This Row],[Units]]*data5[[#This Row],[Cost per Units]]</f>
        <v>1341.3</v>
      </c>
      <c r="H311" s="2">
        <f>data5[[#This Row],[Amount]]-data5[[#This Row],[Cost]]</f>
        <v>2508.6999999999998</v>
      </c>
    </row>
  </sheetData>
  <pageMargins left="0.7" right="0.7" top="0.75" bottom="0.75" header="0.3" footer="0.3"/>
  <pageSetup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512C-D460-452B-B08B-E317EE92D898}">
  <dimension ref="A1:G13"/>
  <sheetViews>
    <sheetView showGridLines="0" workbookViewId="0">
      <selection activeCell="D13" sqref="D13"/>
    </sheetView>
  </sheetViews>
  <sheetFormatPr defaultRowHeight="14.4" x14ac:dyDescent="0.55000000000000004"/>
  <sheetData>
    <row r="1" spans="1:7" x14ac:dyDescent="0.55000000000000004">
      <c r="A1" s="59" t="s">
        <v>54</v>
      </c>
      <c r="B1" s="60"/>
      <c r="C1" s="60"/>
      <c r="D1" s="60"/>
      <c r="E1" s="60"/>
      <c r="F1" s="60"/>
      <c r="G1" s="60"/>
    </row>
    <row r="2" spans="1:7" x14ac:dyDescent="0.55000000000000004">
      <c r="A2" s="60"/>
      <c r="B2" s="60"/>
      <c r="C2" s="60"/>
      <c r="D2" s="60"/>
      <c r="E2" s="60"/>
      <c r="F2" s="60"/>
      <c r="G2" s="60"/>
    </row>
    <row r="3" spans="1:7" x14ac:dyDescent="0.55000000000000004">
      <c r="A3" s="60"/>
      <c r="B3" s="60"/>
      <c r="C3" s="60"/>
      <c r="D3" s="60"/>
      <c r="E3" s="60"/>
      <c r="F3" s="60"/>
      <c r="G3" s="60"/>
    </row>
    <row r="4" spans="1:7" x14ac:dyDescent="0.55000000000000004">
      <c r="B4" s="43"/>
      <c r="C4" s="44" t="s">
        <v>1</v>
      </c>
      <c r="D4" s="50" t="s">
        <v>49</v>
      </c>
    </row>
    <row r="5" spans="1:7" x14ac:dyDescent="0.55000000000000004">
      <c r="B5" s="15" t="s">
        <v>55</v>
      </c>
      <c r="C5">
        <f>AVERAGE(data5[Amount])</f>
        <v>4136.2299999999996</v>
      </c>
      <c r="D5" s="56">
        <f>AVERAGE(data5[Units])</f>
        <v>152.19999999999999</v>
      </c>
    </row>
    <row r="6" spans="1:7" x14ac:dyDescent="0.55000000000000004">
      <c r="B6" s="15" t="s">
        <v>56</v>
      </c>
      <c r="C6">
        <f>MEDIAN(data5[Amount])</f>
        <v>3437</v>
      </c>
      <c r="D6" s="56">
        <f>MEDIAN(data5[Units])</f>
        <v>124.5</v>
      </c>
    </row>
    <row r="7" spans="1:7" x14ac:dyDescent="0.55000000000000004">
      <c r="B7" s="15" t="s">
        <v>57</v>
      </c>
      <c r="C7">
        <f>MIN(data5[Amount])</f>
        <v>0</v>
      </c>
      <c r="D7" s="56">
        <f>MIN(data5[Units])</f>
        <v>0</v>
      </c>
    </row>
    <row r="8" spans="1:7" x14ac:dyDescent="0.55000000000000004">
      <c r="B8" s="15" t="s">
        <v>58</v>
      </c>
      <c r="C8">
        <f>MAX(data5[Amount])</f>
        <v>16184</v>
      </c>
      <c r="D8" s="56">
        <f>MAX(data5[Units])</f>
        <v>525</v>
      </c>
    </row>
    <row r="9" spans="1:7" x14ac:dyDescent="0.55000000000000004">
      <c r="B9" s="15" t="s">
        <v>59</v>
      </c>
      <c r="C9">
        <f>C8-C7</f>
        <v>16184</v>
      </c>
      <c r="D9" s="56">
        <f>D8-D7</f>
        <v>525</v>
      </c>
    </row>
    <row r="10" spans="1:7" x14ac:dyDescent="0.55000000000000004">
      <c r="B10" s="15" t="s">
        <v>60</v>
      </c>
      <c r="C10">
        <f>_xlfn.PERCENTILE.EXC(data5[Amount],0.25)</f>
        <v>1652</v>
      </c>
      <c r="D10" s="56">
        <f>_xlfn.PERCENTILE.EXC(data5[Units],0.25)</f>
        <v>54</v>
      </c>
    </row>
    <row r="11" spans="1:7" x14ac:dyDescent="0.55000000000000004">
      <c r="B11" s="18" t="s">
        <v>61</v>
      </c>
      <c r="C11" s="57">
        <f>_xlfn.PERCENTILE.EXC(data5[Amount],0.75)</f>
        <v>6245.75</v>
      </c>
      <c r="D11" s="58">
        <f>_xlfn.PERCENTILE.EXC(data5[Units],0.75)</f>
        <v>223.5</v>
      </c>
    </row>
    <row r="13" spans="1:7" x14ac:dyDescent="0.55000000000000004">
      <c r="B13" t="s">
        <v>62</v>
      </c>
      <c r="D13" s="41">
        <f>COUNTA(_xlfn.UNIQUE(data5[Product]))</f>
        <v>22</v>
      </c>
    </row>
  </sheetData>
  <mergeCells count="1">
    <mergeCell ref="A1: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049-8FA8-449C-92C3-5275D58A5C1C}">
  <dimension ref="A1:I306"/>
  <sheetViews>
    <sheetView workbookViewId="0">
      <selection activeCell="G14" sqref="G14"/>
    </sheetView>
  </sheetViews>
  <sheetFormatPr defaultRowHeight="14.4" x14ac:dyDescent="0.55000000000000004"/>
  <cols>
    <col min="1" max="1" width="19.578125" customWidth="1"/>
    <col min="2" max="2" width="14.68359375" customWidth="1"/>
    <col min="3" max="3" width="21.83984375" bestFit="1" customWidth="1"/>
    <col min="4" max="4" width="13.578125" customWidth="1"/>
    <col min="5" max="5" width="11.68359375" customWidth="1"/>
  </cols>
  <sheetData>
    <row r="1" spans="1:9" x14ac:dyDescent="0.55000000000000004">
      <c r="A1" s="61" t="s">
        <v>90</v>
      </c>
      <c r="B1" s="61"/>
      <c r="C1" s="61"/>
      <c r="D1" s="61"/>
      <c r="E1" s="61"/>
      <c r="F1" s="61"/>
      <c r="G1" s="61"/>
      <c r="H1" s="61"/>
      <c r="I1" s="61"/>
    </row>
    <row r="2" spans="1:9" x14ac:dyDescent="0.55000000000000004">
      <c r="A2" s="61"/>
      <c r="B2" s="61"/>
      <c r="C2" s="61"/>
      <c r="D2" s="61"/>
      <c r="E2" s="61"/>
      <c r="F2" s="61"/>
      <c r="G2" s="61"/>
      <c r="H2" s="61"/>
      <c r="I2" s="61"/>
    </row>
    <row r="3" spans="1:9" x14ac:dyDescent="0.55000000000000004">
      <c r="A3" s="61"/>
      <c r="B3" s="61"/>
      <c r="C3" s="61"/>
      <c r="D3" s="61"/>
      <c r="E3" s="61"/>
      <c r="F3" s="61"/>
      <c r="G3" s="61"/>
      <c r="H3" s="61"/>
      <c r="I3" s="61"/>
    </row>
    <row r="4" spans="1:9" x14ac:dyDescent="0.55000000000000004">
      <c r="A4" s="61"/>
      <c r="B4" s="61"/>
      <c r="C4" s="61"/>
      <c r="D4" s="61"/>
      <c r="E4" s="61"/>
      <c r="F4" s="61"/>
      <c r="G4" s="61"/>
      <c r="H4" s="61"/>
      <c r="I4" s="61"/>
    </row>
    <row r="6" spans="1:9" x14ac:dyDescent="0.55000000000000004">
      <c r="A6" s="4" t="s">
        <v>11</v>
      </c>
      <c r="B6" s="4" t="s">
        <v>12</v>
      </c>
      <c r="C6" s="4" t="s">
        <v>0</v>
      </c>
      <c r="D6" s="8" t="s">
        <v>1</v>
      </c>
      <c r="E6" s="8" t="s">
        <v>49</v>
      </c>
    </row>
    <row r="7" spans="1:9" x14ac:dyDescent="0.55000000000000004">
      <c r="A7" t="s">
        <v>5</v>
      </c>
      <c r="B7" t="s">
        <v>36</v>
      </c>
      <c r="C7" t="s">
        <v>16</v>
      </c>
      <c r="D7" s="2">
        <v>16184</v>
      </c>
      <c r="E7" s="3">
        <v>39</v>
      </c>
    </row>
    <row r="8" spans="1:9" x14ac:dyDescent="0.55000000000000004">
      <c r="A8" t="s">
        <v>5</v>
      </c>
      <c r="B8" t="s">
        <v>34</v>
      </c>
      <c r="C8" t="s">
        <v>20</v>
      </c>
      <c r="D8" s="2">
        <v>15610</v>
      </c>
      <c r="E8" s="3">
        <v>339</v>
      </c>
    </row>
    <row r="9" spans="1:9" x14ac:dyDescent="0.55000000000000004">
      <c r="A9" t="s">
        <v>9</v>
      </c>
      <c r="B9" t="s">
        <v>34</v>
      </c>
      <c r="C9" t="s">
        <v>28</v>
      </c>
      <c r="D9" s="2">
        <v>14329</v>
      </c>
      <c r="E9" s="3">
        <v>150</v>
      </c>
      <c r="H9" t="s">
        <v>63</v>
      </c>
      <c r="I9">
        <v>300</v>
      </c>
    </row>
    <row r="10" spans="1:9" x14ac:dyDescent="0.55000000000000004">
      <c r="A10" t="s">
        <v>5</v>
      </c>
      <c r="B10" t="s">
        <v>35</v>
      </c>
      <c r="C10" t="s">
        <v>15</v>
      </c>
      <c r="D10" s="2">
        <v>13391</v>
      </c>
      <c r="E10" s="3">
        <v>201</v>
      </c>
    </row>
    <row r="11" spans="1:9" x14ac:dyDescent="0.55000000000000004">
      <c r="A11" t="s">
        <v>10</v>
      </c>
      <c r="B11" t="s">
        <v>39</v>
      </c>
      <c r="C11" t="s">
        <v>33</v>
      </c>
      <c r="D11" s="2">
        <v>12950</v>
      </c>
      <c r="E11" s="3">
        <v>30</v>
      </c>
    </row>
    <row r="12" spans="1:9" x14ac:dyDescent="0.55000000000000004">
      <c r="A12" t="s">
        <v>40</v>
      </c>
      <c r="B12" t="s">
        <v>35</v>
      </c>
      <c r="C12" t="s">
        <v>32</v>
      </c>
      <c r="D12" s="2">
        <v>12348</v>
      </c>
      <c r="E12" s="3">
        <v>234</v>
      </c>
    </row>
    <row r="13" spans="1:9" x14ac:dyDescent="0.55000000000000004">
      <c r="A13" t="s">
        <v>2</v>
      </c>
      <c r="B13" t="s">
        <v>37</v>
      </c>
      <c r="C13" t="s">
        <v>18</v>
      </c>
      <c r="D13" s="2">
        <v>11571</v>
      </c>
      <c r="E13" s="3">
        <v>138</v>
      </c>
    </row>
    <row r="14" spans="1:9" x14ac:dyDescent="0.55000000000000004">
      <c r="A14" t="s">
        <v>9</v>
      </c>
      <c r="B14" t="s">
        <v>36</v>
      </c>
      <c r="C14" t="s">
        <v>27</v>
      </c>
      <c r="D14" s="2">
        <v>11522</v>
      </c>
      <c r="E14" s="3">
        <v>204</v>
      </c>
    </row>
    <row r="15" spans="1:9" x14ac:dyDescent="0.55000000000000004">
      <c r="A15" t="s">
        <v>2</v>
      </c>
      <c r="B15" t="s">
        <v>36</v>
      </c>
      <c r="C15" t="s">
        <v>16</v>
      </c>
      <c r="D15" s="2">
        <v>11417</v>
      </c>
      <c r="E15" s="3">
        <v>21</v>
      </c>
    </row>
    <row r="16" spans="1:9" x14ac:dyDescent="0.55000000000000004">
      <c r="A16" t="s">
        <v>41</v>
      </c>
      <c r="B16" t="s">
        <v>36</v>
      </c>
      <c r="C16" t="s">
        <v>13</v>
      </c>
      <c r="D16" s="2">
        <v>10311</v>
      </c>
      <c r="E16" s="3">
        <v>231</v>
      </c>
    </row>
    <row r="17" spans="1:5" x14ac:dyDescent="0.55000000000000004">
      <c r="A17" t="s">
        <v>41</v>
      </c>
      <c r="B17" t="s">
        <v>36</v>
      </c>
      <c r="C17" t="s">
        <v>32</v>
      </c>
      <c r="D17" s="2">
        <v>10304</v>
      </c>
      <c r="E17" s="3">
        <v>84</v>
      </c>
    </row>
    <row r="18" spans="1:5" x14ac:dyDescent="0.55000000000000004">
      <c r="A18" t="s">
        <v>7</v>
      </c>
      <c r="B18" t="s">
        <v>38</v>
      </c>
      <c r="C18" t="s">
        <v>30</v>
      </c>
      <c r="D18" s="2">
        <v>10129</v>
      </c>
      <c r="E18" s="3">
        <v>312</v>
      </c>
    </row>
    <row r="19" spans="1:5" x14ac:dyDescent="0.55000000000000004">
      <c r="A19" t="s">
        <v>6</v>
      </c>
      <c r="B19" t="s">
        <v>36</v>
      </c>
      <c r="C19" t="s">
        <v>4</v>
      </c>
      <c r="D19" s="2">
        <v>10073</v>
      </c>
      <c r="E19" s="3">
        <v>120</v>
      </c>
    </row>
    <row r="20" spans="1:5" x14ac:dyDescent="0.55000000000000004">
      <c r="A20" t="s">
        <v>2</v>
      </c>
      <c r="B20" t="s">
        <v>37</v>
      </c>
      <c r="C20" t="s">
        <v>17</v>
      </c>
      <c r="D20" s="2">
        <v>9926</v>
      </c>
      <c r="E20" s="3">
        <v>201</v>
      </c>
    </row>
    <row r="21" spans="1:5" x14ac:dyDescent="0.55000000000000004">
      <c r="A21" t="s">
        <v>7</v>
      </c>
      <c r="B21" t="s">
        <v>37</v>
      </c>
      <c r="C21" t="s">
        <v>22</v>
      </c>
      <c r="D21" s="2">
        <v>9835</v>
      </c>
      <c r="E21" s="3">
        <v>207</v>
      </c>
    </row>
    <row r="22" spans="1:5" x14ac:dyDescent="0.55000000000000004">
      <c r="A22" t="s">
        <v>40</v>
      </c>
      <c r="B22" t="s">
        <v>36</v>
      </c>
      <c r="C22" t="s">
        <v>33</v>
      </c>
      <c r="D22" s="2">
        <v>9772</v>
      </c>
      <c r="E22" s="3">
        <v>90</v>
      </c>
    </row>
    <row r="23" spans="1:5" x14ac:dyDescent="0.55000000000000004">
      <c r="A23" t="s">
        <v>8</v>
      </c>
      <c r="B23" t="s">
        <v>37</v>
      </c>
      <c r="C23" t="s">
        <v>15</v>
      </c>
      <c r="D23" s="2">
        <v>9709</v>
      </c>
      <c r="E23" s="3">
        <v>30</v>
      </c>
    </row>
    <row r="24" spans="1:5" x14ac:dyDescent="0.55000000000000004">
      <c r="A24" t="s">
        <v>8</v>
      </c>
      <c r="B24" t="s">
        <v>39</v>
      </c>
      <c r="C24" t="s">
        <v>18</v>
      </c>
      <c r="D24" s="2">
        <v>9660</v>
      </c>
      <c r="E24" s="3">
        <v>27</v>
      </c>
    </row>
    <row r="25" spans="1:5" x14ac:dyDescent="0.55000000000000004">
      <c r="A25" t="s">
        <v>41</v>
      </c>
      <c r="B25" t="s">
        <v>36</v>
      </c>
      <c r="C25" t="s">
        <v>18</v>
      </c>
      <c r="D25" s="2">
        <v>9632</v>
      </c>
      <c r="E25" s="3">
        <v>288</v>
      </c>
    </row>
    <row r="26" spans="1:5" x14ac:dyDescent="0.55000000000000004">
      <c r="A26" t="s">
        <v>9</v>
      </c>
      <c r="B26" t="s">
        <v>38</v>
      </c>
      <c r="C26" t="s">
        <v>33</v>
      </c>
      <c r="D26" s="2">
        <v>9506</v>
      </c>
      <c r="E26" s="3">
        <v>87</v>
      </c>
    </row>
    <row r="27" spans="1:5" x14ac:dyDescent="0.55000000000000004">
      <c r="A27" t="s">
        <v>2</v>
      </c>
      <c r="B27" t="s">
        <v>39</v>
      </c>
      <c r="C27" t="s">
        <v>20</v>
      </c>
      <c r="D27" s="2">
        <v>9443</v>
      </c>
      <c r="E27" s="3">
        <v>162</v>
      </c>
    </row>
    <row r="28" spans="1:5" x14ac:dyDescent="0.55000000000000004">
      <c r="A28" t="s">
        <v>3</v>
      </c>
      <c r="B28" t="s">
        <v>36</v>
      </c>
      <c r="C28" t="s">
        <v>16</v>
      </c>
      <c r="D28" s="2">
        <v>9198</v>
      </c>
      <c r="E28" s="3">
        <v>36</v>
      </c>
    </row>
    <row r="29" spans="1:5" x14ac:dyDescent="0.55000000000000004">
      <c r="A29" t="s">
        <v>9</v>
      </c>
      <c r="B29" t="s">
        <v>36</v>
      </c>
      <c r="C29" t="s">
        <v>30</v>
      </c>
      <c r="D29" s="2">
        <v>9051</v>
      </c>
      <c r="E29" s="3">
        <v>57</v>
      </c>
    </row>
    <row r="30" spans="1:5" x14ac:dyDescent="0.55000000000000004">
      <c r="A30" t="s">
        <v>40</v>
      </c>
      <c r="B30" t="s">
        <v>37</v>
      </c>
      <c r="C30" t="s">
        <v>29</v>
      </c>
      <c r="D30" s="2">
        <v>9002</v>
      </c>
      <c r="E30" s="3">
        <v>72</v>
      </c>
    </row>
    <row r="31" spans="1:5" x14ac:dyDescent="0.55000000000000004">
      <c r="A31" t="s">
        <v>8</v>
      </c>
      <c r="B31" t="s">
        <v>39</v>
      </c>
      <c r="C31" t="s">
        <v>31</v>
      </c>
      <c r="D31" s="2">
        <v>8890</v>
      </c>
      <c r="E31" s="3">
        <v>210</v>
      </c>
    </row>
    <row r="32" spans="1:5" x14ac:dyDescent="0.55000000000000004">
      <c r="A32" t="s">
        <v>40</v>
      </c>
      <c r="B32" t="s">
        <v>35</v>
      </c>
      <c r="C32" t="s">
        <v>33</v>
      </c>
      <c r="D32" s="2">
        <v>8869</v>
      </c>
      <c r="E32" s="3">
        <v>432</v>
      </c>
    </row>
    <row r="33" spans="1:5" x14ac:dyDescent="0.55000000000000004">
      <c r="A33" t="s">
        <v>7</v>
      </c>
      <c r="B33" t="s">
        <v>34</v>
      </c>
      <c r="C33" t="s">
        <v>24</v>
      </c>
      <c r="D33" s="2">
        <v>8862</v>
      </c>
      <c r="E33" s="3">
        <v>189</v>
      </c>
    </row>
    <row r="34" spans="1:5" x14ac:dyDescent="0.55000000000000004">
      <c r="A34" t="s">
        <v>3</v>
      </c>
      <c r="B34" t="s">
        <v>38</v>
      </c>
      <c r="C34" t="s">
        <v>26</v>
      </c>
      <c r="D34" s="2">
        <v>8841</v>
      </c>
      <c r="E34" s="3">
        <v>303</v>
      </c>
    </row>
    <row r="35" spans="1:5" x14ac:dyDescent="0.55000000000000004">
      <c r="A35" t="s">
        <v>5</v>
      </c>
      <c r="B35" t="s">
        <v>37</v>
      </c>
      <c r="C35" t="s">
        <v>25</v>
      </c>
      <c r="D35" s="2">
        <v>8813</v>
      </c>
      <c r="E35" s="3">
        <v>21</v>
      </c>
    </row>
    <row r="36" spans="1:5" x14ac:dyDescent="0.55000000000000004">
      <c r="A36" t="s">
        <v>9</v>
      </c>
      <c r="B36" t="s">
        <v>34</v>
      </c>
      <c r="C36" t="s">
        <v>20</v>
      </c>
      <c r="D36" s="2">
        <v>8463</v>
      </c>
      <c r="E36" s="3">
        <v>492</v>
      </c>
    </row>
    <row r="37" spans="1:5" x14ac:dyDescent="0.55000000000000004">
      <c r="A37" t="s">
        <v>7</v>
      </c>
      <c r="B37" t="s">
        <v>36</v>
      </c>
      <c r="C37" t="s">
        <v>22</v>
      </c>
      <c r="D37" s="2">
        <v>8435</v>
      </c>
      <c r="E37" s="3">
        <v>42</v>
      </c>
    </row>
    <row r="38" spans="1:5" x14ac:dyDescent="0.55000000000000004">
      <c r="A38" t="s">
        <v>2</v>
      </c>
      <c r="B38" t="s">
        <v>36</v>
      </c>
      <c r="C38" t="s">
        <v>29</v>
      </c>
      <c r="D38" s="2">
        <v>8211</v>
      </c>
      <c r="E38" s="3">
        <v>75</v>
      </c>
    </row>
    <row r="39" spans="1:5" x14ac:dyDescent="0.55000000000000004">
      <c r="A39" t="s">
        <v>9</v>
      </c>
      <c r="B39" t="s">
        <v>34</v>
      </c>
      <c r="C39" t="s">
        <v>23</v>
      </c>
      <c r="D39" s="2">
        <v>8155</v>
      </c>
      <c r="E39" s="3">
        <v>90</v>
      </c>
    </row>
    <row r="40" spans="1:5" x14ac:dyDescent="0.55000000000000004">
      <c r="A40" t="s">
        <v>6</v>
      </c>
      <c r="B40" t="s">
        <v>34</v>
      </c>
      <c r="C40" t="s">
        <v>26</v>
      </c>
      <c r="D40" s="2">
        <v>8008</v>
      </c>
      <c r="E40" s="3">
        <v>456</v>
      </c>
    </row>
    <row r="41" spans="1:5" x14ac:dyDescent="0.55000000000000004">
      <c r="A41" t="s">
        <v>41</v>
      </c>
      <c r="B41" t="s">
        <v>34</v>
      </c>
      <c r="C41" t="s">
        <v>33</v>
      </c>
      <c r="D41" s="2">
        <v>7847</v>
      </c>
      <c r="E41" s="3">
        <v>174</v>
      </c>
    </row>
    <row r="42" spans="1:5" x14ac:dyDescent="0.55000000000000004">
      <c r="A42" t="s">
        <v>9</v>
      </c>
      <c r="B42" t="s">
        <v>35</v>
      </c>
      <c r="C42" t="s">
        <v>15</v>
      </c>
      <c r="D42" s="2">
        <v>7833</v>
      </c>
      <c r="E42" s="3">
        <v>243</v>
      </c>
    </row>
    <row r="43" spans="1:5" x14ac:dyDescent="0.55000000000000004">
      <c r="A43" t="s">
        <v>2</v>
      </c>
      <c r="B43" t="s">
        <v>39</v>
      </c>
      <c r="C43" t="s">
        <v>27</v>
      </c>
      <c r="D43" s="2">
        <v>7812</v>
      </c>
      <c r="E43" s="3">
        <v>81</v>
      </c>
    </row>
    <row r="44" spans="1:5" x14ac:dyDescent="0.55000000000000004">
      <c r="A44" t="s">
        <v>3</v>
      </c>
      <c r="B44" t="s">
        <v>34</v>
      </c>
      <c r="C44" t="s">
        <v>32</v>
      </c>
      <c r="D44" s="2">
        <v>7777</v>
      </c>
      <c r="E44" s="3">
        <v>504</v>
      </c>
    </row>
    <row r="45" spans="1:5" x14ac:dyDescent="0.55000000000000004">
      <c r="A45" t="s">
        <v>7</v>
      </c>
      <c r="B45" t="s">
        <v>34</v>
      </c>
      <c r="C45" t="s">
        <v>17</v>
      </c>
      <c r="D45" s="2">
        <v>7777</v>
      </c>
      <c r="E45" s="3">
        <v>39</v>
      </c>
    </row>
    <row r="46" spans="1:5" x14ac:dyDescent="0.55000000000000004">
      <c r="A46" t="s">
        <v>6</v>
      </c>
      <c r="B46" t="s">
        <v>37</v>
      </c>
      <c r="C46" t="s">
        <v>31</v>
      </c>
      <c r="D46" s="2">
        <v>7693</v>
      </c>
      <c r="E46" s="3">
        <v>87</v>
      </c>
    </row>
    <row r="47" spans="1:5" x14ac:dyDescent="0.55000000000000004">
      <c r="A47" t="s">
        <v>40</v>
      </c>
      <c r="B47" t="s">
        <v>37</v>
      </c>
      <c r="C47" t="s">
        <v>19</v>
      </c>
      <c r="D47" s="2">
        <v>7693</v>
      </c>
      <c r="E47" s="3">
        <v>21</v>
      </c>
    </row>
    <row r="48" spans="1:5" x14ac:dyDescent="0.55000000000000004">
      <c r="A48" t="s">
        <v>2</v>
      </c>
      <c r="B48" t="s">
        <v>39</v>
      </c>
      <c r="C48" t="s">
        <v>21</v>
      </c>
      <c r="D48" s="2">
        <v>7651</v>
      </c>
      <c r="E48" s="3">
        <v>213</v>
      </c>
    </row>
    <row r="49" spans="1:5" x14ac:dyDescent="0.55000000000000004">
      <c r="A49" t="s">
        <v>2</v>
      </c>
      <c r="B49" t="s">
        <v>34</v>
      </c>
      <c r="C49" t="s">
        <v>19</v>
      </c>
      <c r="D49" s="2">
        <v>7511</v>
      </c>
      <c r="E49" s="3">
        <v>120</v>
      </c>
    </row>
    <row r="50" spans="1:5" x14ac:dyDescent="0.55000000000000004">
      <c r="A50" t="s">
        <v>5</v>
      </c>
      <c r="B50" t="s">
        <v>38</v>
      </c>
      <c r="C50" t="s">
        <v>25</v>
      </c>
      <c r="D50" s="2">
        <v>7483</v>
      </c>
      <c r="E50" s="3">
        <v>45</v>
      </c>
    </row>
    <row r="51" spans="1:5" x14ac:dyDescent="0.55000000000000004">
      <c r="A51" t="s">
        <v>41</v>
      </c>
      <c r="B51" t="s">
        <v>35</v>
      </c>
      <c r="C51" t="s">
        <v>28</v>
      </c>
      <c r="D51" s="2">
        <v>7455</v>
      </c>
      <c r="E51" s="3">
        <v>216</v>
      </c>
    </row>
    <row r="52" spans="1:5" x14ac:dyDescent="0.55000000000000004">
      <c r="A52" t="s">
        <v>6</v>
      </c>
      <c r="B52" t="s">
        <v>38</v>
      </c>
      <c r="C52" t="s">
        <v>21</v>
      </c>
      <c r="D52" s="2">
        <v>7322</v>
      </c>
      <c r="E52" s="3">
        <v>36</v>
      </c>
    </row>
    <row r="53" spans="1:5" x14ac:dyDescent="0.55000000000000004">
      <c r="A53" t="s">
        <v>3</v>
      </c>
      <c r="B53" t="s">
        <v>37</v>
      </c>
      <c r="C53" t="s">
        <v>28</v>
      </c>
      <c r="D53" s="2">
        <v>7308</v>
      </c>
      <c r="E53" s="3">
        <v>327</v>
      </c>
    </row>
    <row r="54" spans="1:5" x14ac:dyDescent="0.55000000000000004">
      <c r="A54" t="s">
        <v>5</v>
      </c>
      <c r="B54" t="s">
        <v>34</v>
      </c>
      <c r="C54" t="s">
        <v>15</v>
      </c>
      <c r="D54" s="2">
        <v>7280</v>
      </c>
      <c r="E54" s="3">
        <v>201</v>
      </c>
    </row>
    <row r="55" spans="1:5" x14ac:dyDescent="0.55000000000000004">
      <c r="A55" t="s">
        <v>9</v>
      </c>
      <c r="B55" t="s">
        <v>37</v>
      </c>
      <c r="C55" t="s">
        <v>20</v>
      </c>
      <c r="D55" s="2">
        <v>7273</v>
      </c>
      <c r="E55" s="3">
        <v>96</v>
      </c>
    </row>
    <row r="56" spans="1:5" x14ac:dyDescent="0.55000000000000004">
      <c r="A56" t="s">
        <v>3</v>
      </c>
      <c r="B56" t="s">
        <v>34</v>
      </c>
      <c r="C56" t="s">
        <v>14</v>
      </c>
      <c r="D56" s="2">
        <v>7259</v>
      </c>
      <c r="E56" s="3">
        <v>276</v>
      </c>
    </row>
    <row r="57" spans="1:5" x14ac:dyDescent="0.55000000000000004">
      <c r="A57" t="s">
        <v>5</v>
      </c>
      <c r="B57" t="s">
        <v>38</v>
      </c>
      <c r="C57" t="s">
        <v>13</v>
      </c>
      <c r="D57" s="2">
        <v>7189</v>
      </c>
      <c r="E57" s="3">
        <v>54</v>
      </c>
    </row>
    <row r="58" spans="1:5" x14ac:dyDescent="0.55000000000000004">
      <c r="A58" t="s">
        <v>8</v>
      </c>
      <c r="B58" t="s">
        <v>39</v>
      </c>
      <c r="C58" t="s">
        <v>30</v>
      </c>
      <c r="D58" s="2">
        <v>7021</v>
      </c>
      <c r="E58" s="3">
        <v>183</v>
      </c>
    </row>
    <row r="59" spans="1:5" x14ac:dyDescent="0.55000000000000004">
      <c r="A59" t="s">
        <v>5</v>
      </c>
      <c r="B59" t="s">
        <v>34</v>
      </c>
      <c r="C59" t="s">
        <v>27</v>
      </c>
      <c r="D59" s="2">
        <v>6986</v>
      </c>
      <c r="E59" s="3">
        <v>21</v>
      </c>
    </row>
    <row r="60" spans="1:5" x14ac:dyDescent="0.55000000000000004">
      <c r="A60" t="s">
        <v>5</v>
      </c>
      <c r="B60" t="s">
        <v>39</v>
      </c>
      <c r="C60" t="s">
        <v>22</v>
      </c>
      <c r="D60" s="2">
        <v>6909</v>
      </c>
      <c r="E60" s="3">
        <v>81</v>
      </c>
    </row>
    <row r="61" spans="1:5" x14ac:dyDescent="0.55000000000000004">
      <c r="A61" t="s">
        <v>10</v>
      </c>
      <c r="B61" t="s">
        <v>38</v>
      </c>
      <c r="C61" t="s">
        <v>4</v>
      </c>
      <c r="D61" s="2">
        <v>6860</v>
      </c>
      <c r="E61" s="3">
        <v>126</v>
      </c>
    </row>
    <row r="62" spans="1:5" x14ac:dyDescent="0.55000000000000004">
      <c r="A62" t="s">
        <v>40</v>
      </c>
      <c r="B62" t="s">
        <v>35</v>
      </c>
      <c r="C62" t="s">
        <v>22</v>
      </c>
      <c r="D62" s="2">
        <v>6853</v>
      </c>
      <c r="E62" s="3">
        <v>372</v>
      </c>
    </row>
    <row r="63" spans="1:5" x14ac:dyDescent="0.55000000000000004">
      <c r="A63" t="s">
        <v>9</v>
      </c>
      <c r="B63" t="s">
        <v>34</v>
      </c>
      <c r="C63" t="s">
        <v>21</v>
      </c>
      <c r="D63" s="2">
        <v>6832</v>
      </c>
      <c r="E63" s="3">
        <v>27</v>
      </c>
    </row>
    <row r="64" spans="1:5" x14ac:dyDescent="0.55000000000000004">
      <c r="A64" t="s">
        <v>6</v>
      </c>
      <c r="B64" t="s">
        <v>37</v>
      </c>
      <c r="C64" t="s">
        <v>26</v>
      </c>
      <c r="D64" s="2">
        <v>6818</v>
      </c>
      <c r="E64" s="3">
        <v>6</v>
      </c>
    </row>
    <row r="65" spans="1:5" x14ac:dyDescent="0.55000000000000004">
      <c r="A65" t="s">
        <v>7</v>
      </c>
      <c r="B65" t="s">
        <v>35</v>
      </c>
      <c r="C65" t="s">
        <v>30</v>
      </c>
      <c r="D65" s="2">
        <v>6755</v>
      </c>
      <c r="E65" s="3">
        <v>252</v>
      </c>
    </row>
    <row r="66" spans="1:5" x14ac:dyDescent="0.55000000000000004">
      <c r="A66" t="s">
        <v>40</v>
      </c>
      <c r="B66" t="s">
        <v>34</v>
      </c>
      <c r="C66" t="s">
        <v>26</v>
      </c>
      <c r="D66" s="2">
        <v>6748</v>
      </c>
      <c r="E66" s="3">
        <v>48</v>
      </c>
    </row>
    <row r="67" spans="1:5" x14ac:dyDescent="0.55000000000000004">
      <c r="A67" t="s">
        <v>6</v>
      </c>
      <c r="B67" t="s">
        <v>34</v>
      </c>
      <c r="C67" t="s">
        <v>32</v>
      </c>
      <c r="D67" s="2">
        <v>6734</v>
      </c>
      <c r="E67" s="3">
        <v>123</v>
      </c>
    </row>
    <row r="68" spans="1:5" x14ac:dyDescent="0.55000000000000004">
      <c r="A68" t="s">
        <v>8</v>
      </c>
      <c r="B68" t="s">
        <v>35</v>
      </c>
      <c r="C68" t="s">
        <v>32</v>
      </c>
      <c r="D68" s="2">
        <v>6706</v>
      </c>
      <c r="E68" s="3">
        <v>459</v>
      </c>
    </row>
    <row r="69" spans="1:5" x14ac:dyDescent="0.55000000000000004">
      <c r="A69" t="s">
        <v>10</v>
      </c>
      <c r="B69" t="s">
        <v>36</v>
      </c>
      <c r="C69" t="s">
        <v>32</v>
      </c>
      <c r="D69" s="2">
        <v>6657</v>
      </c>
      <c r="E69" s="3">
        <v>303</v>
      </c>
    </row>
    <row r="70" spans="1:5" x14ac:dyDescent="0.55000000000000004">
      <c r="A70" t="s">
        <v>3</v>
      </c>
      <c r="B70" t="s">
        <v>35</v>
      </c>
      <c r="C70" t="s">
        <v>15</v>
      </c>
      <c r="D70" s="2">
        <v>6657</v>
      </c>
      <c r="E70" s="3">
        <v>276</v>
      </c>
    </row>
    <row r="71" spans="1:5" x14ac:dyDescent="0.55000000000000004">
      <c r="A71" t="s">
        <v>7</v>
      </c>
      <c r="B71" t="s">
        <v>37</v>
      </c>
      <c r="C71" t="s">
        <v>14</v>
      </c>
      <c r="D71" s="2">
        <v>6608</v>
      </c>
      <c r="E71" s="3">
        <v>225</v>
      </c>
    </row>
    <row r="72" spans="1:5" x14ac:dyDescent="0.55000000000000004">
      <c r="A72" t="s">
        <v>2</v>
      </c>
      <c r="B72" t="s">
        <v>38</v>
      </c>
      <c r="C72" t="s">
        <v>28</v>
      </c>
      <c r="D72" s="2">
        <v>6580</v>
      </c>
      <c r="E72" s="3">
        <v>183</v>
      </c>
    </row>
    <row r="73" spans="1:5" x14ac:dyDescent="0.55000000000000004">
      <c r="A73" t="s">
        <v>7</v>
      </c>
      <c r="B73" t="s">
        <v>37</v>
      </c>
      <c r="C73" t="s">
        <v>30</v>
      </c>
      <c r="D73" s="2">
        <v>6454</v>
      </c>
      <c r="E73" s="3">
        <v>54</v>
      </c>
    </row>
    <row r="74" spans="1:5" x14ac:dyDescent="0.55000000000000004">
      <c r="A74" t="s">
        <v>8</v>
      </c>
      <c r="B74" t="s">
        <v>38</v>
      </c>
      <c r="C74" t="s">
        <v>21</v>
      </c>
      <c r="D74" s="2">
        <v>6433</v>
      </c>
      <c r="E74" s="3">
        <v>78</v>
      </c>
    </row>
    <row r="75" spans="1:5" x14ac:dyDescent="0.55000000000000004">
      <c r="A75" t="s">
        <v>41</v>
      </c>
      <c r="B75" t="s">
        <v>37</v>
      </c>
      <c r="C75" t="s">
        <v>24</v>
      </c>
      <c r="D75" s="2">
        <v>6398</v>
      </c>
      <c r="E75" s="3">
        <v>102</v>
      </c>
    </row>
    <row r="76" spans="1:5" x14ac:dyDescent="0.55000000000000004">
      <c r="A76" t="s">
        <v>7</v>
      </c>
      <c r="B76" t="s">
        <v>37</v>
      </c>
      <c r="C76" t="s">
        <v>33</v>
      </c>
      <c r="D76" s="2">
        <v>6391</v>
      </c>
      <c r="E76" s="3">
        <v>48</v>
      </c>
    </row>
    <row r="77" spans="1:5" x14ac:dyDescent="0.55000000000000004">
      <c r="A77" t="s">
        <v>40</v>
      </c>
      <c r="B77" t="s">
        <v>39</v>
      </c>
      <c r="C77" t="s">
        <v>27</v>
      </c>
      <c r="D77" s="2">
        <v>6370</v>
      </c>
      <c r="E77" s="3">
        <v>30</v>
      </c>
    </row>
    <row r="78" spans="1:5" x14ac:dyDescent="0.55000000000000004">
      <c r="A78" t="s">
        <v>5</v>
      </c>
      <c r="B78" t="s">
        <v>36</v>
      </c>
      <c r="C78" t="s">
        <v>23</v>
      </c>
      <c r="D78" s="2">
        <v>6314</v>
      </c>
      <c r="E78" s="3">
        <v>15</v>
      </c>
    </row>
    <row r="79" spans="1:5" x14ac:dyDescent="0.55000000000000004">
      <c r="A79" t="s">
        <v>3</v>
      </c>
      <c r="B79" t="s">
        <v>34</v>
      </c>
      <c r="C79" t="s">
        <v>25</v>
      </c>
      <c r="D79" s="2">
        <v>6300</v>
      </c>
      <c r="E79" s="3">
        <v>42</v>
      </c>
    </row>
    <row r="80" spans="1:5" x14ac:dyDescent="0.55000000000000004">
      <c r="A80" t="s">
        <v>8</v>
      </c>
      <c r="B80" t="s">
        <v>37</v>
      </c>
      <c r="C80" t="s">
        <v>26</v>
      </c>
      <c r="D80" s="2">
        <v>6279</v>
      </c>
      <c r="E80" s="3">
        <v>45</v>
      </c>
    </row>
    <row r="81" spans="1:5" x14ac:dyDescent="0.55000000000000004">
      <c r="A81" t="s">
        <v>5</v>
      </c>
      <c r="B81" t="s">
        <v>34</v>
      </c>
      <c r="C81" t="s">
        <v>22</v>
      </c>
      <c r="D81" s="2">
        <v>6279</v>
      </c>
      <c r="E81" s="3">
        <v>237</v>
      </c>
    </row>
    <row r="82" spans="1:5" x14ac:dyDescent="0.55000000000000004">
      <c r="A82" t="s">
        <v>5</v>
      </c>
      <c r="B82" t="s">
        <v>36</v>
      </c>
      <c r="C82" t="s">
        <v>13</v>
      </c>
      <c r="D82" s="2">
        <v>6146</v>
      </c>
      <c r="E82" s="3">
        <v>63</v>
      </c>
    </row>
    <row r="83" spans="1:5" x14ac:dyDescent="0.55000000000000004">
      <c r="A83" t="s">
        <v>40</v>
      </c>
      <c r="B83" t="s">
        <v>37</v>
      </c>
      <c r="C83" t="s">
        <v>27</v>
      </c>
      <c r="D83" s="2">
        <v>6132</v>
      </c>
      <c r="E83" s="3">
        <v>93</v>
      </c>
    </row>
    <row r="84" spans="1:5" x14ac:dyDescent="0.55000000000000004">
      <c r="A84" t="s">
        <v>40</v>
      </c>
      <c r="B84" t="s">
        <v>38</v>
      </c>
      <c r="C84" t="s">
        <v>4</v>
      </c>
      <c r="D84" s="2">
        <v>6125</v>
      </c>
      <c r="E84" s="3">
        <v>102</v>
      </c>
    </row>
    <row r="85" spans="1:5" x14ac:dyDescent="0.55000000000000004">
      <c r="A85" t="s">
        <v>6</v>
      </c>
      <c r="B85" t="s">
        <v>36</v>
      </c>
      <c r="C85" t="s">
        <v>32</v>
      </c>
      <c r="D85" s="2">
        <v>6118</v>
      </c>
      <c r="E85" s="3">
        <v>9</v>
      </c>
    </row>
    <row r="86" spans="1:5" x14ac:dyDescent="0.55000000000000004">
      <c r="A86" t="s">
        <v>41</v>
      </c>
      <c r="B86" t="s">
        <v>36</v>
      </c>
      <c r="C86" t="s">
        <v>30</v>
      </c>
      <c r="D86" s="2">
        <v>6118</v>
      </c>
      <c r="E86" s="3">
        <v>174</v>
      </c>
    </row>
    <row r="87" spans="1:5" x14ac:dyDescent="0.55000000000000004">
      <c r="A87" t="s">
        <v>5</v>
      </c>
      <c r="B87" t="s">
        <v>36</v>
      </c>
      <c r="C87" t="s">
        <v>18</v>
      </c>
      <c r="D87" s="2">
        <v>6111</v>
      </c>
      <c r="E87" s="3">
        <v>3</v>
      </c>
    </row>
    <row r="88" spans="1:5" x14ac:dyDescent="0.55000000000000004">
      <c r="A88" t="s">
        <v>6</v>
      </c>
      <c r="B88" t="s">
        <v>39</v>
      </c>
      <c r="C88" t="s">
        <v>17</v>
      </c>
      <c r="D88" s="2">
        <v>6048</v>
      </c>
      <c r="E88" s="3">
        <v>27</v>
      </c>
    </row>
    <row r="89" spans="1:5" x14ac:dyDescent="0.55000000000000004">
      <c r="A89" t="s">
        <v>2</v>
      </c>
      <c r="B89" t="s">
        <v>39</v>
      </c>
      <c r="C89" t="s">
        <v>28</v>
      </c>
      <c r="D89" s="2">
        <v>6027</v>
      </c>
      <c r="E89" s="3">
        <v>144</v>
      </c>
    </row>
    <row r="90" spans="1:5" x14ac:dyDescent="0.55000000000000004">
      <c r="A90" t="s">
        <v>41</v>
      </c>
      <c r="B90" t="s">
        <v>38</v>
      </c>
      <c r="C90" t="s">
        <v>22</v>
      </c>
      <c r="D90" s="2">
        <v>5915</v>
      </c>
      <c r="E90" s="3">
        <v>3</v>
      </c>
    </row>
    <row r="91" spans="1:5" x14ac:dyDescent="0.55000000000000004">
      <c r="A91" t="s">
        <v>40</v>
      </c>
      <c r="B91" t="s">
        <v>39</v>
      </c>
      <c r="C91" t="s">
        <v>22</v>
      </c>
      <c r="D91" s="2">
        <v>5817</v>
      </c>
      <c r="E91" s="3">
        <v>12</v>
      </c>
    </row>
    <row r="92" spans="1:5" x14ac:dyDescent="0.55000000000000004">
      <c r="A92" t="s">
        <v>40</v>
      </c>
      <c r="B92" t="s">
        <v>39</v>
      </c>
      <c r="C92" t="s">
        <v>15</v>
      </c>
      <c r="D92" s="2">
        <v>5775</v>
      </c>
      <c r="E92" s="3">
        <v>42</v>
      </c>
    </row>
    <row r="93" spans="1:5" x14ac:dyDescent="0.55000000000000004">
      <c r="A93" t="s">
        <v>7</v>
      </c>
      <c r="B93" t="s">
        <v>38</v>
      </c>
      <c r="C93" t="s">
        <v>28</v>
      </c>
      <c r="D93" s="2">
        <v>5677</v>
      </c>
      <c r="E93" s="3">
        <v>258</v>
      </c>
    </row>
    <row r="94" spans="1:5" x14ac:dyDescent="0.55000000000000004">
      <c r="A94" t="s">
        <v>40</v>
      </c>
      <c r="B94" t="s">
        <v>38</v>
      </c>
      <c r="C94" t="s">
        <v>13</v>
      </c>
      <c r="D94" s="2">
        <v>5670</v>
      </c>
      <c r="E94" s="3">
        <v>297</v>
      </c>
    </row>
    <row r="95" spans="1:5" x14ac:dyDescent="0.55000000000000004">
      <c r="A95" t="s">
        <v>10</v>
      </c>
      <c r="B95" t="s">
        <v>38</v>
      </c>
      <c r="C95" t="s">
        <v>14</v>
      </c>
      <c r="D95" s="2">
        <v>5586</v>
      </c>
      <c r="E95" s="3">
        <v>525</v>
      </c>
    </row>
    <row r="96" spans="1:5" x14ac:dyDescent="0.55000000000000004">
      <c r="A96" t="s">
        <v>7</v>
      </c>
      <c r="B96" t="s">
        <v>36</v>
      </c>
      <c r="C96" t="s">
        <v>29</v>
      </c>
      <c r="D96" s="2">
        <v>5551</v>
      </c>
      <c r="E96" s="3">
        <v>252</v>
      </c>
    </row>
    <row r="97" spans="1:5" x14ac:dyDescent="0.55000000000000004">
      <c r="A97" t="s">
        <v>5</v>
      </c>
      <c r="B97" t="s">
        <v>38</v>
      </c>
      <c r="C97" t="s">
        <v>19</v>
      </c>
      <c r="D97" s="2">
        <v>5474</v>
      </c>
      <c r="E97" s="3">
        <v>168</v>
      </c>
    </row>
    <row r="98" spans="1:5" x14ac:dyDescent="0.55000000000000004">
      <c r="A98" t="s">
        <v>40</v>
      </c>
      <c r="B98" t="s">
        <v>36</v>
      </c>
      <c r="C98" t="s">
        <v>25</v>
      </c>
      <c r="D98" s="2">
        <v>5439</v>
      </c>
      <c r="E98" s="3">
        <v>30</v>
      </c>
    </row>
    <row r="99" spans="1:5" x14ac:dyDescent="0.55000000000000004">
      <c r="A99" t="s">
        <v>10</v>
      </c>
      <c r="B99" t="s">
        <v>34</v>
      </c>
      <c r="C99" t="s">
        <v>19</v>
      </c>
      <c r="D99" s="2">
        <v>5355</v>
      </c>
      <c r="E99" s="3">
        <v>204</v>
      </c>
    </row>
    <row r="100" spans="1:5" x14ac:dyDescent="0.55000000000000004">
      <c r="A100" t="s">
        <v>7</v>
      </c>
      <c r="B100" t="s">
        <v>37</v>
      </c>
      <c r="C100" t="s">
        <v>26</v>
      </c>
      <c r="D100" s="2">
        <v>5306</v>
      </c>
      <c r="E100" s="3">
        <v>0</v>
      </c>
    </row>
    <row r="101" spans="1:5" x14ac:dyDescent="0.55000000000000004">
      <c r="A101" t="s">
        <v>5</v>
      </c>
      <c r="B101" t="s">
        <v>39</v>
      </c>
      <c r="C101" t="s">
        <v>26</v>
      </c>
      <c r="D101" s="2">
        <v>5236</v>
      </c>
      <c r="E101" s="3">
        <v>51</v>
      </c>
    </row>
    <row r="102" spans="1:5" x14ac:dyDescent="0.55000000000000004">
      <c r="A102" t="s">
        <v>7</v>
      </c>
      <c r="B102" t="s">
        <v>35</v>
      </c>
      <c r="C102" t="s">
        <v>28</v>
      </c>
      <c r="D102" s="2">
        <v>5194</v>
      </c>
      <c r="E102" s="3">
        <v>288</v>
      </c>
    </row>
    <row r="103" spans="1:5" x14ac:dyDescent="0.55000000000000004">
      <c r="A103" t="s">
        <v>5</v>
      </c>
      <c r="B103" t="s">
        <v>38</v>
      </c>
      <c r="C103" t="s">
        <v>32</v>
      </c>
      <c r="D103" s="2">
        <v>5075</v>
      </c>
      <c r="E103" s="3">
        <v>21</v>
      </c>
    </row>
    <row r="104" spans="1:5" x14ac:dyDescent="0.55000000000000004">
      <c r="A104" t="s">
        <v>40</v>
      </c>
      <c r="B104" t="s">
        <v>34</v>
      </c>
      <c r="C104" t="s">
        <v>17</v>
      </c>
      <c r="D104" s="2">
        <v>5019</v>
      </c>
      <c r="E104" s="3">
        <v>156</v>
      </c>
    </row>
    <row r="105" spans="1:5" x14ac:dyDescent="0.55000000000000004">
      <c r="A105" t="s">
        <v>8</v>
      </c>
      <c r="B105" t="s">
        <v>36</v>
      </c>
      <c r="C105" t="s">
        <v>23</v>
      </c>
      <c r="D105" s="2">
        <v>5019</v>
      </c>
      <c r="E105" s="3">
        <v>150</v>
      </c>
    </row>
    <row r="106" spans="1:5" x14ac:dyDescent="0.55000000000000004">
      <c r="A106" t="s">
        <v>8</v>
      </c>
      <c r="B106" t="s">
        <v>35</v>
      </c>
      <c r="C106" t="s">
        <v>22</v>
      </c>
      <c r="D106" s="2">
        <v>5012</v>
      </c>
      <c r="E106" s="3">
        <v>210</v>
      </c>
    </row>
    <row r="107" spans="1:5" x14ac:dyDescent="0.55000000000000004">
      <c r="A107" t="s">
        <v>5</v>
      </c>
      <c r="B107" t="s">
        <v>37</v>
      </c>
      <c r="C107" t="s">
        <v>14</v>
      </c>
      <c r="D107" s="2">
        <v>4991</v>
      </c>
      <c r="E107" s="3">
        <v>12</v>
      </c>
    </row>
    <row r="108" spans="1:5" x14ac:dyDescent="0.55000000000000004">
      <c r="A108" t="s">
        <v>10</v>
      </c>
      <c r="B108" t="s">
        <v>34</v>
      </c>
      <c r="C108" t="s">
        <v>26</v>
      </c>
      <c r="D108" s="2">
        <v>4991</v>
      </c>
      <c r="E108" s="3">
        <v>9</v>
      </c>
    </row>
    <row r="109" spans="1:5" x14ac:dyDescent="0.55000000000000004">
      <c r="A109" t="s">
        <v>6</v>
      </c>
      <c r="B109" t="s">
        <v>36</v>
      </c>
      <c r="C109" t="s">
        <v>17</v>
      </c>
      <c r="D109" s="2">
        <v>4970</v>
      </c>
      <c r="E109" s="3">
        <v>156</v>
      </c>
    </row>
    <row r="110" spans="1:5" x14ac:dyDescent="0.55000000000000004">
      <c r="A110" t="s">
        <v>3</v>
      </c>
      <c r="B110" t="s">
        <v>39</v>
      </c>
      <c r="C110" t="s">
        <v>26</v>
      </c>
      <c r="D110" s="2">
        <v>4956</v>
      </c>
      <c r="E110" s="3">
        <v>171</v>
      </c>
    </row>
    <row r="111" spans="1:5" x14ac:dyDescent="0.55000000000000004">
      <c r="A111" t="s">
        <v>6</v>
      </c>
      <c r="B111" t="s">
        <v>37</v>
      </c>
      <c r="C111" t="s">
        <v>23</v>
      </c>
      <c r="D111" s="2">
        <v>4949</v>
      </c>
      <c r="E111" s="3">
        <v>189</v>
      </c>
    </row>
    <row r="112" spans="1:5" x14ac:dyDescent="0.55000000000000004">
      <c r="A112" t="s">
        <v>41</v>
      </c>
      <c r="B112" t="s">
        <v>34</v>
      </c>
      <c r="C112" t="s">
        <v>23</v>
      </c>
      <c r="D112" s="2">
        <v>4935</v>
      </c>
      <c r="E112" s="3">
        <v>126</v>
      </c>
    </row>
    <row r="113" spans="1:5" x14ac:dyDescent="0.55000000000000004">
      <c r="A113" t="s">
        <v>10</v>
      </c>
      <c r="B113" t="s">
        <v>39</v>
      </c>
      <c r="C113" t="s">
        <v>21</v>
      </c>
      <c r="D113" s="2">
        <v>4858</v>
      </c>
      <c r="E113" s="3">
        <v>279</v>
      </c>
    </row>
    <row r="114" spans="1:5" x14ac:dyDescent="0.55000000000000004">
      <c r="A114" t="s">
        <v>2</v>
      </c>
      <c r="B114" t="s">
        <v>39</v>
      </c>
      <c r="C114" t="s">
        <v>15</v>
      </c>
      <c r="D114" s="2">
        <v>4802</v>
      </c>
      <c r="E114" s="3">
        <v>36</v>
      </c>
    </row>
    <row r="115" spans="1:5" x14ac:dyDescent="0.55000000000000004">
      <c r="A115" t="s">
        <v>6</v>
      </c>
      <c r="B115" t="s">
        <v>35</v>
      </c>
      <c r="C115" t="s">
        <v>30</v>
      </c>
      <c r="D115" s="2">
        <v>4781</v>
      </c>
      <c r="E115" s="3">
        <v>123</v>
      </c>
    </row>
    <row r="116" spans="1:5" x14ac:dyDescent="0.55000000000000004">
      <c r="A116" t="s">
        <v>41</v>
      </c>
      <c r="B116" t="s">
        <v>35</v>
      </c>
      <c r="C116" t="s">
        <v>13</v>
      </c>
      <c r="D116" s="2">
        <v>4760</v>
      </c>
      <c r="E116" s="3">
        <v>69</v>
      </c>
    </row>
    <row r="117" spans="1:5" x14ac:dyDescent="0.55000000000000004">
      <c r="A117" t="s">
        <v>8</v>
      </c>
      <c r="B117" t="s">
        <v>35</v>
      </c>
      <c r="C117" t="s">
        <v>27</v>
      </c>
      <c r="D117" s="2">
        <v>4753</v>
      </c>
      <c r="E117" s="3">
        <v>300</v>
      </c>
    </row>
    <row r="118" spans="1:5" x14ac:dyDescent="0.55000000000000004">
      <c r="A118" t="s">
        <v>5</v>
      </c>
      <c r="B118" t="s">
        <v>35</v>
      </c>
      <c r="C118" t="s">
        <v>31</v>
      </c>
      <c r="D118" s="2">
        <v>4753</v>
      </c>
      <c r="E118" s="3">
        <v>246</v>
      </c>
    </row>
    <row r="119" spans="1:5" x14ac:dyDescent="0.55000000000000004">
      <c r="A119" t="s">
        <v>40</v>
      </c>
      <c r="B119" t="s">
        <v>35</v>
      </c>
      <c r="C119" t="s">
        <v>16</v>
      </c>
      <c r="D119" s="2">
        <v>4725</v>
      </c>
      <c r="E119" s="3">
        <v>174</v>
      </c>
    </row>
    <row r="120" spans="1:5" x14ac:dyDescent="0.55000000000000004">
      <c r="A120" t="s">
        <v>10</v>
      </c>
      <c r="B120" t="s">
        <v>37</v>
      </c>
      <c r="C120" t="s">
        <v>23</v>
      </c>
      <c r="D120" s="2">
        <v>4683</v>
      </c>
      <c r="E120" s="3">
        <v>30</v>
      </c>
    </row>
    <row r="121" spans="1:5" x14ac:dyDescent="0.55000000000000004">
      <c r="A121" t="s">
        <v>7</v>
      </c>
      <c r="B121" t="s">
        <v>35</v>
      </c>
      <c r="C121" t="s">
        <v>14</v>
      </c>
      <c r="D121" s="2">
        <v>4606</v>
      </c>
      <c r="E121" s="3">
        <v>63</v>
      </c>
    </row>
    <row r="122" spans="1:5" x14ac:dyDescent="0.55000000000000004">
      <c r="A122" t="s">
        <v>3</v>
      </c>
      <c r="B122" t="s">
        <v>37</v>
      </c>
      <c r="C122" t="s">
        <v>29</v>
      </c>
      <c r="D122" s="2">
        <v>4592</v>
      </c>
      <c r="E122" s="3">
        <v>324</v>
      </c>
    </row>
    <row r="123" spans="1:5" x14ac:dyDescent="0.55000000000000004">
      <c r="A123" t="s">
        <v>7</v>
      </c>
      <c r="B123" t="s">
        <v>35</v>
      </c>
      <c r="C123" t="s">
        <v>19</v>
      </c>
      <c r="D123" s="2">
        <v>4585</v>
      </c>
      <c r="E123" s="3">
        <v>240</v>
      </c>
    </row>
    <row r="124" spans="1:5" x14ac:dyDescent="0.55000000000000004">
      <c r="A124" t="s">
        <v>7</v>
      </c>
      <c r="B124" t="s">
        <v>37</v>
      </c>
      <c r="C124" t="s">
        <v>17</v>
      </c>
      <c r="D124" s="2">
        <v>4487</v>
      </c>
      <c r="E124" s="3">
        <v>111</v>
      </c>
    </row>
    <row r="125" spans="1:5" x14ac:dyDescent="0.55000000000000004">
      <c r="A125" t="s">
        <v>7</v>
      </c>
      <c r="B125" t="s">
        <v>37</v>
      </c>
      <c r="C125" t="s">
        <v>16</v>
      </c>
      <c r="D125" s="2">
        <v>4487</v>
      </c>
      <c r="E125" s="3">
        <v>333</v>
      </c>
    </row>
    <row r="126" spans="1:5" x14ac:dyDescent="0.55000000000000004">
      <c r="A126" t="s">
        <v>5</v>
      </c>
      <c r="B126" t="s">
        <v>35</v>
      </c>
      <c r="C126" t="s">
        <v>29</v>
      </c>
      <c r="D126" s="2">
        <v>4480</v>
      </c>
      <c r="E126" s="3">
        <v>357</v>
      </c>
    </row>
    <row r="127" spans="1:5" x14ac:dyDescent="0.55000000000000004">
      <c r="A127" t="s">
        <v>7</v>
      </c>
      <c r="B127" t="s">
        <v>39</v>
      </c>
      <c r="C127" t="s">
        <v>17</v>
      </c>
      <c r="D127" s="2">
        <v>4438</v>
      </c>
      <c r="E127" s="3">
        <v>246</v>
      </c>
    </row>
    <row r="128" spans="1:5" x14ac:dyDescent="0.55000000000000004">
      <c r="A128" t="s">
        <v>40</v>
      </c>
      <c r="B128" t="s">
        <v>36</v>
      </c>
      <c r="C128" t="s">
        <v>13</v>
      </c>
      <c r="D128" s="2">
        <v>4424</v>
      </c>
      <c r="E128" s="3">
        <v>201</v>
      </c>
    </row>
    <row r="129" spans="1:5" x14ac:dyDescent="0.55000000000000004">
      <c r="A129" t="s">
        <v>2</v>
      </c>
      <c r="B129" t="s">
        <v>38</v>
      </c>
      <c r="C129" t="s">
        <v>23</v>
      </c>
      <c r="D129" s="2">
        <v>4417</v>
      </c>
      <c r="E129" s="3">
        <v>153</v>
      </c>
    </row>
    <row r="130" spans="1:5" x14ac:dyDescent="0.55000000000000004">
      <c r="A130" t="s">
        <v>2</v>
      </c>
      <c r="B130" t="s">
        <v>38</v>
      </c>
      <c r="C130" t="s">
        <v>31</v>
      </c>
      <c r="D130" s="2">
        <v>4326</v>
      </c>
      <c r="E130" s="3">
        <v>348</v>
      </c>
    </row>
    <row r="131" spans="1:5" x14ac:dyDescent="0.55000000000000004">
      <c r="A131" t="s">
        <v>6</v>
      </c>
      <c r="B131" t="s">
        <v>36</v>
      </c>
      <c r="C131" t="s">
        <v>13</v>
      </c>
      <c r="D131" s="2">
        <v>4319</v>
      </c>
      <c r="E131" s="3">
        <v>30</v>
      </c>
    </row>
    <row r="132" spans="1:5" x14ac:dyDescent="0.55000000000000004">
      <c r="A132" t="s">
        <v>9</v>
      </c>
      <c r="B132" t="s">
        <v>37</v>
      </c>
      <c r="C132" t="s">
        <v>25</v>
      </c>
      <c r="D132" s="2">
        <v>4305</v>
      </c>
      <c r="E132" s="3">
        <v>156</v>
      </c>
    </row>
    <row r="133" spans="1:5" x14ac:dyDescent="0.55000000000000004">
      <c r="A133" t="s">
        <v>6</v>
      </c>
      <c r="B133" t="s">
        <v>34</v>
      </c>
      <c r="C133" t="s">
        <v>27</v>
      </c>
      <c r="D133" s="2">
        <v>4242</v>
      </c>
      <c r="E133" s="3">
        <v>207</v>
      </c>
    </row>
    <row r="134" spans="1:5" x14ac:dyDescent="0.55000000000000004">
      <c r="A134" t="s">
        <v>9</v>
      </c>
      <c r="B134" t="s">
        <v>38</v>
      </c>
      <c r="C134" t="s">
        <v>24</v>
      </c>
      <c r="D134" s="2">
        <v>4137</v>
      </c>
      <c r="E134" s="3">
        <v>60</v>
      </c>
    </row>
    <row r="135" spans="1:5" x14ac:dyDescent="0.55000000000000004">
      <c r="A135" t="s">
        <v>10</v>
      </c>
      <c r="B135" t="s">
        <v>34</v>
      </c>
      <c r="C135" t="s">
        <v>22</v>
      </c>
      <c r="D135" s="2">
        <v>4053</v>
      </c>
      <c r="E135" s="3">
        <v>24</v>
      </c>
    </row>
    <row r="136" spans="1:5" x14ac:dyDescent="0.55000000000000004">
      <c r="A136" t="s">
        <v>40</v>
      </c>
      <c r="B136" t="s">
        <v>34</v>
      </c>
      <c r="C136" t="s">
        <v>19</v>
      </c>
      <c r="D136" s="2">
        <v>4018</v>
      </c>
      <c r="E136" s="3">
        <v>162</v>
      </c>
    </row>
    <row r="137" spans="1:5" x14ac:dyDescent="0.55000000000000004">
      <c r="A137" t="s">
        <v>5</v>
      </c>
      <c r="B137" t="s">
        <v>39</v>
      </c>
      <c r="C137" t="s">
        <v>24</v>
      </c>
      <c r="D137" s="2">
        <v>4018</v>
      </c>
      <c r="E137" s="3">
        <v>171</v>
      </c>
    </row>
    <row r="138" spans="1:5" x14ac:dyDescent="0.55000000000000004">
      <c r="A138" t="s">
        <v>2</v>
      </c>
      <c r="B138" t="s">
        <v>39</v>
      </c>
      <c r="C138" t="s">
        <v>33</v>
      </c>
      <c r="D138" s="2">
        <v>4018</v>
      </c>
      <c r="E138" s="3">
        <v>126</v>
      </c>
    </row>
    <row r="139" spans="1:5" x14ac:dyDescent="0.55000000000000004">
      <c r="A139" t="s">
        <v>3</v>
      </c>
      <c r="B139" t="s">
        <v>37</v>
      </c>
      <c r="C139" t="s">
        <v>17</v>
      </c>
      <c r="D139" s="2">
        <v>3983</v>
      </c>
      <c r="E139" s="3">
        <v>144</v>
      </c>
    </row>
    <row r="140" spans="1:5" x14ac:dyDescent="0.55000000000000004">
      <c r="A140" t="s">
        <v>41</v>
      </c>
      <c r="B140" t="s">
        <v>39</v>
      </c>
      <c r="C140" t="s">
        <v>14</v>
      </c>
      <c r="D140" s="2">
        <v>3976</v>
      </c>
      <c r="E140" s="3">
        <v>72</v>
      </c>
    </row>
    <row r="141" spans="1:5" x14ac:dyDescent="0.55000000000000004">
      <c r="A141" t="s">
        <v>9</v>
      </c>
      <c r="B141" t="s">
        <v>39</v>
      </c>
      <c r="C141" t="s">
        <v>24</v>
      </c>
      <c r="D141" s="2">
        <v>3920</v>
      </c>
      <c r="E141" s="3">
        <v>306</v>
      </c>
    </row>
    <row r="142" spans="1:5" x14ac:dyDescent="0.55000000000000004">
      <c r="A142" t="s">
        <v>6</v>
      </c>
      <c r="B142" t="s">
        <v>35</v>
      </c>
      <c r="C142" t="s">
        <v>27</v>
      </c>
      <c r="D142" s="2">
        <v>3864</v>
      </c>
      <c r="E142" s="3">
        <v>177</v>
      </c>
    </row>
    <row r="143" spans="1:5" x14ac:dyDescent="0.55000000000000004">
      <c r="A143" t="s">
        <v>9</v>
      </c>
      <c r="B143" t="s">
        <v>38</v>
      </c>
      <c r="C143" t="s">
        <v>25</v>
      </c>
      <c r="D143" s="2">
        <v>3850</v>
      </c>
      <c r="E143" s="3">
        <v>102</v>
      </c>
    </row>
    <row r="144" spans="1:5" x14ac:dyDescent="0.55000000000000004">
      <c r="A144" t="s">
        <v>7</v>
      </c>
      <c r="B144" t="s">
        <v>34</v>
      </c>
      <c r="C144" t="s">
        <v>15</v>
      </c>
      <c r="D144" s="2">
        <v>3829</v>
      </c>
      <c r="E144" s="3">
        <v>24</v>
      </c>
    </row>
    <row r="145" spans="1:5" x14ac:dyDescent="0.55000000000000004">
      <c r="A145" t="s">
        <v>10</v>
      </c>
      <c r="B145" t="s">
        <v>35</v>
      </c>
      <c r="C145" t="s">
        <v>18</v>
      </c>
      <c r="D145" s="2">
        <v>3808</v>
      </c>
      <c r="E145" s="3">
        <v>279</v>
      </c>
    </row>
    <row r="146" spans="1:5" x14ac:dyDescent="0.55000000000000004">
      <c r="A146" t="s">
        <v>40</v>
      </c>
      <c r="B146" t="s">
        <v>34</v>
      </c>
      <c r="C146" t="s">
        <v>33</v>
      </c>
      <c r="D146" s="2">
        <v>3794</v>
      </c>
      <c r="E146" s="3">
        <v>159</v>
      </c>
    </row>
    <row r="147" spans="1:5" x14ac:dyDescent="0.55000000000000004">
      <c r="A147" t="s">
        <v>3</v>
      </c>
      <c r="B147" t="s">
        <v>36</v>
      </c>
      <c r="C147" t="s">
        <v>23</v>
      </c>
      <c r="D147" s="2">
        <v>3773</v>
      </c>
      <c r="E147" s="3">
        <v>165</v>
      </c>
    </row>
    <row r="148" spans="1:5" x14ac:dyDescent="0.55000000000000004">
      <c r="A148" t="s">
        <v>6</v>
      </c>
      <c r="B148" t="s">
        <v>34</v>
      </c>
      <c r="C148" t="s">
        <v>17</v>
      </c>
      <c r="D148" s="2">
        <v>3759</v>
      </c>
      <c r="E148" s="3">
        <v>150</v>
      </c>
    </row>
    <row r="149" spans="1:5" x14ac:dyDescent="0.55000000000000004">
      <c r="A149" t="s">
        <v>8</v>
      </c>
      <c r="B149" t="s">
        <v>38</v>
      </c>
      <c r="C149" t="s">
        <v>32</v>
      </c>
      <c r="D149" s="2">
        <v>3752</v>
      </c>
      <c r="E149" s="3">
        <v>213</v>
      </c>
    </row>
    <row r="150" spans="1:5" x14ac:dyDescent="0.55000000000000004">
      <c r="A150" t="s">
        <v>3</v>
      </c>
      <c r="B150" t="s">
        <v>34</v>
      </c>
      <c r="C150" t="s">
        <v>28</v>
      </c>
      <c r="D150" s="2">
        <v>3689</v>
      </c>
      <c r="E150" s="3">
        <v>312</v>
      </c>
    </row>
    <row r="151" spans="1:5" x14ac:dyDescent="0.55000000000000004">
      <c r="A151" t="s">
        <v>3</v>
      </c>
      <c r="B151" t="s">
        <v>39</v>
      </c>
      <c r="C151" t="s">
        <v>29</v>
      </c>
      <c r="D151" s="2">
        <v>3640</v>
      </c>
      <c r="E151" s="3">
        <v>51</v>
      </c>
    </row>
    <row r="152" spans="1:5" x14ac:dyDescent="0.55000000000000004">
      <c r="A152" t="s">
        <v>8</v>
      </c>
      <c r="B152" t="s">
        <v>35</v>
      </c>
      <c r="C152" t="s">
        <v>30</v>
      </c>
      <c r="D152" s="2">
        <v>3598</v>
      </c>
      <c r="E152" s="3">
        <v>81</v>
      </c>
    </row>
    <row r="153" spans="1:5" x14ac:dyDescent="0.55000000000000004">
      <c r="A153" t="s">
        <v>6</v>
      </c>
      <c r="B153" t="s">
        <v>37</v>
      </c>
      <c r="C153" t="s">
        <v>28</v>
      </c>
      <c r="D153" s="2">
        <v>3556</v>
      </c>
      <c r="E153" s="3">
        <v>459</v>
      </c>
    </row>
    <row r="154" spans="1:5" x14ac:dyDescent="0.55000000000000004">
      <c r="A154" t="s">
        <v>2</v>
      </c>
      <c r="B154" t="s">
        <v>38</v>
      </c>
      <c r="C154" t="s">
        <v>4</v>
      </c>
      <c r="D154" s="2">
        <v>3549</v>
      </c>
      <c r="E154" s="3">
        <v>3</v>
      </c>
    </row>
    <row r="155" spans="1:5" x14ac:dyDescent="0.55000000000000004">
      <c r="A155" t="s">
        <v>8</v>
      </c>
      <c r="B155" t="s">
        <v>34</v>
      </c>
      <c r="C155" t="s">
        <v>31</v>
      </c>
      <c r="D155" s="2">
        <v>3507</v>
      </c>
      <c r="E155" s="3">
        <v>288</v>
      </c>
    </row>
    <row r="156" spans="1:5" x14ac:dyDescent="0.55000000000000004">
      <c r="A156" t="s">
        <v>10</v>
      </c>
      <c r="B156" t="s">
        <v>35</v>
      </c>
      <c r="C156" t="s">
        <v>14</v>
      </c>
      <c r="D156" s="2">
        <v>3472</v>
      </c>
      <c r="E156" s="3">
        <v>96</v>
      </c>
    </row>
    <row r="157" spans="1:5" x14ac:dyDescent="0.55000000000000004">
      <c r="A157" t="s">
        <v>6</v>
      </c>
      <c r="B157" t="s">
        <v>34</v>
      </c>
      <c r="C157" t="s">
        <v>30</v>
      </c>
      <c r="D157" s="2">
        <v>3402</v>
      </c>
      <c r="E157" s="3">
        <v>366</v>
      </c>
    </row>
    <row r="158" spans="1:5" x14ac:dyDescent="0.55000000000000004">
      <c r="A158" t="s">
        <v>41</v>
      </c>
      <c r="B158" t="s">
        <v>37</v>
      </c>
      <c r="C158" t="s">
        <v>20</v>
      </c>
      <c r="D158" s="2">
        <v>3388</v>
      </c>
      <c r="E158" s="3">
        <v>123</v>
      </c>
    </row>
    <row r="159" spans="1:5" x14ac:dyDescent="0.55000000000000004">
      <c r="A159" t="s">
        <v>6</v>
      </c>
      <c r="B159" t="s">
        <v>34</v>
      </c>
      <c r="C159" t="s">
        <v>29</v>
      </c>
      <c r="D159" s="2">
        <v>3339</v>
      </c>
      <c r="E159" s="3">
        <v>75</v>
      </c>
    </row>
    <row r="160" spans="1:5" x14ac:dyDescent="0.55000000000000004">
      <c r="A160" t="s">
        <v>3</v>
      </c>
      <c r="B160" t="s">
        <v>36</v>
      </c>
      <c r="C160" t="s">
        <v>25</v>
      </c>
      <c r="D160" s="2">
        <v>3339</v>
      </c>
      <c r="E160" s="3">
        <v>39</v>
      </c>
    </row>
    <row r="161" spans="1:5" x14ac:dyDescent="0.55000000000000004">
      <c r="A161" t="s">
        <v>5</v>
      </c>
      <c r="B161" t="s">
        <v>36</v>
      </c>
      <c r="C161" t="s">
        <v>17</v>
      </c>
      <c r="D161" s="2">
        <v>3339</v>
      </c>
      <c r="E161" s="3">
        <v>348</v>
      </c>
    </row>
    <row r="162" spans="1:5" x14ac:dyDescent="0.55000000000000004">
      <c r="A162" t="s">
        <v>7</v>
      </c>
      <c r="B162" t="s">
        <v>34</v>
      </c>
      <c r="C162" t="s">
        <v>32</v>
      </c>
      <c r="D162" s="2">
        <v>3262</v>
      </c>
      <c r="E162" s="3">
        <v>75</v>
      </c>
    </row>
    <row r="163" spans="1:5" x14ac:dyDescent="0.55000000000000004">
      <c r="A163" t="s">
        <v>9</v>
      </c>
      <c r="B163" t="s">
        <v>39</v>
      </c>
      <c r="C163" t="s">
        <v>25</v>
      </c>
      <c r="D163" s="2">
        <v>3192</v>
      </c>
      <c r="E163" s="3">
        <v>72</v>
      </c>
    </row>
    <row r="164" spans="1:5" x14ac:dyDescent="0.55000000000000004">
      <c r="A164" t="s">
        <v>40</v>
      </c>
      <c r="B164" t="s">
        <v>36</v>
      </c>
      <c r="C164" t="s">
        <v>27</v>
      </c>
      <c r="D164" s="2">
        <v>3164</v>
      </c>
      <c r="E164" s="3">
        <v>306</v>
      </c>
    </row>
    <row r="165" spans="1:5" x14ac:dyDescent="0.55000000000000004">
      <c r="A165" t="s">
        <v>3</v>
      </c>
      <c r="B165" t="s">
        <v>34</v>
      </c>
      <c r="C165" t="s">
        <v>26</v>
      </c>
      <c r="D165" s="2">
        <v>3108</v>
      </c>
      <c r="E165" s="3">
        <v>54</v>
      </c>
    </row>
    <row r="166" spans="1:5" x14ac:dyDescent="0.55000000000000004">
      <c r="A166" t="s">
        <v>40</v>
      </c>
      <c r="B166" t="s">
        <v>39</v>
      </c>
      <c r="C166" t="s">
        <v>28</v>
      </c>
      <c r="D166" s="2">
        <v>3101</v>
      </c>
      <c r="E166" s="3">
        <v>225</v>
      </c>
    </row>
    <row r="167" spans="1:5" x14ac:dyDescent="0.55000000000000004">
      <c r="A167" t="s">
        <v>2</v>
      </c>
      <c r="B167" t="s">
        <v>36</v>
      </c>
      <c r="C167" t="s">
        <v>31</v>
      </c>
      <c r="D167" s="2">
        <v>3094</v>
      </c>
      <c r="E167" s="3">
        <v>246</v>
      </c>
    </row>
    <row r="168" spans="1:5" x14ac:dyDescent="0.55000000000000004">
      <c r="A168" t="s">
        <v>10</v>
      </c>
      <c r="B168" t="s">
        <v>37</v>
      </c>
      <c r="C168" t="s">
        <v>28</v>
      </c>
      <c r="D168" s="2">
        <v>3059</v>
      </c>
      <c r="E168" s="3">
        <v>27</v>
      </c>
    </row>
    <row r="169" spans="1:5" x14ac:dyDescent="0.55000000000000004">
      <c r="A169" t="s">
        <v>6</v>
      </c>
      <c r="B169" t="s">
        <v>39</v>
      </c>
      <c r="C169" t="s">
        <v>29</v>
      </c>
      <c r="D169" s="2">
        <v>3052</v>
      </c>
      <c r="E169" s="3">
        <v>378</v>
      </c>
    </row>
    <row r="170" spans="1:5" x14ac:dyDescent="0.55000000000000004">
      <c r="A170" t="s">
        <v>6</v>
      </c>
      <c r="B170" t="s">
        <v>39</v>
      </c>
      <c r="C170" t="s">
        <v>24</v>
      </c>
      <c r="D170" s="2">
        <v>2989</v>
      </c>
      <c r="E170" s="3">
        <v>3</v>
      </c>
    </row>
    <row r="171" spans="1:5" x14ac:dyDescent="0.55000000000000004">
      <c r="A171" t="s">
        <v>9</v>
      </c>
      <c r="B171" t="s">
        <v>36</v>
      </c>
      <c r="C171" t="s">
        <v>32</v>
      </c>
      <c r="D171" s="2">
        <v>2954</v>
      </c>
      <c r="E171" s="3">
        <v>189</v>
      </c>
    </row>
    <row r="172" spans="1:5" x14ac:dyDescent="0.55000000000000004">
      <c r="A172" t="s">
        <v>41</v>
      </c>
      <c r="B172" t="s">
        <v>37</v>
      </c>
      <c r="C172" t="s">
        <v>21</v>
      </c>
      <c r="D172" s="2">
        <v>2933</v>
      </c>
      <c r="E172" s="3">
        <v>9</v>
      </c>
    </row>
    <row r="173" spans="1:5" x14ac:dyDescent="0.55000000000000004">
      <c r="A173" t="s">
        <v>9</v>
      </c>
      <c r="B173" t="s">
        <v>37</v>
      </c>
      <c r="C173" t="s">
        <v>28</v>
      </c>
      <c r="D173" s="2">
        <v>2919</v>
      </c>
      <c r="E173" s="3">
        <v>45</v>
      </c>
    </row>
    <row r="174" spans="1:5" x14ac:dyDescent="0.55000000000000004">
      <c r="A174" t="s">
        <v>3</v>
      </c>
      <c r="B174" t="s">
        <v>34</v>
      </c>
      <c r="C174" t="s">
        <v>17</v>
      </c>
      <c r="D174" s="2">
        <v>2919</v>
      </c>
      <c r="E174" s="3">
        <v>93</v>
      </c>
    </row>
    <row r="175" spans="1:5" x14ac:dyDescent="0.55000000000000004">
      <c r="A175" t="s">
        <v>5</v>
      </c>
      <c r="B175" t="s">
        <v>34</v>
      </c>
      <c r="C175" t="s">
        <v>29</v>
      </c>
      <c r="D175" s="2">
        <v>2891</v>
      </c>
      <c r="E175" s="3">
        <v>102</v>
      </c>
    </row>
    <row r="176" spans="1:5" x14ac:dyDescent="0.55000000000000004">
      <c r="A176" t="s">
        <v>7</v>
      </c>
      <c r="B176" t="s">
        <v>36</v>
      </c>
      <c r="C176" t="s">
        <v>19</v>
      </c>
      <c r="D176" s="2">
        <v>2870</v>
      </c>
      <c r="E176" s="3">
        <v>300</v>
      </c>
    </row>
    <row r="177" spans="1:5" x14ac:dyDescent="0.55000000000000004">
      <c r="A177" t="s">
        <v>2</v>
      </c>
      <c r="B177" t="s">
        <v>37</v>
      </c>
      <c r="C177" t="s">
        <v>15</v>
      </c>
      <c r="D177" s="2">
        <v>2863</v>
      </c>
      <c r="E177" s="3">
        <v>42</v>
      </c>
    </row>
    <row r="178" spans="1:5" x14ac:dyDescent="0.55000000000000004">
      <c r="A178" t="s">
        <v>9</v>
      </c>
      <c r="B178" t="s">
        <v>37</v>
      </c>
      <c r="C178" t="s">
        <v>26</v>
      </c>
      <c r="D178" s="2">
        <v>2856</v>
      </c>
      <c r="E178" s="3">
        <v>246</v>
      </c>
    </row>
    <row r="179" spans="1:5" x14ac:dyDescent="0.55000000000000004">
      <c r="A179" t="s">
        <v>7</v>
      </c>
      <c r="B179" t="s">
        <v>35</v>
      </c>
      <c r="C179" t="s">
        <v>24</v>
      </c>
      <c r="D179" s="2">
        <v>2793</v>
      </c>
      <c r="E179" s="3">
        <v>114</v>
      </c>
    </row>
    <row r="180" spans="1:5" x14ac:dyDescent="0.55000000000000004">
      <c r="A180" t="s">
        <v>40</v>
      </c>
      <c r="B180" t="s">
        <v>34</v>
      </c>
      <c r="C180" t="s">
        <v>23</v>
      </c>
      <c r="D180" s="2">
        <v>2779</v>
      </c>
      <c r="E180" s="3">
        <v>75</v>
      </c>
    </row>
    <row r="181" spans="1:5" x14ac:dyDescent="0.55000000000000004">
      <c r="A181" t="s">
        <v>5</v>
      </c>
      <c r="B181" t="s">
        <v>35</v>
      </c>
      <c r="C181" t="s">
        <v>4</v>
      </c>
      <c r="D181" s="2">
        <v>2744</v>
      </c>
      <c r="E181" s="3">
        <v>9</v>
      </c>
    </row>
    <row r="182" spans="1:5" x14ac:dyDescent="0.55000000000000004">
      <c r="A182" t="s">
        <v>9</v>
      </c>
      <c r="B182" t="s">
        <v>37</v>
      </c>
      <c r="C182" t="s">
        <v>23</v>
      </c>
      <c r="D182" s="2">
        <v>2737</v>
      </c>
      <c r="E182" s="3">
        <v>93</v>
      </c>
    </row>
    <row r="183" spans="1:5" x14ac:dyDescent="0.55000000000000004">
      <c r="A183" t="s">
        <v>8</v>
      </c>
      <c r="B183" t="s">
        <v>35</v>
      </c>
      <c r="C183" t="s">
        <v>20</v>
      </c>
      <c r="D183" s="2">
        <v>2702</v>
      </c>
      <c r="E183" s="3">
        <v>363</v>
      </c>
    </row>
    <row r="184" spans="1:5" x14ac:dyDescent="0.55000000000000004">
      <c r="A184" t="s">
        <v>6</v>
      </c>
      <c r="B184" t="s">
        <v>38</v>
      </c>
      <c r="C184" t="s">
        <v>31</v>
      </c>
      <c r="D184" s="2">
        <v>2681</v>
      </c>
      <c r="E184" s="3">
        <v>54</v>
      </c>
    </row>
    <row r="185" spans="1:5" x14ac:dyDescent="0.55000000000000004">
      <c r="A185" t="s">
        <v>9</v>
      </c>
      <c r="B185" t="s">
        <v>38</v>
      </c>
      <c r="C185" t="s">
        <v>16</v>
      </c>
      <c r="D185" s="2">
        <v>2646</v>
      </c>
      <c r="E185" s="3">
        <v>120</v>
      </c>
    </row>
    <row r="186" spans="1:5" x14ac:dyDescent="0.55000000000000004">
      <c r="A186" t="s">
        <v>7</v>
      </c>
      <c r="B186" t="s">
        <v>36</v>
      </c>
      <c r="C186" t="s">
        <v>18</v>
      </c>
      <c r="D186" s="2">
        <v>2646</v>
      </c>
      <c r="E186" s="3">
        <v>177</v>
      </c>
    </row>
    <row r="187" spans="1:5" x14ac:dyDescent="0.55000000000000004">
      <c r="A187" t="s">
        <v>9</v>
      </c>
      <c r="B187" t="s">
        <v>39</v>
      </c>
      <c r="C187" t="s">
        <v>18</v>
      </c>
      <c r="D187" s="2">
        <v>2639</v>
      </c>
      <c r="E187" s="3">
        <v>204</v>
      </c>
    </row>
    <row r="188" spans="1:5" x14ac:dyDescent="0.55000000000000004">
      <c r="A188" t="s">
        <v>3</v>
      </c>
      <c r="B188" t="s">
        <v>34</v>
      </c>
      <c r="C188" t="s">
        <v>20</v>
      </c>
      <c r="D188" s="2">
        <v>2583</v>
      </c>
      <c r="E188" s="3">
        <v>18</v>
      </c>
    </row>
    <row r="189" spans="1:5" x14ac:dyDescent="0.55000000000000004">
      <c r="A189" t="s">
        <v>10</v>
      </c>
      <c r="B189" t="s">
        <v>35</v>
      </c>
      <c r="C189" t="s">
        <v>15</v>
      </c>
      <c r="D189" s="2">
        <v>2562</v>
      </c>
      <c r="E189" s="3">
        <v>6</v>
      </c>
    </row>
    <row r="190" spans="1:5" x14ac:dyDescent="0.55000000000000004">
      <c r="A190" t="s">
        <v>40</v>
      </c>
      <c r="B190" t="s">
        <v>38</v>
      </c>
      <c r="C190" t="s">
        <v>25</v>
      </c>
      <c r="D190" s="2">
        <v>2541</v>
      </c>
      <c r="E190" s="3">
        <v>90</v>
      </c>
    </row>
    <row r="191" spans="1:5" x14ac:dyDescent="0.55000000000000004">
      <c r="A191" t="s">
        <v>40</v>
      </c>
      <c r="B191" t="s">
        <v>38</v>
      </c>
      <c r="C191" t="s">
        <v>29</v>
      </c>
      <c r="D191" s="2">
        <v>2541</v>
      </c>
      <c r="E191" s="3">
        <v>45</v>
      </c>
    </row>
    <row r="192" spans="1:5" x14ac:dyDescent="0.55000000000000004">
      <c r="A192" t="s">
        <v>7</v>
      </c>
      <c r="B192" t="s">
        <v>35</v>
      </c>
      <c r="C192" t="s">
        <v>27</v>
      </c>
      <c r="D192" s="2">
        <v>2478</v>
      </c>
      <c r="E192" s="3">
        <v>21</v>
      </c>
    </row>
    <row r="193" spans="1:5" x14ac:dyDescent="0.55000000000000004">
      <c r="A193" t="s">
        <v>10</v>
      </c>
      <c r="B193" t="s">
        <v>36</v>
      </c>
      <c r="C193" t="s">
        <v>29</v>
      </c>
      <c r="D193" s="2">
        <v>2471</v>
      </c>
      <c r="E193" s="3">
        <v>342</v>
      </c>
    </row>
    <row r="194" spans="1:5" x14ac:dyDescent="0.55000000000000004">
      <c r="A194" t="s">
        <v>3</v>
      </c>
      <c r="B194" t="s">
        <v>35</v>
      </c>
      <c r="C194" t="s">
        <v>25</v>
      </c>
      <c r="D194" s="2">
        <v>2464</v>
      </c>
      <c r="E194" s="3">
        <v>234</v>
      </c>
    </row>
    <row r="195" spans="1:5" x14ac:dyDescent="0.55000000000000004">
      <c r="A195" t="s">
        <v>9</v>
      </c>
      <c r="B195" t="s">
        <v>38</v>
      </c>
      <c r="C195" t="s">
        <v>26</v>
      </c>
      <c r="D195" s="2">
        <v>2436</v>
      </c>
      <c r="E195" s="3">
        <v>99</v>
      </c>
    </row>
    <row r="196" spans="1:5" x14ac:dyDescent="0.55000000000000004">
      <c r="A196" t="s">
        <v>9</v>
      </c>
      <c r="B196" t="s">
        <v>35</v>
      </c>
      <c r="C196" t="s">
        <v>27</v>
      </c>
      <c r="D196" s="2">
        <v>2429</v>
      </c>
      <c r="E196" s="3">
        <v>144</v>
      </c>
    </row>
    <row r="197" spans="1:5" x14ac:dyDescent="0.55000000000000004">
      <c r="A197" t="s">
        <v>3</v>
      </c>
      <c r="B197" t="s">
        <v>35</v>
      </c>
      <c r="C197" t="s">
        <v>14</v>
      </c>
      <c r="D197" s="2">
        <v>2415</v>
      </c>
      <c r="E197" s="3">
        <v>255</v>
      </c>
    </row>
    <row r="198" spans="1:5" x14ac:dyDescent="0.55000000000000004">
      <c r="A198" t="s">
        <v>5</v>
      </c>
      <c r="B198" t="s">
        <v>35</v>
      </c>
      <c r="C198" t="s">
        <v>18</v>
      </c>
      <c r="D198" s="2">
        <v>2415</v>
      </c>
      <c r="E198" s="3">
        <v>15</v>
      </c>
    </row>
    <row r="199" spans="1:5" x14ac:dyDescent="0.55000000000000004">
      <c r="A199" t="s">
        <v>9</v>
      </c>
      <c r="B199" t="s">
        <v>38</v>
      </c>
      <c r="C199" t="s">
        <v>17</v>
      </c>
      <c r="D199" s="2">
        <v>2408</v>
      </c>
      <c r="E199" s="3">
        <v>9</v>
      </c>
    </row>
    <row r="200" spans="1:5" x14ac:dyDescent="0.55000000000000004">
      <c r="A200" t="s">
        <v>41</v>
      </c>
      <c r="B200" t="s">
        <v>37</v>
      </c>
      <c r="C200" t="s">
        <v>26</v>
      </c>
      <c r="D200" s="2">
        <v>2324</v>
      </c>
      <c r="E200" s="3">
        <v>177</v>
      </c>
    </row>
    <row r="201" spans="1:5" x14ac:dyDescent="0.55000000000000004">
      <c r="A201" t="s">
        <v>10</v>
      </c>
      <c r="B201" t="s">
        <v>36</v>
      </c>
      <c r="C201" t="s">
        <v>23</v>
      </c>
      <c r="D201" s="2">
        <v>2317</v>
      </c>
      <c r="E201" s="3">
        <v>261</v>
      </c>
    </row>
    <row r="202" spans="1:5" x14ac:dyDescent="0.55000000000000004">
      <c r="A202" t="s">
        <v>6</v>
      </c>
      <c r="B202" t="s">
        <v>38</v>
      </c>
      <c r="C202" t="s">
        <v>13</v>
      </c>
      <c r="D202" s="2">
        <v>2317</v>
      </c>
      <c r="E202" s="3">
        <v>123</v>
      </c>
    </row>
    <row r="203" spans="1:5" x14ac:dyDescent="0.55000000000000004">
      <c r="A203" t="s">
        <v>40</v>
      </c>
      <c r="B203" t="s">
        <v>34</v>
      </c>
      <c r="C203" t="s">
        <v>27</v>
      </c>
      <c r="D203" s="2">
        <v>2289</v>
      </c>
      <c r="E203" s="3">
        <v>135</v>
      </c>
    </row>
    <row r="204" spans="1:5" x14ac:dyDescent="0.55000000000000004">
      <c r="A204" t="s">
        <v>40</v>
      </c>
      <c r="B204" t="s">
        <v>35</v>
      </c>
      <c r="C204" t="s">
        <v>30</v>
      </c>
      <c r="D204" s="2">
        <v>2275</v>
      </c>
      <c r="E204" s="3">
        <v>447</v>
      </c>
    </row>
    <row r="205" spans="1:5" x14ac:dyDescent="0.55000000000000004">
      <c r="A205" t="s">
        <v>8</v>
      </c>
      <c r="B205" t="s">
        <v>38</v>
      </c>
      <c r="C205" t="s">
        <v>27</v>
      </c>
      <c r="D205" s="2">
        <v>2268</v>
      </c>
      <c r="E205" s="3">
        <v>63</v>
      </c>
    </row>
    <row r="206" spans="1:5" x14ac:dyDescent="0.55000000000000004">
      <c r="A206" t="s">
        <v>7</v>
      </c>
      <c r="B206" t="s">
        <v>34</v>
      </c>
      <c r="C206" t="s">
        <v>33</v>
      </c>
      <c r="D206" s="2">
        <v>2226</v>
      </c>
      <c r="E206" s="3">
        <v>48</v>
      </c>
    </row>
    <row r="207" spans="1:5" x14ac:dyDescent="0.55000000000000004">
      <c r="A207" t="s">
        <v>6</v>
      </c>
      <c r="B207" t="s">
        <v>34</v>
      </c>
      <c r="C207" t="s">
        <v>16</v>
      </c>
      <c r="D207" s="2">
        <v>2219</v>
      </c>
      <c r="E207" s="3">
        <v>75</v>
      </c>
    </row>
    <row r="208" spans="1:5" x14ac:dyDescent="0.55000000000000004">
      <c r="A208" t="s">
        <v>3</v>
      </c>
      <c r="B208" t="s">
        <v>34</v>
      </c>
      <c r="C208" t="s">
        <v>23</v>
      </c>
      <c r="D208" s="2">
        <v>2212</v>
      </c>
      <c r="E208" s="3">
        <v>117</v>
      </c>
    </row>
    <row r="209" spans="1:5" x14ac:dyDescent="0.55000000000000004">
      <c r="A209" t="s">
        <v>10</v>
      </c>
      <c r="B209" t="s">
        <v>38</v>
      </c>
      <c r="C209" t="s">
        <v>22</v>
      </c>
      <c r="D209" s="2">
        <v>2205</v>
      </c>
      <c r="E209" s="3">
        <v>141</v>
      </c>
    </row>
    <row r="210" spans="1:5" x14ac:dyDescent="0.55000000000000004">
      <c r="A210" t="s">
        <v>7</v>
      </c>
      <c r="B210" t="s">
        <v>34</v>
      </c>
      <c r="C210" t="s">
        <v>20</v>
      </c>
      <c r="D210" s="2">
        <v>2205</v>
      </c>
      <c r="E210" s="3">
        <v>138</v>
      </c>
    </row>
    <row r="211" spans="1:5" x14ac:dyDescent="0.55000000000000004">
      <c r="A211" t="s">
        <v>7</v>
      </c>
      <c r="B211" t="s">
        <v>36</v>
      </c>
      <c r="C211" t="s">
        <v>31</v>
      </c>
      <c r="D211" s="2">
        <v>2149</v>
      </c>
      <c r="E211" s="3">
        <v>117</v>
      </c>
    </row>
    <row r="212" spans="1:5" x14ac:dyDescent="0.55000000000000004">
      <c r="A212" t="s">
        <v>9</v>
      </c>
      <c r="B212" t="s">
        <v>36</v>
      </c>
      <c r="C212" t="s">
        <v>25</v>
      </c>
      <c r="D212" s="2">
        <v>2142</v>
      </c>
      <c r="E212" s="3">
        <v>114</v>
      </c>
    </row>
    <row r="213" spans="1:5" x14ac:dyDescent="0.55000000000000004">
      <c r="A213" t="s">
        <v>7</v>
      </c>
      <c r="B213" t="s">
        <v>35</v>
      </c>
      <c r="C213" t="s">
        <v>16</v>
      </c>
      <c r="D213" s="2">
        <v>2135</v>
      </c>
      <c r="E213" s="3">
        <v>27</v>
      </c>
    </row>
    <row r="214" spans="1:5" x14ac:dyDescent="0.55000000000000004">
      <c r="A214" t="s">
        <v>3</v>
      </c>
      <c r="B214" t="s">
        <v>35</v>
      </c>
      <c r="C214" t="s">
        <v>29</v>
      </c>
      <c r="D214" s="2">
        <v>2114</v>
      </c>
      <c r="E214" s="3">
        <v>66</v>
      </c>
    </row>
    <row r="215" spans="1:5" x14ac:dyDescent="0.55000000000000004">
      <c r="A215" t="s">
        <v>41</v>
      </c>
      <c r="B215" t="s">
        <v>35</v>
      </c>
      <c r="C215" t="s">
        <v>15</v>
      </c>
      <c r="D215" s="2">
        <v>2114</v>
      </c>
      <c r="E215" s="3">
        <v>186</v>
      </c>
    </row>
    <row r="216" spans="1:5" x14ac:dyDescent="0.55000000000000004">
      <c r="A216" t="s">
        <v>6</v>
      </c>
      <c r="B216" t="s">
        <v>39</v>
      </c>
      <c r="C216" t="s">
        <v>25</v>
      </c>
      <c r="D216" s="2">
        <v>2100</v>
      </c>
      <c r="E216" s="3">
        <v>414</v>
      </c>
    </row>
    <row r="217" spans="1:5" x14ac:dyDescent="0.55000000000000004">
      <c r="A217" t="s">
        <v>8</v>
      </c>
      <c r="B217" t="s">
        <v>35</v>
      </c>
      <c r="C217" t="s">
        <v>29</v>
      </c>
      <c r="D217" s="2">
        <v>2023</v>
      </c>
      <c r="E217" s="3">
        <v>168</v>
      </c>
    </row>
    <row r="218" spans="1:5" x14ac:dyDescent="0.55000000000000004">
      <c r="A218" t="s">
        <v>3</v>
      </c>
      <c r="B218" t="s">
        <v>35</v>
      </c>
      <c r="C218" t="s">
        <v>23</v>
      </c>
      <c r="D218" s="2">
        <v>2023</v>
      </c>
      <c r="E218" s="3">
        <v>78</v>
      </c>
    </row>
    <row r="219" spans="1:5" x14ac:dyDescent="0.55000000000000004">
      <c r="A219" t="s">
        <v>2</v>
      </c>
      <c r="B219" t="s">
        <v>39</v>
      </c>
      <c r="C219" t="s">
        <v>16</v>
      </c>
      <c r="D219" s="2">
        <v>2016</v>
      </c>
      <c r="E219" s="3">
        <v>117</v>
      </c>
    </row>
    <row r="220" spans="1:5" x14ac:dyDescent="0.55000000000000004">
      <c r="A220" t="s">
        <v>8</v>
      </c>
      <c r="B220" t="s">
        <v>34</v>
      </c>
      <c r="C220" t="s">
        <v>16</v>
      </c>
      <c r="D220" s="2">
        <v>2009</v>
      </c>
      <c r="E220" s="3">
        <v>219</v>
      </c>
    </row>
    <row r="221" spans="1:5" x14ac:dyDescent="0.55000000000000004">
      <c r="A221" t="s">
        <v>40</v>
      </c>
      <c r="B221" t="s">
        <v>38</v>
      </c>
      <c r="C221" t="s">
        <v>31</v>
      </c>
      <c r="D221" s="2">
        <v>1988</v>
      </c>
      <c r="E221" s="3">
        <v>39</v>
      </c>
    </row>
    <row r="222" spans="1:5" x14ac:dyDescent="0.55000000000000004">
      <c r="A222" t="s">
        <v>10</v>
      </c>
      <c r="B222" t="s">
        <v>35</v>
      </c>
      <c r="C222" t="s">
        <v>20</v>
      </c>
      <c r="D222" s="2">
        <v>1974</v>
      </c>
      <c r="E222" s="3">
        <v>195</v>
      </c>
    </row>
    <row r="223" spans="1:5" x14ac:dyDescent="0.55000000000000004">
      <c r="A223" t="s">
        <v>7</v>
      </c>
      <c r="B223" t="s">
        <v>34</v>
      </c>
      <c r="C223" t="s">
        <v>14</v>
      </c>
      <c r="D223" s="2">
        <v>1932</v>
      </c>
      <c r="E223" s="3">
        <v>369</v>
      </c>
    </row>
    <row r="224" spans="1:5" x14ac:dyDescent="0.55000000000000004">
      <c r="A224" t="s">
        <v>41</v>
      </c>
      <c r="B224" t="s">
        <v>36</v>
      </c>
      <c r="C224" t="s">
        <v>19</v>
      </c>
      <c r="D224" s="2">
        <v>1925</v>
      </c>
      <c r="E224" s="3">
        <v>192</v>
      </c>
    </row>
    <row r="225" spans="1:5" x14ac:dyDescent="0.55000000000000004">
      <c r="A225" t="s">
        <v>6</v>
      </c>
      <c r="B225" t="s">
        <v>37</v>
      </c>
      <c r="C225" t="s">
        <v>16</v>
      </c>
      <c r="D225" s="2">
        <v>1904</v>
      </c>
      <c r="E225" s="3">
        <v>405</v>
      </c>
    </row>
    <row r="226" spans="1:5" x14ac:dyDescent="0.55000000000000004">
      <c r="A226" t="s">
        <v>8</v>
      </c>
      <c r="B226" t="s">
        <v>37</v>
      </c>
      <c r="C226" t="s">
        <v>22</v>
      </c>
      <c r="D226" s="2">
        <v>1890</v>
      </c>
      <c r="E226" s="3">
        <v>195</v>
      </c>
    </row>
    <row r="227" spans="1:5" x14ac:dyDescent="0.55000000000000004">
      <c r="A227" t="s">
        <v>2</v>
      </c>
      <c r="B227" t="s">
        <v>39</v>
      </c>
      <c r="C227" t="s">
        <v>25</v>
      </c>
      <c r="D227" s="2">
        <v>1785</v>
      </c>
      <c r="E227" s="3">
        <v>462</v>
      </c>
    </row>
    <row r="228" spans="1:5" x14ac:dyDescent="0.55000000000000004">
      <c r="A228" t="s">
        <v>7</v>
      </c>
      <c r="B228" t="s">
        <v>38</v>
      </c>
      <c r="C228" t="s">
        <v>18</v>
      </c>
      <c r="D228" s="2">
        <v>1778</v>
      </c>
      <c r="E228" s="3">
        <v>270</v>
      </c>
    </row>
    <row r="229" spans="1:5" x14ac:dyDescent="0.55000000000000004">
      <c r="A229" t="s">
        <v>8</v>
      </c>
      <c r="B229" t="s">
        <v>37</v>
      </c>
      <c r="C229" t="s">
        <v>19</v>
      </c>
      <c r="D229" s="2">
        <v>1771</v>
      </c>
      <c r="E229" s="3">
        <v>204</v>
      </c>
    </row>
    <row r="230" spans="1:5" x14ac:dyDescent="0.55000000000000004">
      <c r="A230" t="s">
        <v>8</v>
      </c>
      <c r="B230" t="s">
        <v>38</v>
      </c>
      <c r="C230" t="s">
        <v>23</v>
      </c>
      <c r="D230" s="2">
        <v>1701</v>
      </c>
      <c r="E230" s="3">
        <v>234</v>
      </c>
    </row>
    <row r="231" spans="1:5" x14ac:dyDescent="0.55000000000000004">
      <c r="A231" t="s">
        <v>5</v>
      </c>
      <c r="B231" t="s">
        <v>34</v>
      </c>
      <c r="C231" t="s">
        <v>33</v>
      </c>
      <c r="D231" s="2">
        <v>1652</v>
      </c>
      <c r="E231" s="3">
        <v>93</v>
      </c>
    </row>
    <row r="232" spans="1:5" x14ac:dyDescent="0.55000000000000004">
      <c r="A232" t="s">
        <v>3</v>
      </c>
      <c r="B232" t="s">
        <v>39</v>
      </c>
      <c r="C232" t="s">
        <v>28</v>
      </c>
      <c r="D232" s="2">
        <v>1652</v>
      </c>
      <c r="E232" s="3">
        <v>102</v>
      </c>
    </row>
    <row r="233" spans="1:5" x14ac:dyDescent="0.55000000000000004">
      <c r="A233" t="s">
        <v>6</v>
      </c>
      <c r="B233" t="s">
        <v>39</v>
      </c>
      <c r="C233" t="s">
        <v>30</v>
      </c>
      <c r="D233" s="2">
        <v>1638</v>
      </c>
      <c r="E233" s="3">
        <v>63</v>
      </c>
    </row>
    <row r="234" spans="1:5" x14ac:dyDescent="0.55000000000000004">
      <c r="A234" t="s">
        <v>40</v>
      </c>
      <c r="B234" t="s">
        <v>35</v>
      </c>
      <c r="C234" t="s">
        <v>24</v>
      </c>
      <c r="D234" s="2">
        <v>1638</v>
      </c>
      <c r="E234" s="3">
        <v>48</v>
      </c>
    </row>
    <row r="235" spans="1:5" x14ac:dyDescent="0.55000000000000004">
      <c r="A235" t="s">
        <v>40</v>
      </c>
      <c r="B235" t="s">
        <v>37</v>
      </c>
      <c r="C235" t="s">
        <v>30</v>
      </c>
      <c r="D235" s="2">
        <v>1624</v>
      </c>
      <c r="E235" s="3">
        <v>114</v>
      </c>
    </row>
    <row r="236" spans="1:5" x14ac:dyDescent="0.55000000000000004">
      <c r="A236" t="s">
        <v>40</v>
      </c>
      <c r="B236" t="s">
        <v>35</v>
      </c>
      <c r="C236" t="s">
        <v>29</v>
      </c>
      <c r="D236" s="2">
        <v>1617</v>
      </c>
      <c r="E236" s="3">
        <v>126</v>
      </c>
    </row>
    <row r="237" spans="1:5" x14ac:dyDescent="0.55000000000000004">
      <c r="A237" t="s">
        <v>2</v>
      </c>
      <c r="B237" t="s">
        <v>35</v>
      </c>
      <c r="C237" t="s">
        <v>17</v>
      </c>
      <c r="D237" s="2">
        <v>1589</v>
      </c>
      <c r="E237" s="3">
        <v>303</v>
      </c>
    </row>
    <row r="238" spans="1:5" x14ac:dyDescent="0.55000000000000004">
      <c r="A238" t="s">
        <v>7</v>
      </c>
      <c r="B238" t="s">
        <v>34</v>
      </c>
      <c r="C238" t="s">
        <v>25</v>
      </c>
      <c r="D238" s="2">
        <v>1568</v>
      </c>
      <c r="E238" s="3">
        <v>96</v>
      </c>
    </row>
    <row r="239" spans="1:5" x14ac:dyDescent="0.55000000000000004">
      <c r="A239" t="s">
        <v>2</v>
      </c>
      <c r="B239" t="s">
        <v>39</v>
      </c>
      <c r="C239" t="s">
        <v>22</v>
      </c>
      <c r="D239" s="2">
        <v>1568</v>
      </c>
      <c r="E239" s="3">
        <v>141</v>
      </c>
    </row>
    <row r="240" spans="1:5" x14ac:dyDescent="0.55000000000000004">
      <c r="A240" t="s">
        <v>8</v>
      </c>
      <c r="B240" t="s">
        <v>39</v>
      </c>
      <c r="C240" t="s">
        <v>26</v>
      </c>
      <c r="D240" s="2">
        <v>1561</v>
      </c>
      <c r="E240" s="3">
        <v>27</v>
      </c>
    </row>
    <row r="241" spans="1:5" x14ac:dyDescent="0.55000000000000004">
      <c r="A241" t="s">
        <v>41</v>
      </c>
      <c r="B241" t="s">
        <v>37</v>
      </c>
      <c r="C241" t="s">
        <v>30</v>
      </c>
      <c r="D241" s="2">
        <v>1526</v>
      </c>
      <c r="E241" s="3">
        <v>240</v>
      </c>
    </row>
    <row r="242" spans="1:5" x14ac:dyDescent="0.55000000000000004">
      <c r="A242" t="s">
        <v>5</v>
      </c>
      <c r="B242" t="s">
        <v>36</v>
      </c>
      <c r="C242" t="s">
        <v>30</v>
      </c>
      <c r="D242" s="2">
        <v>1526</v>
      </c>
      <c r="E242" s="3">
        <v>105</v>
      </c>
    </row>
    <row r="243" spans="1:5" x14ac:dyDescent="0.55000000000000004">
      <c r="A243" t="s">
        <v>6</v>
      </c>
      <c r="B243" t="s">
        <v>37</v>
      </c>
      <c r="C243" t="s">
        <v>18</v>
      </c>
      <c r="D243" s="2">
        <v>1505</v>
      </c>
      <c r="E243" s="3">
        <v>102</v>
      </c>
    </row>
    <row r="244" spans="1:5" x14ac:dyDescent="0.55000000000000004">
      <c r="A244" t="s">
        <v>41</v>
      </c>
      <c r="B244" t="s">
        <v>34</v>
      </c>
      <c r="C244" t="s">
        <v>17</v>
      </c>
      <c r="D244" s="2">
        <v>1463</v>
      </c>
      <c r="E244" s="3">
        <v>39</v>
      </c>
    </row>
    <row r="245" spans="1:5" x14ac:dyDescent="0.55000000000000004">
      <c r="A245" t="s">
        <v>6</v>
      </c>
      <c r="B245" t="s">
        <v>34</v>
      </c>
      <c r="C245" t="s">
        <v>15</v>
      </c>
      <c r="D245" s="2">
        <v>1442</v>
      </c>
      <c r="E245" s="3">
        <v>15</v>
      </c>
    </row>
    <row r="246" spans="1:5" x14ac:dyDescent="0.55000000000000004">
      <c r="A246" t="s">
        <v>10</v>
      </c>
      <c r="B246" t="s">
        <v>34</v>
      </c>
      <c r="C246" t="s">
        <v>25</v>
      </c>
      <c r="D246" s="2">
        <v>1428</v>
      </c>
      <c r="E246" s="3">
        <v>93</v>
      </c>
    </row>
    <row r="247" spans="1:5" x14ac:dyDescent="0.55000000000000004">
      <c r="A247" t="s">
        <v>10</v>
      </c>
      <c r="B247" t="s">
        <v>36</v>
      </c>
      <c r="C247" t="s">
        <v>27</v>
      </c>
      <c r="D247" s="2">
        <v>1407</v>
      </c>
      <c r="E247" s="3">
        <v>72</v>
      </c>
    </row>
    <row r="248" spans="1:5" x14ac:dyDescent="0.55000000000000004">
      <c r="A248" t="s">
        <v>6</v>
      </c>
      <c r="B248" t="s">
        <v>36</v>
      </c>
      <c r="C248" t="s">
        <v>29</v>
      </c>
      <c r="D248" s="2">
        <v>1400</v>
      </c>
      <c r="E248" s="3">
        <v>135</v>
      </c>
    </row>
    <row r="249" spans="1:5" x14ac:dyDescent="0.55000000000000004">
      <c r="A249" t="s">
        <v>6</v>
      </c>
      <c r="B249" t="s">
        <v>35</v>
      </c>
      <c r="C249" t="s">
        <v>4</v>
      </c>
      <c r="D249" s="2">
        <v>1302</v>
      </c>
      <c r="E249" s="3">
        <v>402</v>
      </c>
    </row>
    <row r="250" spans="1:5" x14ac:dyDescent="0.55000000000000004">
      <c r="A250" t="s">
        <v>7</v>
      </c>
      <c r="B250" t="s">
        <v>38</v>
      </c>
      <c r="C250" t="s">
        <v>14</v>
      </c>
      <c r="D250" s="2">
        <v>1281</v>
      </c>
      <c r="E250" s="3">
        <v>75</v>
      </c>
    </row>
    <row r="251" spans="1:5" x14ac:dyDescent="0.55000000000000004">
      <c r="A251" t="s">
        <v>3</v>
      </c>
      <c r="B251" t="s">
        <v>36</v>
      </c>
      <c r="C251" t="s">
        <v>19</v>
      </c>
      <c r="D251" s="2">
        <v>1281</v>
      </c>
      <c r="E251" s="3">
        <v>18</v>
      </c>
    </row>
    <row r="252" spans="1:5" x14ac:dyDescent="0.55000000000000004">
      <c r="A252" t="s">
        <v>41</v>
      </c>
      <c r="B252" t="s">
        <v>34</v>
      </c>
      <c r="C252" t="s">
        <v>16</v>
      </c>
      <c r="D252" s="2">
        <v>1274</v>
      </c>
      <c r="E252" s="3">
        <v>225</v>
      </c>
    </row>
    <row r="253" spans="1:5" x14ac:dyDescent="0.55000000000000004">
      <c r="A253" t="s">
        <v>6</v>
      </c>
      <c r="B253" t="s">
        <v>38</v>
      </c>
      <c r="C253" t="s">
        <v>27</v>
      </c>
      <c r="D253" s="2">
        <v>1134</v>
      </c>
      <c r="E253" s="3">
        <v>282</v>
      </c>
    </row>
    <row r="254" spans="1:5" x14ac:dyDescent="0.55000000000000004">
      <c r="A254" t="s">
        <v>9</v>
      </c>
      <c r="B254" t="s">
        <v>37</v>
      </c>
      <c r="C254" t="s">
        <v>29</v>
      </c>
      <c r="D254" s="2">
        <v>1085</v>
      </c>
      <c r="E254" s="3">
        <v>273</v>
      </c>
    </row>
    <row r="255" spans="1:5" x14ac:dyDescent="0.55000000000000004">
      <c r="A255" t="s">
        <v>6</v>
      </c>
      <c r="B255" t="s">
        <v>35</v>
      </c>
      <c r="C255" t="s">
        <v>20</v>
      </c>
      <c r="D255" s="2">
        <v>1071</v>
      </c>
      <c r="E255" s="3">
        <v>270</v>
      </c>
    </row>
    <row r="256" spans="1:5" x14ac:dyDescent="0.55000000000000004">
      <c r="A256" t="s">
        <v>2</v>
      </c>
      <c r="B256" t="s">
        <v>37</v>
      </c>
      <c r="C256" t="s">
        <v>14</v>
      </c>
      <c r="D256" s="2">
        <v>1057</v>
      </c>
      <c r="E256" s="3">
        <v>54</v>
      </c>
    </row>
    <row r="257" spans="1:5" x14ac:dyDescent="0.55000000000000004">
      <c r="A257" t="s">
        <v>3</v>
      </c>
      <c r="B257" t="s">
        <v>36</v>
      </c>
      <c r="C257" t="s">
        <v>28</v>
      </c>
      <c r="D257" s="2">
        <v>973</v>
      </c>
      <c r="E257" s="3">
        <v>162</v>
      </c>
    </row>
    <row r="258" spans="1:5" x14ac:dyDescent="0.55000000000000004">
      <c r="A258" t="s">
        <v>7</v>
      </c>
      <c r="B258" t="s">
        <v>39</v>
      </c>
      <c r="C258" t="s">
        <v>27</v>
      </c>
      <c r="D258" s="2">
        <v>966</v>
      </c>
      <c r="E258" s="3">
        <v>198</v>
      </c>
    </row>
    <row r="259" spans="1:5" x14ac:dyDescent="0.55000000000000004">
      <c r="A259" t="s">
        <v>9</v>
      </c>
      <c r="B259" t="s">
        <v>35</v>
      </c>
      <c r="C259" t="s">
        <v>4</v>
      </c>
      <c r="D259" s="2">
        <v>959</v>
      </c>
      <c r="E259" s="3">
        <v>147</v>
      </c>
    </row>
    <row r="260" spans="1:5" x14ac:dyDescent="0.55000000000000004">
      <c r="A260" t="s">
        <v>6</v>
      </c>
      <c r="B260" t="s">
        <v>38</v>
      </c>
      <c r="C260" t="s">
        <v>33</v>
      </c>
      <c r="D260" s="2">
        <v>959</v>
      </c>
      <c r="E260" s="3">
        <v>135</v>
      </c>
    </row>
    <row r="261" spans="1:5" x14ac:dyDescent="0.55000000000000004">
      <c r="A261" t="s">
        <v>10</v>
      </c>
      <c r="B261" t="s">
        <v>36</v>
      </c>
      <c r="C261" t="s">
        <v>13</v>
      </c>
      <c r="D261" s="2">
        <v>945</v>
      </c>
      <c r="E261" s="3">
        <v>75</v>
      </c>
    </row>
    <row r="262" spans="1:5" x14ac:dyDescent="0.55000000000000004">
      <c r="A262" t="s">
        <v>6</v>
      </c>
      <c r="B262" t="s">
        <v>38</v>
      </c>
      <c r="C262" t="s">
        <v>16</v>
      </c>
      <c r="D262" s="2">
        <v>938</v>
      </c>
      <c r="E262" s="3">
        <v>6</v>
      </c>
    </row>
    <row r="263" spans="1:5" x14ac:dyDescent="0.55000000000000004">
      <c r="A263" t="s">
        <v>9</v>
      </c>
      <c r="B263" t="s">
        <v>34</v>
      </c>
      <c r="C263" t="s">
        <v>16</v>
      </c>
      <c r="D263" s="2">
        <v>938</v>
      </c>
      <c r="E263" s="3">
        <v>189</v>
      </c>
    </row>
    <row r="264" spans="1:5" x14ac:dyDescent="0.55000000000000004">
      <c r="A264" t="s">
        <v>3</v>
      </c>
      <c r="B264" t="s">
        <v>37</v>
      </c>
      <c r="C264" t="s">
        <v>4</v>
      </c>
      <c r="D264" s="2">
        <v>938</v>
      </c>
      <c r="E264" s="3">
        <v>366</v>
      </c>
    </row>
    <row r="265" spans="1:5" x14ac:dyDescent="0.55000000000000004">
      <c r="A265" t="s">
        <v>5</v>
      </c>
      <c r="B265" t="s">
        <v>34</v>
      </c>
      <c r="C265" t="s">
        <v>19</v>
      </c>
      <c r="D265" s="2">
        <v>861</v>
      </c>
      <c r="E265" s="3">
        <v>195</v>
      </c>
    </row>
    <row r="266" spans="1:5" x14ac:dyDescent="0.55000000000000004">
      <c r="A266" t="s">
        <v>41</v>
      </c>
      <c r="B266" t="s">
        <v>36</v>
      </c>
      <c r="C266" t="s">
        <v>28</v>
      </c>
      <c r="D266" s="2">
        <v>854</v>
      </c>
      <c r="E266" s="3">
        <v>309</v>
      </c>
    </row>
    <row r="267" spans="1:5" x14ac:dyDescent="0.55000000000000004">
      <c r="A267" t="s">
        <v>41</v>
      </c>
      <c r="B267" t="s">
        <v>35</v>
      </c>
      <c r="C267" t="s">
        <v>27</v>
      </c>
      <c r="D267" s="2">
        <v>847</v>
      </c>
      <c r="E267" s="3">
        <v>129</v>
      </c>
    </row>
    <row r="268" spans="1:5" x14ac:dyDescent="0.55000000000000004">
      <c r="A268" t="s">
        <v>8</v>
      </c>
      <c r="B268" t="s">
        <v>38</v>
      </c>
      <c r="C268" t="s">
        <v>13</v>
      </c>
      <c r="D268" s="2">
        <v>819</v>
      </c>
      <c r="E268" s="3">
        <v>510</v>
      </c>
    </row>
    <row r="269" spans="1:5" x14ac:dyDescent="0.55000000000000004">
      <c r="A269" t="s">
        <v>3</v>
      </c>
      <c r="B269" t="s">
        <v>35</v>
      </c>
      <c r="C269" t="s">
        <v>33</v>
      </c>
      <c r="D269" s="2">
        <v>819</v>
      </c>
      <c r="E269" s="3">
        <v>306</v>
      </c>
    </row>
    <row r="270" spans="1:5" x14ac:dyDescent="0.55000000000000004">
      <c r="A270" t="s">
        <v>2</v>
      </c>
      <c r="B270" t="s">
        <v>36</v>
      </c>
      <c r="C270" t="s">
        <v>27</v>
      </c>
      <c r="D270" s="2">
        <v>798</v>
      </c>
      <c r="E270" s="3">
        <v>519</v>
      </c>
    </row>
    <row r="271" spans="1:5" x14ac:dyDescent="0.55000000000000004">
      <c r="A271" t="s">
        <v>41</v>
      </c>
      <c r="B271" t="s">
        <v>37</v>
      </c>
      <c r="C271" t="s">
        <v>15</v>
      </c>
      <c r="D271" s="2">
        <v>714</v>
      </c>
      <c r="E271" s="3">
        <v>231</v>
      </c>
    </row>
    <row r="272" spans="1:5" x14ac:dyDescent="0.55000000000000004">
      <c r="A272" t="s">
        <v>9</v>
      </c>
      <c r="B272" t="s">
        <v>34</v>
      </c>
      <c r="C272" t="s">
        <v>17</v>
      </c>
      <c r="D272" s="2">
        <v>707</v>
      </c>
      <c r="E272" s="3">
        <v>174</v>
      </c>
    </row>
    <row r="273" spans="1:5" x14ac:dyDescent="0.55000000000000004">
      <c r="A273" t="s">
        <v>10</v>
      </c>
      <c r="B273" t="s">
        <v>34</v>
      </c>
      <c r="C273" t="s">
        <v>17</v>
      </c>
      <c r="D273" s="2">
        <v>700</v>
      </c>
      <c r="E273" s="3">
        <v>87</v>
      </c>
    </row>
    <row r="274" spans="1:5" x14ac:dyDescent="0.55000000000000004">
      <c r="A274" t="s">
        <v>2</v>
      </c>
      <c r="B274" t="s">
        <v>39</v>
      </c>
      <c r="C274" t="s">
        <v>23</v>
      </c>
      <c r="D274" s="2">
        <v>630</v>
      </c>
      <c r="E274" s="3">
        <v>36</v>
      </c>
    </row>
    <row r="275" spans="1:5" x14ac:dyDescent="0.55000000000000004">
      <c r="A275" t="s">
        <v>40</v>
      </c>
      <c r="B275" t="s">
        <v>38</v>
      </c>
      <c r="C275" t="s">
        <v>24</v>
      </c>
      <c r="D275" s="2">
        <v>623</v>
      </c>
      <c r="E275" s="3">
        <v>51</v>
      </c>
    </row>
    <row r="276" spans="1:5" x14ac:dyDescent="0.55000000000000004">
      <c r="A276" t="s">
        <v>40</v>
      </c>
      <c r="B276" t="s">
        <v>38</v>
      </c>
      <c r="C276" t="s">
        <v>26</v>
      </c>
      <c r="D276" s="2">
        <v>609</v>
      </c>
      <c r="E276" s="3">
        <v>87</v>
      </c>
    </row>
    <row r="277" spans="1:5" x14ac:dyDescent="0.55000000000000004">
      <c r="A277" t="s">
        <v>41</v>
      </c>
      <c r="B277" t="s">
        <v>35</v>
      </c>
      <c r="C277" t="s">
        <v>19</v>
      </c>
      <c r="D277" s="2">
        <v>609</v>
      </c>
      <c r="E277" s="3">
        <v>99</v>
      </c>
    </row>
    <row r="278" spans="1:5" x14ac:dyDescent="0.55000000000000004">
      <c r="A278" t="s">
        <v>10</v>
      </c>
      <c r="B278" t="s">
        <v>35</v>
      </c>
      <c r="C278" t="s">
        <v>21</v>
      </c>
      <c r="D278" s="2">
        <v>567</v>
      </c>
      <c r="E278" s="3">
        <v>228</v>
      </c>
    </row>
    <row r="279" spans="1:5" x14ac:dyDescent="0.55000000000000004">
      <c r="A279" t="s">
        <v>6</v>
      </c>
      <c r="B279" t="s">
        <v>37</v>
      </c>
      <c r="C279" t="s">
        <v>30</v>
      </c>
      <c r="D279" s="2">
        <v>560</v>
      </c>
      <c r="E279" s="3">
        <v>81</v>
      </c>
    </row>
    <row r="280" spans="1:5" x14ac:dyDescent="0.55000000000000004">
      <c r="A280" t="s">
        <v>2</v>
      </c>
      <c r="B280" t="s">
        <v>35</v>
      </c>
      <c r="C280" t="s">
        <v>19</v>
      </c>
      <c r="D280" s="2">
        <v>553</v>
      </c>
      <c r="E280" s="3">
        <v>15</v>
      </c>
    </row>
    <row r="281" spans="1:5" x14ac:dyDescent="0.55000000000000004">
      <c r="A281" t="s">
        <v>6</v>
      </c>
      <c r="B281" t="s">
        <v>34</v>
      </c>
      <c r="C281" t="s">
        <v>4</v>
      </c>
      <c r="D281" s="2">
        <v>525</v>
      </c>
      <c r="E281" s="3">
        <v>48</v>
      </c>
    </row>
    <row r="282" spans="1:5" x14ac:dyDescent="0.55000000000000004">
      <c r="A282" t="s">
        <v>5</v>
      </c>
      <c r="B282" t="s">
        <v>37</v>
      </c>
      <c r="C282" t="s">
        <v>22</v>
      </c>
      <c r="D282" s="2">
        <v>518</v>
      </c>
      <c r="E282" s="3">
        <v>75</v>
      </c>
    </row>
    <row r="283" spans="1:5" x14ac:dyDescent="0.55000000000000004">
      <c r="A283" t="s">
        <v>6</v>
      </c>
      <c r="B283" t="s">
        <v>36</v>
      </c>
      <c r="C283" t="s">
        <v>21</v>
      </c>
      <c r="D283" s="2">
        <v>497</v>
      </c>
      <c r="E283" s="3">
        <v>63</v>
      </c>
    </row>
    <row r="284" spans="1:5" x14ac:dyDescent="0.55000000000000004">
      <c r="A284" t="s">
        <v>5</v>
      </c>
      <c r="B284" t="s">
        <v>35</v>
      </c>
      <c r="C284" t="s">
        <v>22</v>
      </c>
      <c r="D284" s="2">
        <v>490</v>
      </c>
      <c r="E284" s="3">
        <v>84</v>
      </c>
    </row>
    <row r="285" spans="1:5" x14ac:dyDescent="0.55000000000000004">
      <c r="A285" t="s">
        <v>6</v>
      </c>
      <c r="B285" t="s">
        <v>38</v>
      </c>
      <c r="C285" t="s">
        <v>25</v>
      </c>
      <c r="D285" s="2">
        <v>469</v>
      </c>
      <c r="E285" s="3">
        <v>75</v>
      </c>
    </row>
    <row r="286" spans="1:5" x14ac:dyDescent="0.55000000000000004">
      <c r="A286" t="s">
        <v>8</v>
      </c>
      <c r="B286" t="s">
        <v>37</v>
      </c>
      <c r="C286" t="s">
        <v>21</v>
      </c>
      <c r="D286" s="2">
        <v>434</v>
      </c>
      <c r="E286" s="3">
        <v>87</v>
      </c>
    </row>
    <row r="287" spans="1:5" x14ac:dyDescent="0.55000000000000004">
      <c r="A287" t="s">
        <v>5</v>
      </c>
      <c r="B287" t="s">
        <v>39</v>
      </c>
      <c r="C287" t="s">
        <v>18</v>
      </c>
      <c r="D287" s="2">
        <v>385</v>
      </c>
      <c r="E287" s="3">
        <v>249</v>
      </c>
    </row>
    <row r="288" spans="1:5" x14ac:dyDescent="0.55000000000000004">
      <c r="A288" t="s">
        <v>8</v>
      </c>
      <c r="B288" t="s">
        <v>35</v>
      </c>
      <c r="C288" t="s">
        <v>33</v>
      </c>
      <c r="D288" s="2">
        <v>357</v>
      </c>
      <c r="E288" s="3">
        <v>126</v>
      </c>
    </row>
    <row r="289" spans="1:5" x14ac:dyDescent="0.55000000000000004">
      <c r="A289" t="s">
        <v>41</v>
      </c>
      <c r="B289" t="s">
        <v>34</v>
      </c>
      <c r="C289" t="s">
        <v>22</v>
      </c>
      <c r="D289" s="2">
        <v>336</v>
      </c>
      <c r="E289" s="3">
        <v>144</v>
      </c>
    </row>
    <row r="290" spans="1:5" x14ac:dyDescent="0.55000000000000004">
      <c r="A290" t="s">
        <v>7</v>
      </c>
      <c r="B290" t="s">
        <v>36</v>
      </c>
      <c r="C290" t="s">
        <v>32</v>
      </c>
      <c r="D290" s="2">
        <v>280</v>
      </c>
      <c r="E290" s="3">
        <v>87</v>
      </c>
    </row>
    <row r="291" spans="1:5" x14ac:dyDescent="0.55000000000000004">
      <c r="A291" t="s">
        <v>9</v>
      </c>
      <c r="B291" t="s">
        <v>37</v>
      </c>
      <c r="C291" t="s">
        <v>4</v>
      </c>
      <c r="D291" s="2">
        <v>259</v>
      </c>
      <c r="E291" s="3">
        <v>207</v>
      </c>
    </row>
    <row r="292" spans="1:5" x14ac:dyDescent="0.55000000000000004">
      <c r="A292" t="s">
        <v>2</v>
      </c>
      <c r="B292" t="s">
        <v>34</v>
      </c>
      <c r="C292" t="s">
        <v>13</v>
      </c>
      <c r="D292" s="2">
        <v>252</v>
      </c>
      <c r="E292" s="3">
        <v>54</v>
      </c>
    </row>
    <row r="293" spans="1:5" x14ac:dyDescent="0.55000000000000004">
      <c r="A293" t="s">
        <v>10</v>
      </c>
      <c r="B293" t="s">
        <v>37</v>
      </c>
      <c r="C293" t="s">
        <v>21</v>
      </c>
      <c r="D293" s="2">
        <v>245</v>
      </c>
      <c r="E293" s="3">
        <v>288</v>
      </c>
    </row>
    <row r="294" spans="1:5" x14ac:dyDescent="0.55000000000000004">
      <c r="A294" t="s">
        <v>2</v>
      </c>
      <c r="B294" t="s">
        <v>37</v>
      </c>
      <c r="C294" t="s">
        <v>19</v>
      </c>
      <c r="D294" s="2">
        <v>238</v>
      </c>
      <c r="E294" s="3">
        <v>18</v>
      </c>
    </row>
    <row r="295" spans="1:5" x14ac:dyDescent="0.55000000000000004">
      <c r="A295" t="s">
        <v>40</v>
      </c>
      <c r="B295" t="s">
        <v>36</v>
      </c>
      <c r="C295" t="s">
        <v>4</v>
      </c>
      <c r="D295" s="2">
        <v>217</v>
      </c>
      <c r="E295" s="3">
        <v>36</v>
      </c>
    </row>
    <row r="296" spans="1:5" x14ac:dyDescent="0.55000000000000004">
      <c r="A296" t="s">
        <v>2</v>
      </c>
      <c r="B296" t="s">
        <v>36</v>
      </c>
      <c r="C296" t="s">
        <v>17</v>
      </c>
      <c r="D296" s="2">
        <v>189</v>
      </c>
      <c r="E296" s="3">
        <v>48</v>
      </c>
    </row>
    <row r="297" spans="1:5" x14ac:dyDescent="0.55000000000000004">
      <c r="A297" t="s">
        <v>5</v>
      </c>
      <c r="B297" t="s">
        <v>37</v>
      </c>
      <c r="C297" t="s">
        <v>31</v>
      </c>
      <c r="D297" s="2">
        <v>182</v>
      </c>
      <c r="E297" s="3">
        <v>48</v>
      </c>
    </row>
    <row r="298" spans="1:5" x14ac:dyDescent="0.55000000000000004">
      <c r="A298" t="s">
        <v>8</v>
      </c>
      <c r="B298" t="s">
        <v>38</v>
      </c>
      <c r="C298" t="s">
        <v>22</v>
      </c>
      <c r="D298" s="2">
        <v>168</v>
      </c>
      <c r="E298" s="3">
        <v>84</v>
      </c>
    </row>
    <row r="299" spans="1:5" x14ac:dyDescent="0.55000000000000004">
      <c r="A299" t="s">
        <v>41</v>
      </c>
      <c r="B299" t="s">
        <v>38</v>
      </c>
      <c r="C299" t="s">
        <v>25</v>
      </c>
      <c r="D299" s="2">
        <v>154</v>
      </c>
      <c r="E299" s="3">
        <v>21</v>
      </c>
    </row>
    <row r="300" spans="1:5" x14ac:dyDescent="0.55000000000000004">
      <c r="A300" t="s">
        <v>9</v>
      </c>
      <c r="B300" t="s">
        <v>35</v>
      </c>
      <c r="C300" t="s">
        <v>26</v>
      </c>
      <c r="D300" s="2">
        <v>98</v>
      </c>
      <c r="E300" s="3">
        <v>159</v>
      </c>
    </row>
    <row r="301" spans="1:5" x14ac:dyDescent="0.55000000000000004">
      <c r="A301" t="s">
        <v>41</v>
      </c>
      <c r="B301" t="s">
        <v>36</v>
      </c>
      <c r="C301" t="s">
        <v>26</v>
      </c>
      <c r="D301" s="2">
        <v>98</v>
      </c>
      <c r="E301" s="3">
        <v>204</v>
      </c>
    </row>
    <row r="302" spans="1:5" x14ac:dyDescent="0.55000000000000004">
      <c r="A302" t="s">
        <v>10</v>
      </c>
      <c r="B302" t="s">
        <v>38</v>
      </c>
      <c r="C302" t="s">
        <v>13</v>
      </c>
      <c r="D302" s="2">
        <v>63</v>
      </c>
      <c r="E302" s="3">
        <v>123</v>
      </c>
    </row>
    <row r="303" spans="1:5" x14ac:dyDescent="0.55000000000000004">
      <c r="A303" t="s">
        <v>2</v>
      </c>
      <c r="B303" t="s">
        <v>38</v>
      </c>
      <c r="C303" t="s">
        <v>13</v>
      </c>
      <c r="D303" s="2">
        <v>56</v>
      </c>
      <c r="E303" s="3">
        <v>51</v>
      </c>
    </row>
    <row r="304" spans="1:5" x14ac:dyDescent="0.55000000000000004">
      <c r="A304" t="s">
        <v>8</v>
      </c>
      <c r="B304" t="s">
        <v>37</v>
      </c>
      <c r="C304" t="s">
        <v>30</v>
      </c>
      <c r="D304" s="2">
        <v>42</v>
      </c>
      <c r="E304" s="3">
        <v>150</v>
      </c>
    </row>
    <row r="305" spans="1:5" x14ac:dyDescent="0.55000000000000004">
      <c r="A305" t="s">
        <v>3</v>
      </c>
      <c r="B305" t="s">
        <v>39</v>
      </c>
      <c r="C305" t="s">
        <v>16</v>
      </c>
      <c r="D305" s="2">
        <v>21</v>
      </c>
      <c r="E305" s="3">
        <v>168</v>
      </c>
    </row>
    <row r="306" spans="1:5" x14ac:dyDescent="0.55000000000000004">
      <c r="A306" t="s">
        <v>40</v>
      </c>
      <c r="B306" t="s">
        <v>39</v>
      </c>
      <c r="C306" t="s">
        <v>29</v>
      </c>
      <c r="D306" s="2">
        <v>0</v>
      </c>
      <c r="E306" s="3">
        <v>135</v>
      </c>
    </row>
  </sheetData>
  <mergeCells count="1">
    <mergeCell ref="A1:I4"/>
  </mergeCells>
  <conditionalFormatting sqref="D7:D306">
    <cfRule type="colorScale" priority="4">
      <colorScale>
        <cfvo type="min"/>
        <cfvo type="percentile" val="50"/>
        <cfvo type="max"/>
        <color rgb="FFF8696B"/>
        <color rgb="FFFFEB84"/>
        <color rgb="FF63BE7B"/>
      </colorScale>
    </cfRule>
  </conditionalFormatting>
  <conditionalFormatting sqref="E7:E306">
    <cfRule type="cellIs" dxfId="13" priority="1" operator="greaterThan">
      <formula>300</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10209-DDAB-438D-B277-A5D43DD3EA2F}">
  <dimension ref="A1:I34"/>
  <sheetViews>
    <sheetView showGridLines="0" workbookViewId="0">
      <selection activeCell="E23" sqref="E23"/>
    </sheetView>
  </sheetViews>
  <sheetFormatPr defaultRowHeight="14.4" x14ac:dyDescent="0.55000000000000004"/>
  <cols>
    <col min="2" max="2" width="11.7890625" customWidth="1"/>
    <col min="10" max="10" width="10.62890625" bestFit="1" customWidth="1"/>
  </cols>
  <sheetData>
    <row r="1" spans="1:9" x14ac:dyDescent="0.55000000000000004">
      <c r="A1" s="62" t="s">
        <v>44</v>
      </c>
      <c r="B1" s="62"/>
      <c r="C1" s="62"/>
      <c r="D1" s="62"/>
      <c r="E1" s="62"/>
      <c r="F1" s="62"/>
      <c r="G1" s="62"/>
      <c r="H1" s="62"/>
      <c r="I1" s="62"/>
    </row>
    <row r="2" spans="1:9" x14ac:dyDescent="0.55000000000000004">
      <c r="A2" s="62"/>
      <c r="B2" s="62"/>
      <c r="C2" s="62"/>
      <c r="D2" s="62"/>
      <c r="E2" s="62"/>
      <c r="F2" s="62"/>
      <c r="G2" s="62"/>
      <c r="H2" s="62"/>
      <c r="I2" s="62"/>
    </row>
    <row r="3" spans="1:9" x14ac:dyDescent="0.55000000000000004">
      <c r="A3" s="62"/>
      <c r="B3" s="62"/>
      <c r="C3" s="62"/>
      <c r="D3" s="62"/>
      <c r="E3" s="62"/>
      <c r="F3" s="62"/>
      <c r="G3" s="62"/>
      <c r="H3" s="62"/>
      <c r="I3" s="62"/>
    </row>
    <row r="4" spans="1:9" x14ac:dyDescent="0.55000000000000004">
      <c r="A4" s="62"/>
      <c r="B4" s="62"/>
      <c r="C4" s="62"/>
      <c r="D4" s="62"/>
      <c r="E4" s="62"/>
      <c r="F4" s="62"/>
      <c r="G4" s="62"/>
      <c r="H4" s="62"/>
      <c r="I4" s="62"/>
    </row>
    <row r="6" spans="1:9" x14ac:dyDescent="0.55000000000000004">
      <c r="B6" s="12" t="s">
        <v>64</v>
      </c>
      <c r="C6" s="13" t="s">
        <v>65</v>
      </c>
      <c r="D6" s="13"/>
      <c r="E6" s="14" t="s">
        <v>49</v>
      </c>
    </row>
    <row r="7" spans="1:9" x14ac:dyDescent="0.55000000000000004">
      <c r="B7" s="15" t="s">
        <v>34</v>
      </c>
      <c r="C7" s="16">
        <v>252469</v>
      </c>
      <c r="D7">
        <v>252469</v>
      </c>
      <c r="E7" s="17">
        <v>8760</v>
      </c>
    </row>
    <row r="8" spans="1:9" x14ac:dyDescent="0.55000000000000004">
      <c r="B8" s="15" t="s">
        <v>36</v>
      </c>
      <c r="C8" s="16">
        <v>237944</v>
      </c>
      <c r="D8">
        <v>237944</v>
      </c>
      <c r="E8" s="17">
        <v>7302</v>
      </c>
    </row>
    <row r="9" spans="1:9" x14ac:dyDescent="0.55000000000000004">
      <c r="B9" s="15" t="s">
        <v>37</v>
      </c>
      <c r="C9" s="16">
        <v>218813</v>
      </c>
      <c r="D9">
        <v>218813</v>
      </c>
      <c r="E9" s="17">
        <v>7431</v>
      </c>
    </row>
    <row r="10" spans="1:9" x14ac:dyDescent="0.55000000000000004">
      <c r="B10" s="15" t="s">
        <v>35</v>
      </c>
      <c r="C10" s="16">
        <v>189434</v>
      </c>
      <c r="D10">
        <v>189434</v>
      </c>
      <c r="E10" s="17">
        <v>10158</v>
      </c>
    </row>
    <row r="11" spans="1:9" x14ac:dyDescent="0.55000000000000004">
      <c r="B11" s="15" t="s">
        <v>39</v>
      </c>
      <c r="C11" s="16">
        <v>173530</v>
      </c>
      <c r="D11">
        <v>173530</v>
      </c>
      <c r="E11" s="17">
        <v>5745</v>
      </c>
    </row>
    <row r="12" spans="1:9" x14ac:dyDescent="0.55000000000000004">
      <c r="B12" s="18" t="s">
        <v>38</v>
      </c>
      <c r="C12" s="19">
        <v>168679</v>
      </c>
      <c r="D12" s="20">
        <v>168679</v>
      </c>
      <c r="E12" s="21">
        <v>6264</v>
      </c>
    </row>
    <row r="28" spans="2:5" x14ac:dyDescent="0.55000000000000004">
      <c r="B28" s="10" t="s">
        <v>64</v>
      </c>
      <c r="C28" s="11" t="s">
        <v>65</v>
      </c>
      <c r="D28" s="10"/>
      <c r="E28" s="11" t="s">
        <v>49</v>
      </c>
    </row>
    <row r="29" spans="2:5" x14ac:dyDescent="0.55000000000000004">
      <c r="B29" t="str" cm="1">
        <f t="array" ref="B29:B34">_xlfn.UNIQUE(data5[Geography])</f>
        <v>Australia</v>
      </c>
      <c r="C29">
        <f>SUMIFS(data5[Amount],data5[Geography],B29)</f>
        <v>168679</v>
      </c>
      <c r="D29">
        <v>218813</v>
      </c>
      <c r="E29">
        <f>SUMIFS(data5[Units],data5[Geography],B29)</f>
        <v>6264</v>
      </c>
    </row>
    <row r="30" spans="2:5" x14ac:dyDescent="0.55000000000000004">
      <c r="B30" t="str">
        <v>New Zealand</v>
      </c>
      <c r="C30">
        <f>SUMIFS(data5[Amount],data5[Geography],B30)</f>
        <v>218813</v>
      </c>
      <c r="D30">
        <v>189434</v>
      </c>
      <c r="E30">
        <f>SUMIFS(data5[Units],data5[Geography],B30)</f>
        <v>7431</v>
      </c>
    </row>
    <row r="31" spans="2:5" x14ac:dyDescent="0.55000000000000004">
      <c r="B31" t="str">
        <v>UK</v>
      </c>
      <c r="C31">
        <f>SUMIFS(data5[Amount],data5[Geography],B31)</f>
        <v>173530</v>
      </c>
      <c r="D31">
        <v>237944</v>
      </c>
      <c r="E31">
        <f>SUMIFS(data5[Units],data5[Geography],B31)</f>
        <v>5745</v>
      </c>
    </row>
    <row r="32" spans="2:5" x14ac:dyDescent="0.55000000000000004">
      <c r="B32" t="str">
        <v>USA</v>
      </c>
      <c r="C32">
        <f>SUMIFS(data5[Amount],data5[Geography],B32)</f>
        <v>189434</v>
      </c>
      <c r="D32">
        <v>173530</v>
      </c>
      <c r="E32">
        <f>SUMIFS(data5[Units],data5[Geography],B32)</f>
        <v>10158</v>
      </c>
    </row>
    <row r="33" spans="2:5" x14ac:dyDescent="0.55000000000000004">
      <c r="B33" t="str">
        <v>India</v>
      </c>
      <c r="C33">
        <f>SUMIFS(data5[Amount],data5[Geography],B33)</f>
        <v>252469</v>
      </c>
      <c r="D33">
        <v>168679</v>
      </c>
      <c r="E33">
        <f>SUMIFS(data5[Units],data5[Geography],B33)</f>
        <v>8760</v>
      </c>
    </row>
    <row r="34" spans="2:5" x14ac:dyDescent="0.55000000000000004">
      <c r="B34" t="str">
        <v>Canada</v>
      </c>
      <c r="C34">
        <f>SUMIFS(data5[Amount],data5[Geography],B34)</f>
        <v>237944</v>
      </c>
      <c r="D34">
        <v>252469</v>
      </c>
      <c r="E34">
        <f>SUMIFS(data5[Units],data5[Geography],B34)</f>
        <v>7302</v>
      </c>
    </row>
  </sheetData>
  <autoFilter ref="B6:E12" xr:uid="{3D810209-DDAB-438D-B277-A5D43DD3EA2F}">
    <sortState xmlns:xlrd2="http://schemas.microsoft.com/office/spreadsheetml/2017/richdata2" ref="B7:E12">
      <sortCondition descending="1" ref="C6:C12"/>
    </sortState>
  </autoFilter>
  <mergeCells count="1">
    <mergeCell ref="A1:I4"/>
  </mergeCells>
  <conditionalFormatting sqref="D29:D34">
    <cfRule type="dataBar" priority="2">
      <dataBar showValue="0">
        <cfvo type="min"/>
        <cfvo type="max"/>
        <color rgb="FF638EC6"/>
      </dataBar>
      <extLst>
        <ext xmlns:x14="http://schemas.microsoft.com/office/spreadsheetml/2009/9/main" uri="{B025F937-C7B1-47D3-B67F-A62EFF666E3E}">
          <x14:id>{12EF1749-0E98-411B-B25F-D14037038632}</x14:id>
        </ext>
      </extLst>
    </cfRule>
  </conditionalFormatting>
  <conditionalFormatting sqref="D7:D12">
    <cfRule type="dataBar" priority="1">
      <dataBar showValue="0">
        <cfvo type="min"/>
        <cfvo type="max"/>
        <color rgb="FF638EC6"/>
      </dataBar>
      <extLst>
        <ext xmlns:x14="http://schemas.microsoft.com/office/spreadsheetml/2009/9/main" uri="{B025F937-C7B1-47D3-B67F-A62EFF666E3E}">
          <x14:id>{7D55D7AF-B435-45FE-ADC5-BEC847149C28}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2EF1749-0E98-411B-B25F-D14037038632}">
            <x14:dataBar minLength="0" maxLength="100" border="1" negativeBarBorderColorSameAsPositive="0">
              <x14:cfvo type="autoMin"/>
              <x14:cfvo type="autoMax"/>
              <x14:borderColor rgb="FF638EC6"/>
              <x14:negativeFillColor rgb="FFFF0000"/>
              <x14:negativeBorderColor rgb="FFFF0000"/>
              <x14:axisColor rgb="FF000000"/>
            </x14:dataBar>
          </x14:cfRule>
          <xm:sqref>D29:D34</xm:sqref>
        </x14:conditionalFormatting>
        <x14:conditionalFormatting xmlns:xm="http://schemas.microsoft.com/office/excel/2006/main">
          <x14:cfRule type="dataBar" id="{7D55D7AF-B435-45FE-ADC5-BEC847149C28}">
            <x14:dataBar minLength="0" maxLength="100" border="1" negativeBarBorderColorSameAsPositive="0">
              <x14:cfvo type="autoMin"/>
              <x14:cfvo type="autoMax"/>
              <x14:borderColor rgb="FF638EC6"/>
              <x14:negativeFillColor rgb="FFFF0000"/>
              <x14:negativeBorderColor rgb="FFFF0000"/>
              <x14:axisColor rgb="FF000000"/>
            </x14:dataBar>
          </x14:cfRule>
          <xm:sqref>D7:D12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16D7-0F7C-405D-B73A-522F85702833}">
  <dimension ref="A1:H14"/>
  <sheetViews>
    <sheetView zoomScaleNormal="100" workbookViewId="0">
      <selection activeCell="C11" sqref="C11"/>
    </sheetView>
  </sheetViews>
  <sheetFormatPr defaultRowHeight="14.4" x14ac:dyDescent="0.55000000000000004"/>
  <cols>
    <col min="1" max="1" width="12.05078125" bestFit="1" customWidth="1"/>
    <col min="2" max="2" width="13.3671875" bestFit="1" customWidth="1"/>
    <col min="3" max="3" width="8.9453125" customWidth="1"/>
    <col min="4" max="4" width="11" bestFit="1" customWidth="1"/>
  </cols>
  <sheetData>
    <row r="1" spans="1:8" x14ac:dyDescent="0.55000000000000004">
      <c r="A1" s="62" t="s">
        <v>45</v>
      </c>
      <c r="B1" s="62"/>
      <c r="C1" s="62"/>
      <c r="D1" s="62"/>
      <c r="E1" s="62"/>
      <c r="F1" s="62"/>
      <c r="G1" s="62"/>
      <c r="H1" s="62"/>
    </row>
    <row r="2" spans="1:8" x14ac:dyDescent="0.55000000000000004">
      <c r="A2" s="62"/>
      <c r="B2" s="62"/>
      <c r="C2" s="62"/>
      <c r="D2" s="62"/>
      <c r="E2" s="62"/>
      <c r="F2" s="62"/>
      <c r="G2" s="62"/>
      <c r="H2" s="62"/>
    </row>
    <row r="3" spans="1:8" x14ac:dyDescent="0.55000000000000004">
      <c r="A3" s="62"/>
      <c r="B3" s="62"/>
      <c r="C3" s="62"/>
      <c r="D3" s="62"/>
      <c r="E3" s="62"/>
      <c r="F3" s="62"/>
      <c r="G3" s="62"/>
      <c r="H3" s="62"/>
    </row>
    <row r="4" spans="1:8" x14ac:dyDescent="0.55000000000000004">
      <c r="A4" s="62"/>
      <c r="B4" s="62"/>
      <c r="C4" s="62"/>
      <c r="D4" s="62"/>
      <c r="E4" s="62"/>
      <c r="F4" s="62"/>
      <c r="G4" s="62"/>
      <c r="H4" s="62"/>
    </row>
    <row r="8" spans="1:8" x14ac:dyDescent="0.55000000000000004">
      <c r="A8" s="31" t="s">
        <v>67</v>
      </c>
      <c r="B8" s="35" t="s">
        <v>66</v>
      </c>
      <c r="C8" s="36" t="s">
        <v>70</v>
      </c>
      <c r="D8" s="37" t="s">
        <v>69</v>
      </c>
    </row>
    <row r="9" spans="1:8" x14ac:dyDescent="0.55000000000000004">
      <c r="A9" s="32" t="s">
        <v>38</v>
      </c>
      <c r="B9" s="26">
        <v>168679</v>
      </c>
      <c r="C9" s="27">
        <v>168679</v>
      </c>
      <c r="D9" s="28">
        <v>6264</v>
      </c>
    </row>
    <row r="10" spans="1:8" x14ac:dyDescent="0.55000000000000004">
      <c r="A10" s="33" t="s">
        <v>36</v>
      </c>
      <c r="B10" s="29">
        <v>237944</v>
      </c>
      <c r="C10">
        <v>237944</v>
      </c>
      <c r="D10" s="24">
        <v>7302</v>
      </c>
    </row>
    <row r="11" spans="1:8" x14ac:dyDescent="0.55000000000000004">
      <c r="A11" s="33" t="s">
        <v>34</v>
      </c>
      <c r="B11" s="29">
        <v>252469</v>
      </c>
      <c r="C11">
        <v>252469</v>
      </c>
      <c r="D11" s="24">
        <v>8760</v>
      </c>
    </row>
    <row r="12" spans="1:8" x14ac:dyDescent="0.55000000000000004">
      <c r="A12" s="33" t="s">
        <v>37</v>
      </c>
      <c r="B12" s="29">
        <v>218813</v>
      </c>
      <c r="C12">
        <v>218813</v>
      </c>
      <c r="D12" s="24">
        <v>7431</v>
      </c>
    </row>
    <row r="13" spans="1:8" x14ac:dyDescent="0.55000000000000004">
      <c r="A13" s="33" t="s">
        <v>39</v>
      </c>
      <c r="B13" s="29">
        <v>173530</v>
      </c>
      <c r="C13">
        <v>173530</v>
      </c>
      <c r="D13" s="24">
        <v>5745</v>
      </c>
    </row>
    <row r="14" spans="1:8" x14ac:dyDescent="0.55000000000000004">
      <c r="A14" s="34" t="s">
        <v>35</v>
      </c>
      <c r="B14" s="30">
        <v>189434</v>
      </c>
      <c r="C14" s="20">
        <v>189434</v>
      </c>
      <c r="D14" s="25">
        <v>10158</v>
      </c>
    </row>
  </sheetData>
  <mergeCells count="1">
    <mergeCell ref="A1:H4"/>
  </mergeCells>
  <conditionalFormatting pivot="1" sqref="C9:C14">
    <cfRule type="dataBar" priority="1">
      <dataBar showValue="0">
        <cfvo type="min"/>
        <cfvo type="max"/>
        <color rgb="FF638EC6"/>
      </dataBar>
      <extLst>
        <ext xmlns:x14="http://schemas.microsoft.com/office/spreadsheetml/2009/9/main" uri="{B025F937-C7B1-47D3-B67F-A62EFF666E3E}">
          <x14:id>{88F7A160-6D4B-4F5F-9167-207F3D5EA7E9}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8F7A160-6D4B-4F5F-9167-207F3D5EA7E9}">
            <x14:dataBar minLength="0" maxLength="100" border="1" negativeBarBorderColorSameAsPositive="0">
              <x14:cfvo type="autoMin"/>
              <x14:cfvo type="autoMax"/>
              <x14:borderColor rgb="FF638EC6"/>
              <x14:negativeFillColor rgb="FFFF0000"/>
              <x14:negativeBorderColor rgb="FFFF0000"/>
              <x14:axisColor rgb="FF000000"/>
            </x14:dataBar>
          </x14:cfRule>
          <xm:sqref>C9:C14</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900D-5C07-45DE-B882-772F6A9DEF74}">
  <dimension ref="A1:I14"/>
  <sheetViews>
    <sheetView workbookViewId="0">
      <selection activeCell="B19" sqref="B19"/>
    </sheetView>
  </sheetViews>
  <sheetFormatPr defaultRowHeight="14.4" x14ac:dyDescent="0.55000000000000004"/>
  <cols>
    <col min="1" max="1" width="16.83984375" bestFit="1" customWidth="1"/>
    <col min="2" max="4" width="12.62890625" bestFit="1" customWidth="1"/>
  </cols>
  <sheetData>
    <row r="1" spans="1:9" x14ac:dyDescent="0.55000000000000004">
      <c r="A1" s="63" t="s">
        <v>52</v>
      </c>
      <c r="B1" s="63"/>
      <c r="C1" s="63"/>
      <c r="D1" s="63"/>
      <c r="E1" s="63"/>
      <c r="F1" s="63"/>
      <c r="G1" s="63"/>
      <c r="H1" s="63"/>
      <c r="I1" s="63"/>
    </row>
    <row r="2" spans="1:9" x14ac:dyDescent="0.55000000000000004">
      <c r="A2" s="63"/>
      <c r="B2" s="63"/>
      <c r="C2" s="63"/>
      <c r="D2" s="63"/>
      <c r="E2" s="63"/>
      <c r="F2" s="63"/>
      <c r="G2" s="63"/>
      <c r="H2" s="63"/>
      <c r="I2" s="63"/>
    </row>
    <row r="3" spans="1:9" x14ac:dyDescent="0.55000000000000004">
      <c r="A3" s="63"/>
      <c r="B3" s="63"/>
      <c r="C3" s="63"/>
      <c r="D3" s="63"/>
      <c r="E3" s="63"/>
      <c r="F3" s="63"/>
      <c r="G3" s="63"/>
      <c r="H3" s="63"/>
      <c r="I3" s="63"/>
    </row>
    <row r="4" spans="1:9" x14ac:dyDescent="0.55000000000000004">
      <c r="A4" s="63"/>
      <c r="B4" s="63"/>
      <c r="C4" s="63"/>
      <c r="D4" s="63"/>
      <c r="E4" s="63"/>
      <c r="F4" s="63"/>
      <c r="G4" s="63"/>
      <c r="H4" s="63"/>
      <c r="I4" s="63"/>
    </row>
    <row r="8" spans="1:9" x14ac:dyDescent="0.55000000000000004">
      <c r="A8" s="22" t="s">
        <v>67</v>
      </c>
      <c r="B8" t="s">
        <v>71</v>
      </c>
    </row>
    <row r="9" spans="1:9" x14ac:dyDescent="0.55000000000000004">
      <c r="A9" s="23" t="s">
        <v>15</v>
      </c>
      <c r="B9" s="38">
        <v>44.990867579908674</v>
      </c>
    </row>
    <row r="10" spans="1:9" x14ac:dyDescent="0.55000000000000004">
      <c r="A10" s="23" t="s">
        <v>33</v>
      </c>
      <c r="B10" s="38">
        <v>37.303128371089535</v>
      </c>
    </row>
    <row r="11" spans="1:9" x14ac:dyDescent="0.55000000000000004">
      <c r="A11" s="23" t="s">
        <v>24</v>
      </c>
      <c r="B11" s="38">
        <v>33.88697318007663</v>
      </c>
    </row>
    <row r="12" spans="1:9" x14ac:dyDescent="0.55000000000000004">
      <c r="A12" s="23" t="s">
        <v>26</v>
      </c>
      <c r="B12" s="38">
        <v>32.807189542483663</v>
      </c>
    </row>
    <row r="13" spans="1:9" x14ac:dyDescent="0.55000000000000004">
      <c r="A13" s="23" t="s">
        <v>22</v>
      </c>
      <c r="B13" s="38">
        <v>32.301656920077974</v>
      </c>
    </row>
    <row r="14" spans="1:9" x14ac:dyDescent="0.55000000000000004">
      <c r="A14" s="23" t="s">
        <v>68</v>
      </c>
      <c r="B14" s="38">
        <v>35.949565217391303</v>
      </c>
    </row>
  </sheetData>
  <mergeCells count="1">
    <mergeCell ref="A1:I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1FEA5-8ADA-4D8D-9453-D41F78AAF892}">
  <dimension ref="A1:T303"/>
  <sheetViews>
    <sheetView workbookViewId="0">
      <selection sqref="A1:O4"/>
    </sheetView>
  </sheetViews>
  <sheetFormatPr defaultRowHeight="14.4" x14ac:dyDescent="0.55000000000000004"/>
  <cols>
    <col min="13" max="13" width="19.578125" customWidth="1"/>
    <col min="14" max="14" width="14.68359375" customWidth="1"/>
    <col min="15" max="15" width="21.83984375" bestFit="1" customWidth="1"/>
    <col min="16" max="16" width="13.578125" customWidth="1"/>
    <col min="17" max="17" width="11.68359375" customWidth="1"/>
  </cols>
  <sheetData>
    <row r="1" spans="1:20" ht="14.4" customHeight="1" x14ac:dyDescent="0.55000000000000004">
      <c r="A1" s="63" t="s">
        <v>53</v>
      </c>
      <c r="B1" s="63"/>
      <c r="C1" s="63"/>
      <c r="D1" s="63"/>
      <c r="E1" s="63"/>
      <c r="F1" s="63"/>
      <c r="G1" s="63"/>
      <c r="H1" s="63"/>
      <c r="I1" s="63"/>
      <c r="J1" s="63"/>
      <c r="K1" s="63"/>
      <c r="L1" s="63"/>
      <c r="M1" s="63"/>
      <c r="N1" s="63"/>
      <c r="O1" s="63"/>
    </row>
    <row r="2" spans="1:20" ht="14.4" customHeight="1" x14ac:dyDescent="0.55000000000000004">
      <c r="A2" s="63"/>
      <c r="B2" s="63"/>
      <c r="C2" s="63"/>
      <c r="D2" s="63"/>
      <c r="E2" s="63"/>
      <c r="F2" s="63"/>
      <c r="G2" s="63"/>
      <c r="H2" s="63"/>
      <c r="I2" s="63"/>
      <c r="J2" s="63"/>
      <c r="K2" s="63"/>
      <c r="L2" s="63"/>
      <c r="M2" s="63"/>
      <c r="N2" s="63"/>
      <c r="O2" s="63"/>
    </row>
    <row r="3" spans="1:20" ht="14.4" customHeight="1" x14ac:dyDescent="0.55000000000000004">
      <c r="A3" s="63"/>
      <c r="B3" s="63"/>
      <c r="C3" s="63"/>
      <c r="D3" s="63"/>
      <c r="E3" s="63"/>
      <c r="F3" s="63"/>
      <c r="G3" s="63"/>
      <c r="H3" s="63"/>
      <c r="I3" s="63"/>
      <c r="J3" s="63"/>
      <c r="K3" s="63"/>
      <c r="L3" s="63"/>
      <c r="M3" s="63"/>
      <c r="N3" s="63"/>
      <c r="O3" s="63"/>
      <c r="P3" s="4" t="s">
        <v>11</v>
      </c>
      <c r="Q3" s="4" t="s">
        <v>12</v>
      </c>
      <c r="R3" s="4" t="s">
        <v>0</v>
      </c>
      <c r="S3" s="8" t="s">
        <v>1</v>
      </c>
      <c r="T3" s="8" t="s">
        <v>49</v>
      </c>
    </row>
    <row r="4" spans="1:20" ht="14.4" customHeight="1" x14ac:dyDescent="0.55000000000000004">
      <c r="A4" s="63"/>
      <c r="B4" s="63"/>
      <c r="C4" s="63"/>
      <c r="D4" s="63"/>
      <c r="E4" s="63"/>
      <c r="F4" s="63"/>
      <c r="G4" s="63"/>
      <c r="H4" s="63"/>
      <c r="I4" s="63"/>
      <c r="J4" s="63"/>
      <c r="K4" s="63"/>
      <c r="L4" s="63"/>
      <c r="M4" s="63"/>
      <c r="N4" s="63"/>
      <c r="O4" s="63"/>
      <c r="P4" t="s">
        <v>40</v>
      </c>
      <c r="Q4" t="s">
        <v>37</v>
      </c>
      <c r="R4" t="s">
        <v>30</v>
      </c>
      <c r="S4" s="2">
        <v>1624</v>
      </c>
      <c r="T4" s="3">
        <v>114</v>
      </c>
    </row>
    <row r="5" spans="1:20" x14ac:dyDescent="0.55000000000000004">
      <c r="P5" t="s">
        <v>8</v>
      </c>
      <c r="Q5" t="s">
        <v>35</v>
      </c>
      <c r="R5" t="s">
        <v>32</v>
      </c>
      <c r="S5" s="2">
        <v>6706</v>
      </c>
      <c r="T5" s="3">
        <v>459</v>
      </c>
    </row>
    <row r="6" spans="1:20" x14ac:dyDescent="0.55000000000000004">
      <c r="P6" t="s">
        <v>9</v>
      </c>
      <c r="Q6" t="s">
        <v>35</v>
      </c>
      <c r="R6" t="s">
        <v>4</v>
      </c>
      <c r="S6" s="2">
        <v>959</v>
      </c>
      <c r="T6" s="3">
        <v>147</v>
      </c>
    </row>
    <row r="7" spans="1:20" x14ac:dyDescent="0.55000000000000004">
      <c r="P7" t="s">
        <v>41</v>
      </c>
      <c r="Q7" t="s">
        <v>36</v>
      </c>
      <c r="R7" t="s">
        <v>18</v>
      </c>
      <c r="S7" s="2">
        <v>9632</v>
      </c>
      <c r="T7" s="3">
        <v>288</v>
      </c>
    </row>
    <row r="8" spans="1:20" x14ac:dyDescent="0.55000000000000004">
      <c r="P8" t="s">
        <v>6</v>
      </c>
      <c r="Q8" t="s">
        <v>39</v>
      </c>
      <c r="R8" t="s">
        <v>25</v>
      </c>
      <c r="S8" s="2">
        <v>2100</v>
      </c>
      <c r="T8" s="3">
        <v>414</v>
      </c>
    </row>
    <row r="9" spans="1:20" x14ac:dyDescent="0.55000000000000004">
      <c r="P9" t="s">
        <v>40</v>
      </c>
      <c r="Q9" t="s">
        <v>35</v>
      </c>
      <c r="R9" t="s">
        <v>33</v>
      </c>
      <c r="S9" s="2">
        <v>8869</v>
      </c>
      <c r="T9" s="3">
        <v>432</v>
      </c>
    </row>
    <row r="10" spans="1:20" x14ac:dyDescent="0.55000000000000004">
      <c r="P10" t="s">
        <v>6</v>
      </c>
      <c r="Q10" t="s">
        <v>38</v>
      </c>
      <c r="R10" t="s">
        <v>31</v>
      </c>
      <c r="S10" s="2">
        <v>2681</v>
      </c>
      <c r="T10" s="3">
        <v>54</v>
      </c>
    </row>
    <row r="11" spans="1:20" x14ac:dyDescent="0.55000000000000004">
      <c r="P11" t="s">
        <v>8</v>
      </c>
      <c r="Q11" t="s">
        <v>35</v>
      </c>
      <c r="R11" t="s">
        <v>22</v>
      </c>
      <c r="S11" s="2">
        <v>5012</v>
      </c>
      <c r="T11" s="3">
        <v>210</v>
      </c>
    </row>
    <row r="12" spans="1:20" x14ac:dyDescent="0.55000000000000004">
      <c r="P12" t="s">
        <v>7</v>
      </c>
      <c r="Q12" t="s">
        <v>38</v>
      </c>
      <c r="R12" t="s">
        <v>14</v>
      </c>
      <c r="S12" s="2">
        <v>1281</v>
      </c>
      <c r="T12" s="3">
        <v>75</v>
      </c>
    </row>
    <row r="13" spans="1:20" x14ac:dyDescent="0.55000000000000004">
      <c r="P13" t="s">
        <v>5</v>
      </c>
      <c r="Q13" t="s">
        <v>37</v>
      </c>
      <c r="R13" t="s">
        <v>14</v>
      </c>
      <c r="S13" s="2">
        <v>4991</v>
      </c>
      <c r="T13" s="3">
        <v>12</v>
      </c>
    </row>
    <row r="14" spans="1:20" x14ac:dyDescent="0.55000000000000004">
      <c r="P14" t="s">
        <v>2</v>
      </c>
      <c r="Q14" t="s">
        <v>39</v>
      </c>
      <c r="R14" t="s">
        <v>25</v>
      </c>
      <c r="S14" s="2">
        <v>1785</v>
      </c>
      <c r="T14" s="3">
        <v>462</v>
      </c>
    </row>
    <row r="15" spans="1:20" x14ac:dyDescent="0.55000000000000004">
      <c r="P15" t="s">
        <v>3</v>
      </c>
      <c r="Q15" t="s">
        <v>37</v>
      </c>
      <c r="R15" t="s">
        <v>17</v>
      </c>
      <c r="S15" s="2">
        <v>3983</v>
      </c>
      <c r="T15" s="3">
        <v>144</v>
      </c>
    </row>
    <row r="16" spans="1:20" x14ac:dyDescent="0.55000000000000004">
      <c r="P16" t="s">
        <v>9</v>
      </c>
      <c r="Q16" t="s">
        <v>38</v>
      </c>
      <c r="R16" t="s">
        <v>16</v>
      </c>
      <c r="S16" s="2">
        <v>2646</v>
      </c>
      <c r="T16" s="3">
        <v>120</v>
      </c>
    </row>
    <row r="17" spans="16:20" x14ac:dyDescent="0.55000000000000004">
      <c r="P17" t="s">
        <v>2</v>
      </c>
      <c r="Q17" t="s">
        <v>34</v>
      </c>
      <c r="R17" t="s">
        <v>13</v>
      </c>
      <c r="S17" s="2">
        <v>252</v>
      </c>
      <c r="T17" s="3">
        <v>54</v>
      </c>
    </row>
    <row r="18" spans="16:20" x14ac:dyDescent="0.55000000000000004">
      <c r="P18" t="s">
        <v>3</v>
      </c>
      <c r="Q18" t="s">
        <v>35</v>
      </c>
      <c r="R18" t="s">
        <v>25</v>
      </c>
      <c r="S18" s="2">
        <v>2464</v>
      </c>
      <c r="T18" s="3">
        <v>234</v>
      </c>
    </row>
    <row r="19" spans="16:20" x14ac:dyDescent="0.55000000000000004">
      <c r="P19" t="s">
        <v>3</v>
      </c>
      <c r="Q19" t="s">
        <v>35</v>
      </c>
      <c r="R19" t="s">
        <v>29</v>
      </c>
      <c r="S19" s="2">
        <v>2114</v>
      </c>
      <c r="T19" s="3">
        <v>66</v>
      </c>
    </row>
    <row r="20" spans="16:20" x14ac:dyDescent="0.55000000000000004">
      <c r="P20" t="s">
        <v>6</v>
      </c>
      <c r="Q20" t="s">
        <v>37</v>
      </c>
      <c r="R20" t="s">
        <v>31</v>
      </c>
      <c r="S20" s="2">
        <v>7693</v>
      </c>
      <c r="T20" s="3">
        <v>87</v>
      </c>
    </row>
    <row r="21" spans="16:20" x14ac:dyDescent="0.55000000000000004">
      <c r="P21" t="s">
        <v>5</v>
      </c>
      <c r="Q21" t="s">
        <v>34</v>
      </c>
      <c r="R21" t="s">
        <v>20</v>
      </c>
      <c r="S21" s="2">
        <v>15610</v>
      </c>
      <c r="T21" s="3">
        <v>339</v>
      </c>
    </row>
    <row r="22" spans="16:20" x14ac:dyDescent="0.55000000000000004">
      <c r="P22" t="s">
        <v>41</v>
      </c>
      <c r="Q22" t="s">
        <v>34</v>
      </c>
      <c r="R22" t="s">
        <v>22</v>
      </c>
      <c r="S22" s="2">
        <v>336</v>
      </c>
      <c r="T22" s="3">
        <v>144</v>
      </c>
    </row>
    <row r="23" spans="16:20" x14ac:dyDescent="0.55000000000000004">
      <c r="P23" t="s">
        <v>2</v>
      </c>
      <c r="Q23" t="s">
        <v>39</v>
      </c>
      <c r="R23" t="s">
        <v>20</v>
      </c>
      <c r="S23" s="2">
        <v>9443</v>
      </c>
      <c r="T23" s="3">
        <v>162</v>
      </c>
    </row>
    <row r="24" spans="16:20" x14ac:dyDescent="0.55000000000000004">
      <c r="P24" t="s">
        <v>9</v>
      </c>
      <c r="Q24" t="s">
        <v>34</v>
      </c>
      <c r="R24" t="s">
        <v>23</v>
      </c>
      <c r="S24" s="2">
        <v>8155</v>
      </c>
      <c r="T24" s="3">
        <v>90</v>
      </c>
    </row>
    <row r="25" spans="16:20" x14ac:dyDescent="0.55000000000000004">
      <c r="P25" t="s">
        <v>8</v>
      </c>
      <c r="Q25" t="s">
        <v>38</v>
      </c>
      <c r="R25" t="s">
        <v>23</v>
      </c>
      <c r="S25" s="2">
        <v>1701</v>
      </c>
      <c r="T25" s="3">
        <v>234</v>
      </c>
    </row>
    <row r="26" spans="16:20" x14ac:dyDescent="0.55000000000000004">
      <c r="P26" t="s">
        <v>10</v>
      </c>
      <c r="Q26" t="s">
        <v>38</v>
      </c>
      <c r="R26" t="s">
        <v>22</v>
      </c>
      <c r="S26" s="2">
        <v>2205</v>
      </c>
      <c r="T26" s="3">
        <v>141</v>
      </c>
    </row>
    <row r="27" spans="16:20" x14ac:dyDescent="0.55000000000000004">
      <c r="P27" t="s">
        <v>8</v>
      </c>
      <c r="Q27" t="s">
        <v>37</v>
      </c>
      <c r="R27" t="s">
        <v>19</v>
      </c>
      <c r="S27" s="2">
        <v>1771</v>
      </c>
      <c r="T27" s="3">
        <v>204</v>
      </c>
    </row>
    <row r="28" spans="16:20" x14ac:dyDescent="0.55000000000000004">
      <c r="P28" t="s">
        <v>41</v>
      </c>
      <c r="Q28" t="s">
        <v>35</v>
      </c>
      <c r="R28" t="s">
        <v>15</v>
      </c>
      <c r="S28" s="2">
        <v>2114</v>
      </c>
      <c r="T28" s="3">
        <v>186</v>
      </c>
    </row>
    <row r="29" spans="16:20" x14ac:dyDescent="0.55000000000000004">
      <c r="P29" t="s">
        <v>41</v>
      </c>
      <c r="Q29" t="s">
        <v>36</v>
      </c>
      <c r="R29" t="s">
        <v>13</v>
      </c>
      <c r="S29" s="2">
        <v>10311</v>
      </c>
      <c r="T29" s="3">
        <v>231</v>
      </c>
    </row>
    <row r="30" spans="16:20" x14ac:dyDescent="0.55000000000000004">
      <c r="P30" t="s">
        <v>3</v>
      </c>
      <c r="Q30" t="s">
        <v>39</v>
      </c>
      <c r="R30" t="s">
        <v>16</v>
      </c>
      <c r="S30" s="2">
        <v>21</v>
      </c>
      <c r="T30" s="3">
        <v>168</v>
      </c>
    </row>
    <row r="31" spans="16:20" x14ac:dyDescent="0.55000000000000004">
      <c r="P31" t="s">
        <v>10</v>
      </c>
      <c r="Q31" t="s">
        <v>35</v>
      </c>
      <c r="R31" t="s">
        <v>20</v>
      </c>
      <c r="S31" s="2">
        <v>1974</v>
      </c>
      <c r="T31" s="3">
        <v>195</v>
      </c>
    </row>
    <row r="32" spans="16:20" x14ac:dyDescent="0.55000000000000004">
      <c r="P32" t="s">
        <v>5</v>
      </c>
      <c r="Q32" t="s">
        <v>36</v>
      </c>
      <c r="R32" t="s">
        <v>23</v>
      </c>
      <c r="S32" s="2">
        <v>6314</v>
      </c>
      <c r="T32" s="3">
        <v>15</v>
      </c>
    </row>
    <row r="33" spans="16:20" x14ac:dyDescent="0.55000000000000004">
      <c r="P33" t="s">
        <v>10</v>
      </c>
      <c r="Q33" t="s">
        <v>37</v>
      </c>
      <c r="R33" t="s">
        <v>23</v>
      </c>
      <c r="S33" s="2">
        <v>4683</v>
      </c>
      <c r="T33" s="3">
        <v>30</v>
      </c>
    </row>
    <row r="34" spans="16:20" x14ac:dyDescent="0.55000000000000004">
      <c r="P34" t="s">
        <v>41</v>
      </c>
      <c r="Q34" t="s">
        <v>37</v>
      </c>
      <c r="R34" t="s">
        <v>24</v>
      </c>
      <c r="S34" s="2">
        <v>6398</v>
      </c>
      <c r="T34" s="3">
        <v>102</v>
      </c>
    </row>
    <row r="35" spans="16:20" x14ac:dyDescent="0.55000000000000004">
      <c r="P35" t="s">
        <v>2</v>
      </c>
      <c r="Q35" t="s">
        <v>35</v>
      </c>
      <c r="R35" t="s">
        <v>19</v>
      </c>
      <c r="S35" s="2">
        <v>553</v>
      </c>
      <c r="T35" s="3">
        <v>15</v>
      </c>
    </row>
    <row r="36" spans="16:20" x14ac:dyDescent="0.55000000000000004">
      <c r="P36" t="s">
        <v>8</v>
      </c>
      <c r="Q36" t="s">
        <v>39</v>
      </c>
      <c r="R36" t="s">
        <v>30</v>
      </c>
      <c r="S36" s="2">
        <v>7021</v>
      </c>
      <c r="T36" s="3">
        <v>183</v>
      </c>
    </row>
    <row r="37" spans="16:20" x14ac:dyDescent="0.55000000000000004">
      <c r="P37" t="s">
        <v>40</v>
      </c>
      <c r="Q37" t="s">
        <v>39</v>
      </c>
      <c r="R37" t="s">
        <v>22</v>
      </c>
      <c r="S37" s="2">
        <v>5817</v>
      </c>
      <c r="T37" s="3">
        <v>12</v>
      </c>
    </row>
    <row r="38" spans="16:20" x14ac:dyDescent="0.55000000000000004">
      <c r="P38" t="s">
        <v>41</v>
      </c>
      <c r="Q38" t="s">
        <v>39</v>
      </c>
      <c r="R38" t="s">
        <v>14</v>
      </c>
      <c r="S38" s="2">
        <v>3976</v>
      </c>
      <c r="T38" s="3">
        <v>72</v>
      </c>
    </row>
    <row r="39" spans="16:20" x14ac:dyDescent="0.55000000000000004">
      <c r="P39" t="s">
        <v>6</v>
      </c>
      <c r="Q39" t="s">
        <v>38</v>
      </c>
      <c r="R39" t="s">
        <v>27</v>
      </c>
      <c r="S39" s="2">
        <v>1134</v>
      </c>
      <c r="T39" s="3">
        <v>282</v>
      </c>
    </row>
    <row r="40" spans="16:20" x14ac:dyDescent="0.55000000000000004">
      <c r="P40" t="s">
        <v>2</v>
      </c>
      <c r="Q40" t="s">
        <v>39</v>
      </c>
      <c r="R40" t="s">
        <v>28</v>
      </c>
      <c r="S40" s="2">
        <v>6027</v>
      </c>
      <c r="T40" s="3">
        <v>144</v>
      </c>
    </row>
    <row r="41" spans="16:20" x14ac:dyDescent="0.55000000000000004">
      <c r="P41" t="s">
        <v>6</v>
      </c>
      <c r="Q41" t="s">
        <v>37</v>
      </c>
      <c r="R41" t="s">
        <v>16</v>
      </c>
      <c r="S41" s="2">
        <v>1904</v>
      </c>
      <c r="T41" s="3">
        <v>405</v>
      </c>
    </row>
    <row r="42" spans="16:20" x14ac:dyDescent="0.55000000000000004">
      <c r="P42" t="s">
        <v>7</v>
      </c>
      <c r="Q42" t="s">
        <v>34</v>
      </c>
      <c r="R42" t="s">
        <v>32</v>
      </c>
      <c r="S42" s="2">
        <v>3262</v>
      </c>
      <c r="T42" s="3">
        <v>75</v>
      </c>
    </row>
    <row r="43" spans="16:20" x14ac:dyDescent="0.55000000000000004">
      <c r="P43" t="s">
        <v>40</v>
      </c>
      <c r="Q43" t="s">
        <v>34</v>
      </c>
      <c r="R43" t="s">
        <v>27</v>
      </c>
      <c r="S43" s="2">
        <v>2289</v>
      </c>
      <c r="T43" s="3">
        <v>135</v>
      </c>
    </row>
    <row r="44" spans="16:20" x14ac:dyDescent="0.55000000000000004">
      <c r="P44" t="s">
        <v>5</v>
      </c>
      <c r="Q44" t="s">
        <v>34</v>
      </c>
      <c r="R44" t="s">
        <v>27</v>
      </c>
      <c r="S44" s="2">
        <v>6986</v>
      </c>
      <c r="T44" s="3">
        <v>21</v>
      </c>
    </row>
    <row r="45" spans="16:20" x14ac:dyDescent="0.55000000000000004">
      <c r="P45" t="s">
        <v>2</v>
      </c>
      <c r="Q45" t="s">
        <v>38</v>
      </c>
      <c r="R45" t="s">
        <v>23</v>
      </c>
      <c r="S45" s="2">
        <v>4417</v>
      </c>
      <c r="T45" s="3">
        <v>153</v>
      </c>
    </row>
    <row r="46" spans="16:20" x14ac:dyDescent="0.55000000000000004">
      <c r="P46" t="s">
        <v>6</v>
      </c>
      <c r="Q46" t="s">
        <v>34</v>
      </c>
      <c r="R46" t="s">
        <v>15</v>
      </c>
      <c r="S46" s="2">
        <v>1442</v>
      </c>
      <c r="T46" s="3">
        <v>15</v>
      </c>
    </row>
    <row r="47" spans="16:20" x14ac:dyDescent="0.55000000000000004">
      <c r="P47" t="s">
        <v>3</v>
      </c>
      <c r="Q47" t="s">
        <v>35</v>
      </c>
      <c r="R47" t="s">
        <v>14</v>
      </c>
      <c r="S47" s="2">
        <v>2415</v>
      </c>
      <c r="T47" s="3">
        <v>255</v>
      </c>
    </row>
    <row r="48" spans="16:20" x14ac:dyDescent="0.55000000000000004">
      <c r="P48" t="s">
        <v>2</v>
      </c>
      <c r="Q48" t="s">
        <v>37</v>
      </c>
      <c r="R48" t="s">
        <v>19</v>
      </c>
      <c r="S48" s="2">
        <v>238</v>
      </c>
      <c r="T48" s="3">
        <v>18</v>
      </c>
    </row>
    <row r="49" spans="16:20" x14ac:dyDescent="0.55000000000000004">
      <c r="P49" t="s">
        <v>6</v>
      </c>
      <c r="Q49" t="s">
        <v>37</v>
      </c>
      <c r="R49" t="s">
        <v>23</v>
      </c>
      <c r="S49" s="2">
        <v>4949</v>
      </c>
      <c r="T49" s="3">
        <v>189</v>
      </c>
    </row>
    <row r="50" spans="16:20" x14ac:dyDescent="0.55000000000000004">
      <c r="P50" t="s">
        <v>5</v>
      </c>
      <c r="Q50" t="s">
        <v>38</v>
      </c>
      <c r="R50" t="s">
        <v>32</v>
      </c>
      <c r="S50" s="2">
        <v>5075</v>
      </c>
      <c r="T50" s="3">
        <v>21</v>
      </c>
    </row>
    <row r="51" spans="16:20" x14ac:dyDescent="0.55000000000000004">
      <c r="P51" t="s">
        <v>3</v>
      </c>
      <c r="Q51" t="s">
        <v>36</v>
      </c>
      <c r="R51" t="s">
        <v>16</v>
      </c>
      <c r="S51" s="2">
        <v>9198</v>
      </c>
      <c r="T51" s="3">
        <v>36</v>
      </c>
    </row>
    <row r="52" spans="16:20" x14ac:dyDescent="0.55000000000000004">
      <c r="P52" t="s">
        <v>6</v>
      </c>
      <c r="Q52" t="s">
        <v>34</v>
      </c>
      <c r="R52" t="s">
        <v>29</v>
      </c>
      <c r="S52" s="2">
        <v>3339</v>
      </c>
      <c r="T52" s="3">
        <v>75</v>
      </c>
    </row>
    <row r="53" spans="16:20" x14ac:dyDescent="0.55000000000000004">
      <c r="P53" t="s">
        <v>40</v>
      </c>
      <c r="Q53" t="s">
        <v>34</v>
      </c>
      <c r="R53" t="s">
        <v>17</v>
      </c>
      <c r="S53" s="2">
        <v>5019</v>
      </c>
      <c r="T53" s="3">
        <v>156</v>
      </c>
    </row>
    <row r="54" spans="16:20" x14ac:dyDescent="0.55000000000000004">
      <c r="P54" t="s">
        <v>5</v>
      </c>
      <c r="Q54" t="s">
        <v>36</v>
      </c>
      <c r="R54" t="s">
        <v>16</v>
      </c>
      <c r="S54" s="2">
        <v>16184</v>
      </c>
      <c r="T54" s="3">
        <v>39</v>
      </c>
    </row>
    <row r="55" spans="16:20" x14ac:dyDescent="0.55000000000000004">
      <c r="P55" t="s">
        <v>6</v>
      </c>
      <c r="Q55" t="s">
        <v>36</v>
      </c>
      <c r="R55" t="s">
        <v>21</v>
      </c>
      <c r="S55" s="2">
        <v>497</v>
      </c>
      <c r="T55" s="3">
        <v>63</v>
      </c>
    </row>
    <row r="56" spans="16:20" x14ac:dyDescent="0.55000000000000004">
      <c r="P56" t="s">
        <v>2</v>
      </c>
      <c r="Q56" t="s">
        <v>36</v>
      </c>
      <c r="R56" t="s">
        <v>29</v>
      </c>
      <c r="S56" s="2">
        <v>8211</v>
      </c>
      <c r="T56" s="3">
        <v>75</v>
      </c>
    </row>
    <row r="57" spans="16:20" x14ac:dyDescent="0.55000000000000004">
      <c r="P57" t="s">
        <v>2</v>
      </c>
      <c r="Q57" t="s">
        <v>38</v>
      </c>
      <c r="R57" t="s">
        <v>28</v>
      </c>
      <c r="S57" s="2">
        <v>6580</v>
      </c>
      <c r="T57" s="3">
        <v>183</v>
      </c>
    </row>
    <row r="58" spans="16:20" x14ac:dyDescent="0.55000000000000004">
      <c r="P58" t="s">
        <v>41</v>
      </c>
      <c r="Q58" t="s">
        <v>35</v>
      </c>
      <c r="R58" t="s">
        <v>13</v>
      </c>
      <c r="S58" s="2">
        <v>4760</v>
      </c>
      <c r="T58" s="3">
        <v>69</v>
      </c>
    </row>
    <row r="59" spans="16:20" x14ac:dyDescent="0.55000000000000004">
      <c r="P59" t="s">
        <v>40</v>
      </c>
      <c r="Q59" t="s">
        <v>36</v>
      </c>
      <c r="R59" t="s">
        <v>25</v>
      </c>
      <c r="S59" s="2">
        <v>5439</v>
      </c>
      <c r="T59" s="3">
        <v>30</v>
      </c>
    </row>
    <row r="60" spans="16:20" x14ac:dyDescent="0.55000000000000004">
      <c r="P60" t="s">
        <v>41</v>
      </c>
      <c r="Q60" t="s">
        <v>34</v>
      </c>
      <c r="R60" t="s">
        <v>17</v>
      </c>
      <c r="S60" s="2">
        <v>1463</v>
      </c>
      <c r="T60" s="3">
        <v>39</v>
      </c>
    </row>
    <row r="61" spans="16:20" x14ac:dyDescent="0.55000000000000004">
      <c r="P61" t="s">
        <v>3</v>
      </c>
      <c r="Q61" t="s">
        <v>34</v>
      </c>
      <c r="R61" t="s">
        <v>32</v>
      </c>
      <c r="S61" s="2">
        <v>7777</v>
      </c>
      <c r="T61" s="3">
        <v>504</v>
      </c>
    </row>
    <row r="62" spans="16:20" x14ac:dyDescent="0.55000000000000004">
      <c r="P62" t="s">
        <v>9</v>
      </c>
      <c r="Q62" t="s">
        <v>37</v>
      </c>
      <c r="R62" t="s">
        <v>29</v>
      </c>
      <c r="S62" s="2">
        <v>1085</v>
      </c>
      <c r="T62" s="3">
        <v>273</v>
      </c>
    </row>
    <row r="63" spans="16:20" x14ac:dyDescent="0.55000000000000004">
      <c r="P63" t="s">
        <v>5</v>
      </c>
      <c r="Q63" t="s">
        <v>37</v>
      </c>
      <c r="R63" t="s">
        <v>31</v>
      </c>
      <c r="S63" s="2">
        <v>182</v>
      </c>
      <c r="T63" s="3">
        <v>48</v>
      </c>
    </row>
    <row r="64" spans="16:20" x14ac:dyDescent="0.55000000000000004">
      <c r="P64" t="s">
        <v>6</v>
      </c>
      <c r="Q64" t="s">
        <v>34</v>
      </c>
      <c r="R64" t="s">
        <v>27</v>
      </c>
      <c r="S64" s="2">
        <v>4242</v>
      </c>
      <c r="T64" s="3">
        <v>207</v>
      </c>
    </row>
    <row r="65" spans="16:20" x14ac:dyDescent="0.55000000000000004">
      <c r="P65" t="s">
        <v>6</v>
      </c>
      <c r="Q65" t="s">
        <v>36</v>
      </c>
      <c r="R65" t="s">
        <v>32</v>
      </c>
      <c r="S65" s="2">
        <v>6118</v>
      </c>
      <c r="T65" s="3">
        <v>9</v>
      </c>
    </row>
    <row r="66" spans="16:20" x14ac:dyDescent="0.55000000000000004">
      <c r="P66" t="s">
        <v>10</v>
      </c>
      <c r="Q66" t="s">
        <v>36</v>
      </c>
      <c r="R66" t="s">
        <v>23</v>
      </c>
      <c r="S66" s="2">
        <v>2317</v>
      </c>
      <c r="T66" s="3">
        <v>261</v>
      </c>
    </row>
    <row r="67" spans="16:20" x14ac:dyDescent="0.55000000000000004">
      <c r="P67" t="s">
        <v>6</v>
      </c>
      <c r="Q67" t="s">
        <v>38</v>
      </c>
      <c r="R67" t="s">
        <v>16</v>
      </c>
      <c r="S67" s="2">
        <v>938</v>
      </c>
      <c r="T67" s="3">
        <v>6</v>
      </c>
    </row>
    <row r="68" spans="16:20" x14ac:dyDescent="0.55000000000000004">
      <c r="P68" t="s">
        <v>8</v>
      </c>
      <c r="Q68" t="s">
        <v>37</v>
      </c>
      <c r="R68" t="s">
        <v>15</v>
      </c>
      <c r="S68" s="2">
        <v>9709</v>
      </c>
      <c r="T68" s="3">
        <v>30</v>
      </c>
    </row>
    <row r="69" spans="16:20" x14ac:dyDescent="0.55000000000000004">
      <c r="P69" t="s">
        <v>7</v>
      </c>
      <c r="Q69" t="s">
        <v>34</v>
      </c>
      <c r="R69" t="s">
        <v>20</v>
      </c>
      <c r="S69" s="2">
        <v>2205</v>
      </c>
      <c r="T69" s="3">
        <v>138</v>
      </c>
    </row>
    <row r="70" spans="16:20" x14ac:dyDescent="0.55000000000000004">
      <c r="P70" t="s">
        <v>7</v>
      </c>
      <c r="Q70" t="s">
        <v>37</v>
      </c>
      <c r="R70" t="s">
        <v>17</v>
      </c>
      <c r="S70" s="2">
        <v>4487</v>
      </c>
      <c r="T70" s="3">
        <v>111</v>
      </c>
    </row>
    <row r="71" spans="16:20" x14ac:dyDescent="0.55000000000000004">
      <c r="P71" t="s">
        <v>5</v>
      </c>
      <c r="Q71" t="s">
        <v>35</v>
      </c>
      <c r="R71" t="s">
        <v>18</v>
      </c>
      <c r="S71" s="2">
        <v>2415</v>
      </c>
      <c r="T71" s="3">
        <v>15</v>
      </c>
    </row>
    <row r="72" spans="16:20" x14ac:dyDescent="0.55000000000000004">
      <c r="P72" t="s">
        <v>40</v>
      </c>
      <c r="Q72" t="s">
        <v>34</v>
      </c>
      <c r="R72" t="s">
        <v>19</v>
      </c>
      <c r="S72" s="2">
        <v>4018</v>
      </c>
      <c r="T72" s="3">
        <v>162</v>
      </c>
    </row>
    <row r="73" spans="16:20" x14ac:dyDescent="0.55000000000000004">
      <c r="P73" t="s">
        <v>5</v>
      </c>
      <c r="Q73" t="s">
        <v>34</v>
      </c>
      <c r="R73" t="s">
        <v>19</v>
      </c>
      <c r="S73" s="2">
        <v>861</v>
      </c>
      <c r="T73" s="3">
        <v>195</v>
      </c>
    </row>
    <row r="74" spans="16:20" x14ac:dyDescent="0.55000000000000004">
      <c r="P74" t="s">
        <v>10</v>
      </c>
      <c r="Q74" t="s">
        <v>38</v>
      </c>
      <c r="R74" t="s">
        <v>14</v>
      </c>
      <c r="S74" s="2">
        <v>5586</v>
      </c>
      <c r="T74" s="3">
        <v>525</v>
      </c>
    </row>
    <row r="75" spans="16:20" x14ac:dyDescent="0.55000000000000004">
      <c r="P75" t="s">
        <v>7</v>
      </c>
      <c r="Q75" t="s">
        <v>34</v>
      </c>
      <c r="R75" t="s">
        <v>33</v>
      </c>
      <c r="S75" s="2">
        <v>2226</v>
      </c>
      <c r="T75" s="3">
        <v>48</v>
      </c>
    </row>
    <row r="76" spans="16:20" x14ac:dyDescent="0.55000000000000004">
      <c r="P76" t="s">
        <v>9</v>
      </c>
      <c r="Q76" t="s">
        <v>34</v>
      </c>
      <c r="R76" t="s">
        <v>28</v>
      </c>
      <c r="S76" s="2">
        <v>14329</v>
      </c>
      <c r="T76" s="3">
        <v>150</v>
      </c>
    </row>
    <row r="77" spans="16:20" x14ac:dyDescent="0.55000000000000004">
      <c r="P77" t="s">
        <v>9</v>
      </c>
      <c r="Q77" t="s">
        <v>34</v>
      </c>
      <c r="R77" t="s">
        <v>20</v>
      </c>
      <c r="S77" s="2">
        <v>8463</v>
      </c>
      <c r="T77" s="3">
        <v>492</v>
      </c>
    </row>
    <row r="78" spans="16:20" x14ac:dyDescent="0.55000000000000004">
      <c r="P78" t="s">
        <v>5</v>
      </c>
      <c r="Q78" t="s">
        <v>34</v>
      </c>
      <c r="R78" t="s">
        <v>29</v>
      </c>
      <c r="S78" s="2">
        <v>2891</v>
      </c>
      <c r="T78" s="3">
        <v>102</v>
      </c>
    </row>
    <row r="79" spans="16:20" x14ac:dyDescent="0.55000000000000004">
      <c r="P79" t="s">
        <v>3</v>
      </c>
      <c r="Q79" t="s">
        <v>36</v>
      </c>
      <c r="R79" t="s">
        <v>23</v>
      </c>
      <c r="S79" s="2">
        <v>3773</v>
      </c>
      <c r="T79" s="3">
        <v>165</v>
      </c>
    </row>
    <row r="80" spans="16:20" x14ac:dyDescent="0.55000000000000004">
      <c r="P80" t="s">
        <v>41</v>
      </c>
      <c r="Q80" t="s">
        <v>36</v>
      </c>
      <c r="R80" t="s">
        <v>28</v>
      </c>
      <c r="S80" s="2">
        <v>854</v>
      </c>
      <c r="T80" s="3">
        <v>309</v>
      </c>
    </row>
    <row r="81" spans="16:20" x14ac:dyDescent="0.55000000000000004">
      <c r="P81" t="s">
        <v>6</v>
      </c>
      <c r="Q81" t="s">
        <v>36</v>
      </c>
      <c r="R81" t="s">
        <v>17</v>
      </c>
      <c r="S81" s="2">
        <v>4970</v>
      </c>
      <c r="T81" s="3">
        <v>156</v>
      </c>
    </row>
    <row r="82" spans="16:20" x14ac:dyDescent="0.55000000000000004">
      <c r="P82" t="s">
        <v>9</v>
      </c>
      <c r="Q82" t="s">
        <v>35</v>
      </c>
      <c r="R82" t="s">
        <v>26</v>
      </c>
      <c r="S82" s="2">
        <v>98</v>
      </c>
      <c r="T82" s="3">
        <v>159</v>
      </c>
    </row>
    <row r="83" spans="16:20" x14ac:dyDescent="0.55000000000000004">
      <c r="P83" t="s">
        <v>5</v>
      </c>
      <c r="Q83" t="s">
        <v>35</v>
      </c>
      <c r="R83" t="s">
        <v>15</v>
      </c>
      <c r="S83" s="2">
        <v>13391</v>
      </c>
      <c r="T83" s="3">
        <v>201</v>
      </c>
    </row>
    <row r="84" spans="16:20" x14ac:dyDescent="0.55000000000000004">
      <c r="P84" t="s">
        <v>8</v>
      </c>
      <c r="Q84" t="s">
        <v>39</v>
      </c>
      <c r="R84" t="s">
        <v>31</v>
      </c>
      <c r="S84" s="2">
        <v>8890</v>
      </c>
      <c r="T84" s="3">
        <v>210</v>
      </c>
    </row>
    <row r="85" spans="16:20" x14ac:dyDescent="0.55000000000000004">
      <c r="P85" t="s">
        <v>2</v>
      </c>
      <c r="Q85" t="s">
        <v>38</v>
      </c>
      <c r="R85" t="s">
        <v>13</v>
      </c>
      <c r="S85" s="2">
        <v>56</v>
      </c>
      <c r="T85" s="3">
        <v>51</v>
      </c>
    </row>
    <row r="86" spans="16:20" x14ac:dyDescent="0.55000000000000004">
      <c r="P86" t="s">
        <v>3</v>
      </c>
      <c r="Q86" t="s">
        <v>36</v>
      </c>
      <c r="R86" t="s">
        <v>25</v>
      </c>
      <c r="S86" s="2">
        <v>3339</v>
      </c>
      <c r="T86" s="3">
        <v>39</v>
      </c>
    </row>
    <row r="87" spans="16:20" x14ac:dyDescent="0.55000000000000004">
      <c r="P87" t="s">
        <v>10</v>
      </c>
      <c r="Q87" t="s">
        <v>35</v>
      </c>
      <c r="R87" t="s">
        <v>18</v>
      </c>
      <c r="S87" s="2">
        <v>3808</v>
      </c>
      <c r="T87" s="3">
        <v>279</v>
      </c>
    </row>
    <row r="88" spans="16:20" x14ac:dyDescent="0.55000000000000004">
      <c r="P88" t="s">
        <v>10</v>
      </c>
      <c r="Q88" t="s">
        <v>38</v>
      </c>
      <c r="R88" t="s">
        <v>13</v>
      </c>
      <c r="S88" s="2">
        <v>63</v>
      </c>
      <c r="T88" s="3">
        <v>123</v>
      </c>
    </row>
    <row r="89" spans="16:20" x14ac:dyDescent="0.55000000000000004">
      <c r="P89" t="s">
        <v>2</v>
      </c>
      <c r="Q89" t="s">
        <v>39</v>
      </c>
      <c r="R89" t="s">
        <v>27</v>
      </c>
      <c r="S89" s="2">
        <v>7812</v>
      </c>
      <c r="T89" s="3">
        <v>81</v>
      </c>
    </row>
    <row r="90" spans="16:20" x14ac:dyDescent="0.55000000000000004">
      <c r="P90" t="s">
        <v>40</v>
      </c>
      <c r="Q90" t="s">
        <v>37</v>
      </c>
      <c r="R90" t="s">
        <v>19</v>
      </c>
      <c r="S90" s="2">
        <v>7693</v>
      </c>
      <c r="T90" s="3">
        <v>21</v>
      </c>
    </row>
    <row r="91" spans="16:20" x14ac:dyDescent="0.55000000000000004">
      <c r="P91" t="s">
        <v>3</v>
      </c>
      <c r="Q91" t="s">
        <v>36</v>
      </c>
      <c r="R91" t="s">
        <v>28</v>
      </c>
      <c r="S91" s="2">
        <v>973</v>
      </c>
      <c r="T91" s="3">
        <v>162</v>
      </c>
    </row>
    <row r="92" spans="16:20" x14ac:dyDescent="0.55000000000000004">
      <c r="P92" t="s">
        <v>10</v>
      </c>
      <c r="Q92" t="s">
        <v>35</v>
      </c>
      <c r="R92" t="s">
        <v>21</v>
      </c>
      <c r="S92" s="2">
        <v>567</v>
      </c>
      <c r="T92" s="3">
        <v>228</v>
      </c>
    </row>
    <row r="93" spans="16:20" x14ac:dyDescent="0.55000000000000004">
      <c r="P93" t="s">
        <v>10</v>
      </c>
      <c r="Q93" t="s">
        <v>36</v>
      </c>
      <c r="R93" t="s">
        <v>29</v>
      </c>
      <c r="S93" s="2">
        <v>2471</v>
      </c>
      <c r="T93" s="3">
        <v>342</v>
      </c>
    </row>
    <row r="94" spans="16:20" x14ac:dyDescent="0.55000000000000004">
      <c r="P94" t="s">
        <v>5</v>
      </c>
      <c r="Q94" t="s">
        <v>38</v>
      </c>
      <c r="R94" t="s">
        <v>13</v>
      </c>
      <c r="S94" s="2">
        <v>7189</v>
      </c>
      <c r="T94" s="3">
        <v>54</v>
      </c>
    </row>
    <row r="95" spans="16:20" x14ac:dyDescent="0.55000000000000004">
      <c r="P95" t="s">
        <v>41</v>
      </c>
      <c r="Q95" t="s">
        <v>35</v>
      </c>
      <c r="R95" t="s">
        <v>28</v>
      </c>
      <c r="S95" s="2">
        <v>7455</v>
      </c>
      <c r="T95" s="3">
        <v>216</v>
      </c>
    </row>
    <row r="96" spans="16:20" x14ac:dyDescent="0.55000000000000004">
      <c r="P96" t="s">
        <v>3</v>
      </c>
      <c r="Q96" t="s">
        <v>34</v>
      </c>
      <c r="R96" t="s">
        <v>26</v>
      </c>
      <c r="S96" s="2">
        <v>3108</v>
      </c>
      <c r="T96" s="3">
        <v>54</v>
      </c>
    </row>
    <row r="97" spans="16:20" x14ac:dyDescent="0.55000000000000004">
      <c r="P97" t="s">
        <v>6</v>
      </c>
      <c r="Q97" t="s">
        <v>38</v>
      </c>
      <c r="R97" t="s">
        <v>25</v>
      </c>
      <c r="S97" s="2">
        <v>469</v>
      </c>
      <c r="T97" s="3">
        <v>75</v>
      </c>
    </row>
    <row r="98" spans="16:20" x14ac:dyDescent="0.55000000000000004">
      <c r="P98" t="s">
        <v>9</v>
      </c>
      <c r="Q98" t="s">
        <v>37</v>
      </c>
      <c r="R98" t="s">
        <v>23</v>
      </c>
      <c r="S98" s="2">
        <v>2737</v>
      </c>
      <c r="T98" s="3">
        <v>93</v>
      </c>
    </row>
    <row r="99" spans="16:20" x14ac:dyDescent="0.55000000000000004">
      <c r="P99" t="s">
        <v>9</v>
      </c>
      <c r="Q99" t="s">
        <v>37</v>
      </c>
      <c r="R99" t="s">
        <v>25</v>
      </c>
      <c r="S99" s="2">
        <v>4305</v>
      </c>
      <c r="T99" s="3">
        <v>156</v>
      </c>
    </row>
    <row r="100" spans="16:20" x14ac:dyDescent="0.55000000000000004">
      <c r="P100" t="s">
        <v>9</v>
      </c>
      <c r="Q100" t="s">
        <v>38</v>
      </c>
      <c r="R100" t="s">
        <v>17</v>
      </c>
      <c r="S100" s="2">
        <v>2408</v>
      </c>
      <c r="T100" s="3">
        <v>9</v>
      </c>
    </row>
    <row r="101" spans="16:20" x14ac:dyDescent="0.55000000000000004">
      <c r="P101" t="s">
        <v>3</v>
      </c>
      <c r="Q101" t="s">
        <v>36</v>
      </c>
      <c r="R101" t="s">
        <v>19</v>
      </c>
      <c r="S101" s="2">
        <v>1281</v>
      </c>
      <c r="T101" s="3">
        <v>18</v>
      </c>
    </row>
    <row r="102" spans="16:20" x14ac:dyDescent="0.55000000000000004">
      <c r="P102" t="s">
        <v>40</v>
      </c>
      <c r="Q102" t="s">
        <v>35</v>
      </c>
      <c r="R102" t="s">
        <v>32</v>
      </c>
      <c r="S102" s="2">
        <v>12348</v>
      </c>
      <c r="T102" s="3">
        <v>234</v>
      </c>
    </row>
    <row r="103" spans="16:20" x14ac:dyDescent="0.55000000000000004">
      <c r="P103" t="s">
        <v>3</v>
      </c>
      <c r="Q103" t="s">
        <v>34</v>
      </c>
      <c r="R103" t="s">
        <v>28</v>
      </c>
      <c r="S103" s="2">
        <v>3689</v>
      </c>
      <c r="T103" s="3">
        <v>312</v>
      </c>
    </row>
    <row r="104" spans="16:20" x14ac:dyDescent="0.55000000000000004">
      <c r="P104" t="s">
        <v>7</v>
      </c>
      <c r="Q104" t="s">
        <v>36</v>
      </c>
      <c r="R104" t="s">
        <v>19</v>
      </c>
      <c r="S104" s="2">
        <v>2870</v>
      </c>
      <c r="T104" s="3">
        <v>300</v>
      </c>
    </row>
    <row r="105" spans="16:20" x14ac:dyDescent="0.55000000000000004">
      <c r="P105" t="s">
        <v>2</v>
      </c>
      <c r="Q105" t="s">
        <v>36</v>
      </c>
      <c r="R105" t="s">
        <v>27</v>
      </c>
      <c r="S105" s="2">
        <v>798</v>
      </c>
      <c r="T105" s="3">
        <v>519</v>
      </c>
    </row>
    <row r="106" spans="16:20" x14ac:dyDescent="0.55000000000000004">
      <c r="P106" t="s">
        <v>41</v>
      </c>
      <c r="Q106" t="s">
        <v>37</v>
      </c>
      <c r="R106" t="s">
        <v>21</v>
      </c>
      <c r="S106" s="2">
        <v>2933</v>
      </c>
      <c r="T106" s="3">
        <v>9</v>
      </c>
    </row>
    <row r="107" spans="16:20" x14ac:dyDescent="0.55000000000000004">
      <c r="P107" t="s">
        <v>5</v>
      </c>
      <c r="Q107" t="s">
        <v>35</v>
      </c>
      <c r="R107" t="s">
        <v>4</v>
      </c>
      <c r="S107" s="2">
        <v>2744</v>
      </c>
      <c r="T107" s="3">
        <v>9</v>
      </c>
    </row>
    <row r="108" spans="16:20" x14ac:dyDescent="0.55000000000000004">
      <c r="P108" t="s">
        <v>40</v>
      </c>
      <c r="Q108" t="s">
        <v>36</v>
      </c>
      <c r="R108" t="s">
        <v>33</v>
      </c>
      <c r="S108" s="2">
        <v>9772</v>
      </c>
      <c r="T108" s="3">
        <v>90</v>
      </c>
    </row>
    <row r="109" spans="16:20" x14ac:dyDescent="0.55000000000000004">
      <c r="P109" t="s">
        <v>7</v>
      </c>
      <c r="Q109" t="s">
        <v>34</v>
      </c>
      <c r="R109" t="s">
        <v>25</v>
      </c>
      <c r="S109" s="2">
        <v>1568</v>
      </c>
      <c r="T109" s="3">
        <v>96</v>
      </c>
    </row>
    <row r="110" spans="16:20" x14ac:dyDescent="0.55000000000000004">
      <c r="P110" t="s">
        <v>2</v>
      </c>
      <c r="Q110" t="s">
        <v>36</v>
      </c>
      <c r="R110" t="s">
        <v>16</v>
      </c>
      <c r="S110" s="2">
        <v>11417</v>
      </c>
      <c r="T110" s="3">
        <v>21</v>
      </c>
    </row>
    <row r="111" spans="16:20" x14ac:dyDescent="0.55000000000000004">
      <c r="P111" t="s">
        <v>40</v>
      </c>
      <c r="Q111" t="s">
        <v>34</v>
      </c>
      <c r="R111" t="s">
        <v>26</v>
      </c>
      <c r="S111" s="2">
        <v>6748</v>
      </c>
      <c r="T111" s="3">
        <v>48</v>
      </c>
    </row>
    <row r="112" spans="16:20" x14ac:dyDescent="0.55000000000000004">
      <c r="P112" t="s">
        <v>10</v>
      </c>
      <c r="Q112" t="s">
        <v>36</v>
      </c>
      <c r="R112" t="s">
        <v>27</v>
      </c>
      <c r="S112" s="2">
        <v>1407</v>
      </c>
      <c r="T112" s="3">
        <v>72</v>
      </c>
    </row>
    <row r="113" spans="16:20" x14ac:dyDescent="0.55000000000000004">
      <c r="P113" t="s">
        <v>8</v>
      </c>
      <c r="Q113" t="s">
        <v>35</v>
      </c>
      <c r="R113" t="s">
        <v>29</v>
      </c>
      <c r="S113" s="2">
        <v>2023</v>
      </c>
      <c r="T113" s="3">
        <v>168</v>
      </c>
    </row>
    <row r="114" spans="16:20" x14ac:dyDescent="0.55000000000000004">
      <c r="P114" t="s">
        <v>5</v>
      </c>
      <c r="Q114" t="s">
        <v>39</v>
      </c>
      <c r="R114" t="s">
        <v>26</v>
      </c>
      <c r="S114" s="2">
        <v>5236</v>
      </c>
      <c r="T114" s="3">
        <v>51</v>
      </c>
    </row>
    <row r="115" spans="16:20" x14ac:dyDescent="0.55000000000000004">
      <c r="P115" t="s">
        <v>41</v>
      </c>
      <c r="Q115" t="s">
        <v>36</v>
      </c>
      <c r="R115" t="s">
        <v>19</v>
      </c>
      <c r="S115" s="2">
        <v>1925</v>
      </c>
      <c r="T115" s="3">
        <v>192</v>
      </c>
    </row>
    <row r="116" spans="16:20" x14ac:dyDescent="0.55000000000000004">
      <c r="P116" t="s">
        <v>7</v>
      </c>
      <c r="Q116" t="s">
        <v>37</v>
      </c>
      <c r="R116" t="s">
        <v>14</v>
      </c>
      <c r="S116" s="2">
        <v>6608</v>
      </c>
      <c r="T116" s="3">
        <v>225</v>
      </c>
    </row>
    <row r="117" spans="16:20" x14ac:dyDescent="0.55000000000000004">
      <c r="P117" t="s">
        <v>6</v>
      </c>
      <c r="Q117" t="s">
        <v>34</v>
      </c>
      <c r="R117" t="s">
        <v>26</v>
      </c>
      <c r="S117" s="2">
        <v>8008</v>
      </c>
      <c r="T117" s="3">
        <v>456</v>
      </c>
    </row>
    <row r="118" spans="16:20" x14ac:dyDescent="0.55000000000000004">
      <c r="P118" t="s">
        <v>10</v>
      </c>
      <c r="Q118" t="s">
        <v>34</v>
      </c>
      <c r="R118" t="s">
        <v>25</v>
      </c>
      <c r="S118" s="2">
        <v>1428</v>
      </c>
      <c r="T118" s="3">
        <v>93</v>
      </c>
    </row>
    <row r="119" spans="16:20" x14ac:dyDescent="0.55000000000000004">
      <c r="P119" t="s">
        <v>6</v>
      </c>
      <c r="Q119" t="s">
        <v>34</v>
      </c>
      <c r="R119" t="s">
        <v>4</v>
      </c>
      <c r="S119" s="2">
        <v>525</v>
      </c>
      <c r="T119" s="3">
        <v>48</v>
      </c>
    </row>
    <row r="120" spans="16:20" x14ac:dyDescent="0.55000000000000004">
      <c r="P120" t="s">
        <v>6</v>
      </c>
      <c r="Q120" t="s">
        <v>37</v>
      </c>
      <c r="R120" t="s">
        <v>18</v>
      </c>
      <c r="S120" s="2">
        <v>1505</v>
      </c>
      <c r="T120" s="3">
        <v>102</v>
      </c>
    </row>
    <row r="121" spans="16:20" x14ac:dyDescent="0.55000000000000004">
      <c r="P121" t="s">
        <v>7</v>
      </c>
      <c r="Q121" t="s">
        <v>35</v>
      </c>
      <c r="R121" t="s">
        <v>30</v>
      </c>
      <c r="S121" s="2">
        <v>6755</v>
      </c>
      <c r="T121" s="3">
        <v>252</v>
      </c>
    </row>
    <row r="122" spans="16:20" x14ac:dyDescent="0.55000000000000004">
      <c r="P122" t="s">
        <v>2</v>
      </c>
      <c r="Q122" t="s">
        <v>37</v>
      </c>
      <c r="R122" t="s">
        <v>18</v>
      </c>
      <c r="S122" s="2">
        <v>11571</v>
      </c>
      <c r="T122" s="3">
        <v>138</v>
      </c>
    </row>
    <row r="123" spans="16:20" x14ac:dyDescent="0.55000000000000004">
      <c r="P123" t="s">
        <v>40</v>
      </c>
      <c r="Q123" t="s">
        <v>38</v>
      </c>
      <c r="R123" t="s">
        <v>25</v>
      </c>
      <c r="S123" s="2">
        <v>2541</v>
      </c>
      <c r="T123" s="3">
        <v>90</v>
      </c>
    </row>
    <row r="124" spans="16:20" x14ac:dyDescent="0.55000000000000004">
      <c r="P124" t="s">
        <v>41</v>
      </c>
      <c r="Q124" t="s">
        <v>37</v>
      </c>
      <c r="R124" t="s">
        <v>30</v>
      </c>
      <c r="S124" s="2">
        <v>1526</v>
      </c>
      <c r="T124" s="3">
        <v>240</v>
      </c>
    </row>
    <row r="125" spans="16:20" x14ac:dyDescent="0.55000000000000004">
      <c r="P125" t="s">
        <v>40</v>
      </c>
      <c r="Q125" t="s">
        <v>38</v>
      </c>
      <c r="R125" t="s">
        <v>4</v>
      </c>
      <c r="S125" s="2">
        <v>6125</v>
      </c>
      <c r="T125" s="3">
        <v>102</v>
      </c>
    </row>
    <row r="126" spans="16:20" x14ac:dyDescent="0.55000000000000004">
      <c r="P126" t="s">
        <v>41</v>
      </c>
      <c r="Q126" t="s">
        <v>35</v>
      </c>
      <c r="R126" t="s">
        <v>27</v>
      </c>
      <c r="S126" s="2">
        <v>847</v>
      </c>
      <c r="T126" s="3">
        <v>129</v>
      </c>
    </row>
    <row r="127" spans="16:20" x14ac:dyDescent="0.55000000000000004">
      <c r="P127" t="s">
        <v>8</v>
      </c>
      <c r="Q127" t="s">
        <v>35</v>
      </c>
      <c r="R127" t="s">
        <v>27</v>
      </c>
      <c r="S127" s="2">
        <v>4753</v>
      </c>
      <c r="T127" s="3">
        <v>300</v>
      </c>
    </row>
    <row r="128" spans="16:20" x14ac:dyDescent="0.55000000000000004">
      <c r="P128" t="s">
        <v>6</v>
      </c>
      <c r="Q128" t="s">
        <v>38</v>
      </c>
      <c r="R128" t="s">
        <v>33</v>
      </c>
      <c r="S128" s="2">
        <v>959</v>
      </c>
      <c r="T128" s="3">
        <v>135</v>
      </c>
    </row>
    <row r="129" spans="16:20" x14ac:dyDescent="0.55000000000000004">
      <c r="P129" t="s">
        <v>7</v>
      </c>
      <c r="Q129" t="s">
        <v>35</v>
      </c>
      <c r="R129" t="s">
        <v>24</v>
      </c>
      <c r="S129" s="2">
        <v>2793</v>
      </c>
      <c r="T129" s="3">
        <v>114</v>
      </c>
    </row>
    <row r="130" spans="16:20" x14ac:dyDescent="0.55000000000000004">
      <c r="P130" t="s">
        <v>7</v>
      </c>
      <c r="Q130" t="s">
        <v>35</v>
      </c>
      <c r="R130" t="s">
        <v>14</v>
      </c>
      <c r="S130" s="2">
        <v>4606</v>
      </c>
      <c r="T130" s="3">
        <v>63</v>
      </c>
    </row>
    <row r="131" spans="16:20" x14ac:dyDescent="0.55000000000000004">
      <c r="P131" t="s">
        <v>7</v>
      </c>
      <c r="Q131" t="s">
        <v>36</v>
      </c>
      <c r="R131" t="s">
        <v>29</v>
      </c>
      <c r="S131" s="2">
        <v>5551</v>
      </c>
      <c r="T131" s="3">
        <v>252</v>
      </c>
    </row>
    <row r="132" spans="16:20" x14ac:dyDescent="0.55000000000000004">
      <c r="P132" t="s">
        <v>10</v>
      </c>
      <c r="Q132" t="s">
        <v>36</v>
      </c>
      <c r="R132" t="s">
        <v>32</v>
      </c>
      <c r="S132" s="2">
        <v>6657</v>
      </c>
      <c r="T132" s="3">
        <v>303</v>
      </c>
    </row>
    <row r="133" spans="16:20" x14ac:dyDescent="0.55000000000000004">
      <c r="P133" t="s">
        <v>7</v>
      </c>
      <c r="Q133" t="s">
        <v>39</v>
      </c>
      <c r="R133" t="s">
        <v>17</v>
      </c>
      <c r="S133" s="2">
        <v>4438</v>
      </c>
      <c r="T133" s="3">
        <v>246</v>
      </c>
    </row>
    <row r="134" spans="16:20" x14ac:dyDescent="0.55000000000000004">
      <c r="P134" t="s">
        <v>8</v>
      </c>
      <c r="Q134" t="s">
        <v>38</v>
      </c>
      <c r="R134" t="s">
        <v>22</v>
      </c>
      <c r="S134" s="2">
        <v>168</v>
      </c>
      <c r="T134" s="3">
        <v>84</v>
      </c>
    </row>
    <row r="135" spans="16:20" x14ac:dyDescent="0.55000000000000004">
      <c r="P135" t="s">
        <v>7</v>
      </c>
      <c r="Q135" t="s">
        <v>34</v>
      </c>
      <c r="R135" t="s">
        <v>17</v>
      </c>
      <c r="S135" s="2">
        <v>7777</v>
      </c>
      <c r="T135" s="3">
        <v>39</v>
      </c>
    </row>
    <row r="136" spans="16:20" x14ac:dyDescent="0.55000000000000004">
      <c r="P136" t="s">
        <v>5</v>
      </c>
      <c r="Q136" t="s">
        <v>36</v>
      </c>
      <c r="R136" t="s">
        <v>17</v>
      </c>
      <c r="S136" s="2">
        <v>3339</v>
      </c>
      <c r="T136" s="3">
        <v>348</v>
      </c>
    </row>
    <row r="137" spans="16:20" x14ac:dyDescent="0.55000000000000004">
      <c r="P137" t="s">
        <v>7</v>
      </c>
      <c r="Q137" t="s">
        <v>37</v>
      </c>
      <c r="R137" t="s">
        <v>33</v>
      </c>
      <c r="S137" s="2">
        <v>6391</v>
      </c>
      <c r="T137" s="3">
        <v>48</v>
      </c>
    </row>
    <row r="138" spans="16:20" x14ac:dyDescent="0.55000000000000004">
      <c r="P138" t="s">
        <v>5</v>
      </c>
      <c r="Q138" t="s">
        <v>37</v>
      </c>
      <c r="R138" t="s">
        <v>22</v>
      </c>
      <c r="S138" s="2">
        <v>518</v>
      </c>
      <c r="T138" s="3">
        <v>75</v>
      </c>
    </row>
    <row r="139" spans="16:20" x14ac:dyDescent="0.55000000000000004">
      <c r="P139" t="s">
        <v>7</v>
      </c>
      <c r="Q139" t="s">
        <v>38</v>
      </c>
      <c r="R139" t="s">
        <v>28</v>
      </c>
      <c r="S139" s="2">
        <v>5677</v>
      </c>
      <c r="T139" s="3">
        <v>258</v>
      </c>
    </row>
    <row r="140" spans="16:20" x14ac:dyDescent="0.55000000000000004">
      <c r="P140" t="s">
        <v>6</v>
      </c>
      <c r="Q140" t="s">
        <v>39</v>
      </c>
      <c r="R140" t="s">
        <v>17</v>
      </c>
      <c r="S140" s="2">
        <v>6048</v>
      </c>
      <c r="T140" s="3">
        <v>27</v>
      </c>
    </row>
    <row r="141" spans="16:20" x14ac:dyDescent="0.55000000000000004">
      <c r="P141" t="s">
        <v>8</v>
      </c>
      <c r="Q141" t="s">
        <v>38</v>
      </c>
      <c r="R141" t="s">
        <v>32</v>
      </c>
      <c r="S141" s="2">
        <v>3752</v>
      </c>
      <c r="T141" s="3">
        <v>213</v>
      </c>
    </row>
    <row r="142" spans="16:20" x14ac:dyDescent="0.55000000000000004">
      <c r="P142" t="s">
        <v>5</v>
      </c>
      <c r="Q142" t="s">
        <v>35</v>
      </c>
      <c r="R142" t="s">
        <v>29</v>
      </c>
      <c r="S142" s="2">
        <v>4480</v>
      </c>
      <c r="T142" s="3">
        <v>357</v>
      </c>
    </row>
    <row r="143" spans="16:20" x14ac:dyDescent="0.55000000000000004">
      <c r="P143" t="s">
        <v>9</v>
      </c>
      <c r="Q143" t="s">
        <v>37</v>
      </c>
      <c r="R143" t="s">
        <v>4</v>
      </c>
      <c r="S143" s="2">
        <v>259</v>
      </c>
      <c r="T143" s="3">
        <v>207</v>
      </c>
    </row>
    <row r="144" spans="16:20" x14ac:dyDescent="0.55000000000000004">
      <c r="P144" t="s">
        <v>8</v>
      </c>
      <c r="Q144" t="s">
        <v>37</v>
      </c>
      <c r="R144" t="s">
        <v>30</v>
      </c>
      <c r="S144" s="2">
        <v>42</v>
      </c>
      <c r="T144" s="3">
        <v>150</v>
      </c>
    </row>
    <row r="145" spans="16:20" x14ac:dyDescent="0.55000000000000004">
      <c r="P145" t="s">
        <v>41</v>
      </c>
      <c r="Q145" t="s">
        <v>36</v>
      </c>
      <c r="R145" t="s">
        <v>26</v>
      </c>
      <c r="S145" s="2">
        <v>98</v>
      </c>
      <c r="T145" s="3">
        <v>204</v>
      </c>
    </row>
    <row r="146" spans="16:20" x14ac:dyDescent="0.55000000000000004">
      <c r="P146" t="s">
        <v>7</v>
      </c>
      <c r="Q146" t="s">
        <v>35</v>
      </c>
      <c r="R146" t="s">
        <v>27</v>
      </c>
      <c r="S146" s="2">
        <v>2478</v>
      </c>
      <c r="T146" s="3">
        <v>21</v>
      </c>
    </row>
    <row r="147" spans="16:20" x14ac:dyDescent="0.55000000000000004">
      <c r="P147" t="s">
        <v>41</v>
      </c>
      <c r="Q147" t="s">
        <v>34</v>
      </c>
      <c r="R147" t="s">
        <v>33</v>
      </c>
      <c r="S147" s="2">
        <v>7847</v>
      </c>
      <c r="T147" s="3">
        <v>174</v>
      </c>
    </row>
    <row r="148" spans="16:20" x14ac:dyDescent="0.55000000000000004">
      <c r="P148" t="s">
        <v>2</v>
      </c>
      <c r="Q148" t="s">
        <v>37</v>
      </c>
      <c r="R148" t="s">
        <v>17</v>
      </c>
      <c r="S148" s="2">
        <v>9926</v>
      </c>
      <c r="T148" s="3">
        <v>201</v>
      </c>
    </row>
    <row r="149" spans="16:20" x14ac:dyDescent="0.55000000000000004">
      <c r="P149" t="s">
        <v>8</v>
      </c>
      <c r="Q149" t="s">
        <v>38</v>
      </c>
      <c r="R149" t="s">
        <v>13</v>
      </c>
      <c r="S149" s="2">
        <v>819</v>
      </c>
      <c r="T149" s="3">
        <v>510</v>
      </c>
    </row>
    <row r="150" spans="16:20" x14ac:dyDescent="0.55000000000000004">
      <c r="P150" t="s">
        <v>6</v>
      </c>
      <c r="Q150" t="s">
        <v>39</v>
      </c>
      <c r="R150" t="s">
        <v>29</v>
      </c>
      <c r="S150" s="2">
        <v>3052</v>
      </c>
      <c r="T150" s="3">
        <v>378</v>
      </c>
    </row>
    <row r="151" spans="16:20" x14ac:dyDescent="0.55000000000000004">
      <c r="P151" t="s">
        <v>9</v>
      </c>
      <c r="Q151" t="s">
        <v>34</v>
      </c>
      <c r="R151" t="s">
        <v>21</v>
      </c>
      <c r="S151" s="2">
        <v>6832</v>
      </c>
      <c r="T151" s="3">
        <v>27</v>
      </c>
    </row>
    <row r="152" spans="16:20" x14ac:dyDescent="0.55000000000000004">
      <c r="P152" t="s">
        <v>2</v>
      </c>
      <c r="Q152" t="s">
        <v>39</v>
      </c>
      <c r="R152" t="s">
        <v>16</v>
      </c>
      <c r="S152" s="2">
        <v>2016</v>
      </c>
      <c r="T152" s="3">
        <v>117</v>
      </c>
    </row>
    <row r="153" spans="16:20" x14ac:dyDescent="0.55000000000000004">
      <c r="P153" t="s">
        <v>6</v>
      </c>
      <c r="Q153" t="s">
        <v>38</v>
      </c>
      <c r="R153" t="s">
        <v>21</v>
      </c>
      <c r="S153" s="2">
        <v>7322</v>
      </c>
      <c r="T153" s="3">
        <v>36</v>
      </c>
    </row>
    <row r="154" spans="16:20" x14ac:dyDescent="0.55000000000000004">
      <c r="P154" t="s">
        <v>8</v>
      </c>
      <c r="Q154" t="s">
        <v>35</v>
      </c>
      <c r="R154" t="s">
        <v>33</v>
      </c>
      <c r="S154" s="2">
        <v>357</v>
      </c>
      <c r="T154" s="3">
        <v>126</v>
      </c>
    </row>
    <row r="155" spans="16:20" x14ac:dyDescent="0.55000000000000004">
      <c r="P155" t="s">
        <v>9</v>
      </c>
      <c r="Q155" t="s">
        <v>39</v>
      </c>
      <c r="R155" t="s">
        <v>25</v>
      </c>
      <c r="S155" s="2">
        <v>3192</v>
      </c>
      <c r="T155" s="3">
        <v>72</v>
      </c>
    </row>
    <row r="156" spans="16:20" x14ac:dyDescent="0.55000000000000004">
      <c r="P156" t="s">
        <v>7</v>
      </c>
      <c r="Q156" t="s">
        <v>36</v>
      </c>
      <c r="R156" t="s">
        <v>22</v>
      </c>
      <c r="S156" s="2">
        <v>8435</v>
      </c>
      <c r="T156" s="3">
        <v>42</v>
      </c>
    </row>
    <row r="157" spans="16:20" x14ac:dyDescent="0.55000000000000004">
      <c r="P157" t="s">
        <v>40</v>
      </c>
      <c r="Q157" t="s">
        <v>39</v>
      </c>
      <c r="R157" t="s">
        <v>29</v>
      </c>
      <c r="S157" s="2">
        <v>0</v>
      </c>
      <c r="T157" s="3">
        <v>135</v>
      </c>
    </row>
    <row r="158" spans="16:20" x14ac:dyDescent="0.55000000000000004">
      <c r="P158" t="s">
        <v>7</v>
      </c>
      <c r="Q158" t="s">
        <v>34</v>
      </c>
      <c r="R158" t="s">
        <v>24</v>
      </c>
      <c r="S158" s="2">
        <v>8862</v>
      </c>
      <c r="T158" s="3">
        <v>189</v>
      </c>
    </row>
    <row r="159" spans="16:20" x14ac:dyDescent="0.55000000000000004">
      <c r="P159" t="s">
        <v>6</v>
      </c>
      <c r="Q159" t="s">
        <v>37</v>
      </c>
      <c r="R159" t="s">
        <v>28</v>
      </c>
      <c r="S159" s="2">
        <v>3556</v>
      </c>
      <c r="T159" s="3">
        <v>459</v>
      </c>
    </row>
    <row r="160" spans="16:20" x14ac:dyDescent="0.55000000000000004">
      <c r="P160" t="s">
        <v>5</v>
      </c>
      <c r="Q160" t="s">
        <v>34</v>
      </c>
      <c r="R160" t="s">
        <v>15</v>
      </c>
      <c r="S160" s="2">
        <v>7280</v>
      </c>
      <c r="T160" s="3">
        <v>201</v>
      </c>
    </row>
    <row r="161" spans="16:20" x14ac:dyDescent="0.55000000000000004">
      <c r="P161" t="s">
        <v>6</v>
      </c>
      <c r="Q161" t="s">
        <v>34</v>
      </c>
      <c r="R161" t="s">
        <v>30</v>
      </c>
      <c r="S161" s="2">
        <v>3402</v>
      </c>
      <c r="T161" s="3">
        <v>366</v>
      </c>
    </row>
    <row r="162" spans="16:20" x14ac:dyDescent="0.55000000000000004">
      <c r="P162" t="s">
        <v>3</v>
      </c>
      <c r="Q162" t="s">
        <v>37</v>
      </c>
      <c r="R162" t="s">
        <v>29</v>
      </c>
      <c r="S162" s="2">
        <v>4592</v>
      </c>
      <c r="T162" s="3">
        <v>324</v>
      </c>
    </row>
    <row r="163" spans="16:20" x14ac:dyDescent="0.55000000000000004">
      <c r="P163" t="s">
        <v>9</v>
      </c>
      <c r="Q163" t="s">
        <v>35</v>
      </c>
      <c r="R163" t="s">
        <v>15</v>
      </c>
      <c r="S163" s="2">
        <v>7833</v>
      </c>
      <c r="T163" s="3">
        <v>243</v>
      </c>
    </row>
    <row r="164" spans="16:20" x14ac:dyDescent="0.55000000000000004">
      <c r="P164" t="s">
        <v>2</v>
      </c>
      <c r="Q164" t="s">
        <v>39</v>
      </c>
      <c r="R164" t="s">
        <v>21</v>
      </c>
      <c r="S164" s="2">
        <v>7651</v>
      </c>
      <c r="T164" s="3">
        <v>213</v>
      </c>
    </row>
    <row r="165" spans="16:20" x14ac:dyDescent="0.55000000000000004">
      <c r="P165" t="s">
        <v>40</v>
      </c>
      <c r="Q165" t="s">
        <v>35</v>
      </c>
      <c r="R165" t="s">
        <v>30</v>
      </c>
      <c r="S165" s="2">
        <v>2275</v>
      </c>
      <c r="T165" s="3">
        <v>447</v>
      </c>
    </row>
    <row r="166" spans="16:20" x14ac:dyDescent="0.55000000000000004">
      <c r="P166" t="s">
        <v>40</v>
      </c>
      <c r="Q166" t="s">
        <v>38</v>
      </c>
      <c r="R166" t="s">
        <v>13</v>
      </c>
      <c r="S166" s="2">
        <v>5670</v>
      </c>
      <c r="T166" s="3">
        <v>297</v>
      </c>
    </row>
    <row r="167" spans="16:20" x14ac:dyDescent="0.55000000000000004">
      <c r="P167" t="s">
        <v>7</v>
      </c>
      <c r="Q167" t="s">
        <v>35</v>
      </c>
      <c r="R167" t="s">
        <v>16</v>
      </c>
      <c r="S167" s="2">
        <v>2135</v>
      </c>
      <c r="T167" s="3">
        <v>27</v>
      </c>
    </row>
    <row r="168" spans="16:20" x14ac:dyDescent="0.55000000000000004">
      <c r="P168" t="s">
        <v>40</v>
      </c>
      <c r="Q168" t="s">
        <v>34</v>
      </c>
      <c r="R168" t="s">
        <v>23</v>
      </c>
      <c r="S168" s="2">
        <v>2779</v>
      </c>
      <c r="T168" s="3">
        <v>75</v>
      </c>
    </row>
    <row r="169" spans="16:20" x14ac:dyDescent="0.55000000000000004">
      <c r="P169" t="s">
        <v>10</v>
      </c>
      <c r="Q169" t="s">
        <v>39</v>
      </c>
      <c r="R169" t="s">
        <v>33</v>
      </c>
      <c r="S169" s="2">
        <v>12950</v>
      </c>
      <c r="T169" s="3">
        <v>30</v>
      </c>
    </row>
    <row r="170" spans="16:20" x14ac:dyDescent="0.55000000000000004">
      <c r="P170" t="s">
        <v>7</v>
      </c>
      <c r="Q170" t="s">
        <v>36</v>
      </c>
      <c r="R170" t="s">
        <v>18</v>
      </c>
      <c r="S170" s="2">
        <v>2646</v>
      </c>
      <c r="T170" s="3">
        <v>177</v>
      </c>
    </row>
    <row r="171" spans="16:20" x14ac:dyDescent="0.55000000000000004">
      <c r="P171" t="s">
        <v>40</v>
      </c>
      <c r="Q171" t="s">
        <v>34</v>
      </c>
      <c r="R171" t="s">
        <v>33</v>
      </c>
      <c r="S171" s="2">
        <v>3794</v>
      </c>
      <c r="T171" s="3">
        <v>159</v>
      </c>
    </row>
    <row r="172" spans="16:20" x14ac:dyDescent="0.55000000000000004">
      <c r="P172" t="s">
        <v>3</v>
      </c>
      <c r="Q172" t="s">
        <v>35</v>
      </c>
      <c r="R172" t="s">
        <v>33</v>
      </c>
      <c r="S172" s="2">
        <v>819</v>
      </c>
      <c r="T172" s="3">
        <v>306</v>
      </c>
    </row>
    <row r="173" spans="16:20" x14ac:dyDescent="0.55000000000000004">
      <c r="P173" t="s">
        <v>3</v>
      </c>
      <c r="Q173" t="s">
        <v>34</v>
      </c>
      <c r="R173" t="s">
        <v>20</v>
      </c>
      <c r="S173" s="2">
        <v>2583</v>
      </c>
      <c r="T173" s="3">
        <v>18</v>
      </c>
    </row>
    <row r="174" spans="16:20" x14ac:dyDescent="0.55000000000000004">
      <c r="P174" t="s">
        <v>7</v>
      </c>
      <c r="Q174" t="s">
        <v>35</v>
      </c>
      <c r="R174" t="s">
        <v>19</v>
      </c>
      <c r="S174" s="2">
        <v>4585</v>
      </c>
      <c r="T174" s="3">
        <v>240</v>
      </c>
    </row>
    <row r="175" spans="16:20" x14ac:dyDescent="0.55000000000000004">
      <c r="P175" t="s">
        <v>5</v>
      </c>
      <c r="Q175" t="s">
        <v>34</v>
      </c>
      <c r="R175" t="s">
        <v>33</v>
      </c>
      <c r="S175" s="2">
        <v>1652</v>
      </c>
      <c r="T175" s="3">
        <v>93</v>
      </c>
    </row>
    <row r="176" spans="16:20" x14ac:dyDescent="0.55000000000000004">
      <c r="P176" t="s">
        <v>10</v>
      </c>
      <c r="Q176" t="s">
        <v>34</v>
      </c>
      <c r="R176" t="s">
        <v>26</v>
      </c>
      <c r="S176" s="2">
        <v>4991</v>
      </c>
      <c r="T176" s="3">
        <v>9</v>
      </c>
    </row>
    <row r="177" spans="16:20" x14ac:dyDescent="0.55000000000000004">
      <c r="P177" t="s">
        <v>8</v>
      </c>
      <c r="Q177" t="s">
        <v>34</v>
      </c>
      <c r="R177" t="s">
        <v>16</v>
      </c>
      <c r="S177" s="2">
        <v>2009</v>
      </c>
      <c r="T177" s="3">
        <v>219</v>
      </c>
    </row>
    <row r="178" spans="16:20" x14ac:dyDescent="0.55000000000000004">
      <c r="P178" t="s">
        <v>2</v>
      </c>
      <c r="Q178" t="s">
        <v>39</v>
      </c>
      <c r="R178" t="s">
        <v>22</v>
      </c>
      <c r="S178" s="2">
        <v>1568</v>
      </c>
      <c r="T178" s="3">
        <v>141</v>
      </c>
    </row>
    <row r="179" spans="16:20" x14ac:dyDescent="0.55000000000000004">
      <c r="P179" t="s">
        <v>41</v>
      </c>
      <c r="Q179" t="s">
        <v>37</v>
      </c>
      <c r="R179" t="s">
        <v>20</v>
      </c>
      <c r="S179" s="2">
        <v>3388</v>
      </c>
      <c r="T179" s="3">
        <v>123</v>
      </c>
    </row>
    <row r="180" spans="16:20" x14ac:dyDescent="0.55000000000000004">
      <c r="P180" t="s">
        <v>40</v>
      </c>
      <c r="Q180" t="s">
        <v>38</v>
      </c>
      <c r="R180" t="s">
        <v>24</v>
      </c>
      <c r="S180" s="2">
        <v>623</v>
      </c>
      <c r="T180" s="3">
        <v>51</v>
      </c>
    </row>
    <row r="181" spans="16:20" x14ac:dyDescent="0.55000000000000004">
      <c r="P181" t="s">
        <v>6</v>
      </c>
      <c r="Q181" t="s">
        <v>36</v>
      </c>
      <c r="R181" t="s">
        <v>4</v>
      </c>
      <c r="S181" s="2">
        <v>10073</v>
      </c>
      <c r="T181" s="3">
        <v>120</v>
      </c>
    </row>
    <row r="182" spans="16:20" x14ac:dyDescent="0.55000000000000004">
      <c r="P182" t="s">
        <v>8</v>
      </c>
      <c r="Q182" t="s">
        <v>39</v>
      </c>
      <c r="R182" t="s">
        <v>26</v>
      </c>
      <c r="S182" s="2">
        <v>1561</v>
      </c>
      <c r="T182" s="3">
        <v>27</v>
      </c>
    </row>
    <row r="183" spans="16:20" x14ac:dyDescent="0.55000000000000004">
      <c r="P183" t="s">
        <v>9</v>
      </c>
      <c r="Q183" t="s">
        <v>36</v>
      </c>
      <c r="R183" t="s">
        <v>27</v>
      </c>
      <c r="S183" s="2">
        <v>11522</v>
      </c>
      <c r="T183" s="3">
        <v>204</v>
      </c>
    </row>
    <row r="184" spans="16:20" x14ac:dyDescent="0.55000000000000004">
      <c r="P184" t="s">
        <v>6</v>
      </c>
      <c r="Q184" t="s">
        <v>38</v>
      </c>
      <c r="R184" t="s">
        <v>13</v>
      </c>
      <c r="S184" s="2">
        <v>2317</v>
      </c>
      <c r="T184" s="3">
        <v>123</v>
      </c>
    </row>
    <row r="185" spans="16:20" x14ac:dyDescent="0.55000000000000004">
      <c r="P185" t="s">
        <v>10</v>
      </c>
      <c r="Q185" t="s">
        <v>37</v>
      </c>
      <c r="R185" t="s">
        <v>28</v>
      </c>
      <c r="S185" s="2">
        <v>3059</v>
      </c>
      <c r="T185" s="3">
        <v>27</v>
      </c>
    </row>
    <row r="186" spans="16:20" x14ac:dyDescent="0.55000000000000004">
      <c r="P186" t="s">
        <v>41</v>
      </c>
      <c r="Q186" t="s">
        <v>37</v>
      </c>
      <c r="R186" t="s">
        <v>26</v>
      </c>
      <c r="S186" s="2">
        <v>2324</v>
      </c>
      <c r="T186" s="3">
        <v>177</v>
      </c>
    </row>
    <row r="187" spans="16:20" x14ac:dyDescent="0.55000000000000004">
      <c r="P187" t="s">
        <v>3</v>
      </c>
      <c r="Q187" t="s">
        <v>39</v>
      </c>
      <c r="R187" t="s">
        <v>26</v>
      </c>
      <c r="S187" s="2">
        <v>4956</v>
      </c>
      <c r="T187" s="3">
        <v>171</v>
      </c>
    </row>
    <row r="188" spans="16:20" x14ac:dyDescent="0.55000000000000004">
      <c r="P188" t="s">
        <v>10</v>
      </c>
      <c r="Q188" t="s">
        <v>34</v>
      </c>
      <c r="R188" t="s">
        <v>19</v>
      </c>
      <c r="S188" s="2">
        <v>5355</v>
      </c>
      <c r="T188" s="3">
        <v>204</v>
      </c>
    </row>
    <row r="189" spans="16:20" x14ac:dyDescent="0.55000000000000004">
      <c r="P189" t="s">
        <v>3</v>
      </c>
      <c r="Q189" t="s">
        <v>34</v>
      </c>
      <c r="R189" t="s">
        <v>14</v>
      </c>
      <c r="S189" s="2">
        <v>7259</v>
      </c>
      <c r="T189" s="3">
        <v>276</v>
      </c>
    </row>
    <row r="190" spans="16:20" x14ac:dyDescent="0.55000000000000004">
      <c r="P190" t="s">
        <v>8</v>
      </c>
      <c r="Q190" t="s">
        <v>37</v>
      </c>
      <c r="R190" t="s">
        <v>26</v>
      </c>
      <c r="S190" s="2">
        <v>6279</v>
      </c>
      <c r="T190" s="3">
        <v>45</v>
      </c>
    </row>
    <row r="191" spans="16:20" x14ac:dyDescent="0.55000000000000004">
      <c r="P191" t="s">
        <v>40</v>
      </c>
      <c r="Q191" t="s">
        <v>38</v>
      </c>
      <c r="R191" t="s">
        <v>29</v>
      </c>
      <c r="S191" s="2">
        <v>2541</v>
      </c>
      <c r="T191" s="3">
        <v>45</v>
      </c>
    </row>
    <row r="192" spans="16:20" x14ac:dyDescent="0.55000000000000004">
      <c r="P192" t="s">
        <v>6</v>
      </c>
      <c r="Q192" t="s">
        <v>35</v>
      </c>
      <c r="R192" t="s">
        <v>27</v>
      </c>
      <c r="S192" s="2">
        <v>3864</v>
      </c>
      <c r="T192" s="3">
        <v>177</v>
      </c>
    </row>
    <row r="193" spans="16:20" x14ac:dyDescent="0.55000000000000004">
      <c r="P193" t="s">
        <v>5</v>
      </c>
      <c r="Q193" t="s">
        <v>36</v>
      </c>
      <c r="R193" t="s">
        <v>13</v>
      </c>
      <c r="S193" s="2">
        <v>6146</v>
      </c>
      <c r="T193" s="3">
        <v>63</v>
      </c>
    </row>
    <row r="194" spans="16:20" x14ac:dyDescent="0.55000000000000004">
      <c r="P194" t="s">
        <v>9</v>
      </c>
      <c r="Q194" t="s">
        <v>39</v>
      </c>
      <c r="R194" t="s">
        <v>18</v>
      </c>
      <c r="S194" s="2">
        <v>2639</v>
      </c>
      <c r="T194" s="3">
        <v>204</v>
      </c>
    </row>
    <row r="195" spans="16:20" x14ac:dyDescent="0.55000000000000004">
      <c r="P195" t="s">
        <v>8</v>
      </c>
      <c r="Q195" t="s">
        <v>37</v>
      </c>
      <c r="R195" t="s">
        <v>22</v>
      </c>
      <c r="S195" s="2">
        <v>1890</v>
      </c>
      <c r="T195" s="3">
        <v>195</v>
      </c>
    </row>
    <row r="196" spans="16:20" x14ac:dyDescent="0.55000000000000004">
      <c r="P196" t="s">
        <v>7</v>
      </c>
      <c r="Q196" t="s">
        <v>34</v>
      </c>
      <c r="R196" t="s">
        <v>14</v>
      </c>
      <c r="S196" s="2">
        <v>1932</v>
      </c>
      <c r="T196" s="3">
        <v>369</v>
      </c>
    </row>
    <row r="197" spans="16:20" x14ac:dyDescent="0.55000000000000004">
      <c r="P197" t="s">
        <v>3</v>
      </c>
      <c r="Q197" t="s">
        <v>34</v>
      </c>
      <c r="R197" t="s">
        <v>25</v>
      </c>
      <c r="S197" s="2">
        <v>6300</v>
      </c>
      <c r="T197" s="3">
        <v>42</v>
      </c>
    </row>
    <row r="198" spans="16:20" x14ac:dyDescent="0.55000000000000004">
      <c r="P198" t="s">
        <v>6</v>
      </c>
      <c r="Q198" t="s">
        <v>37</v>
      </c>
      <c r="R198" t="s">
        <v>30</v>
      </c>
      <c r="S198" s="2">
        <v>560</v>
      </c>
      <c r="T198" s="3">
        <v>81</v>
      </c>
    </row>
    <row r="199" spans="16:20" x14ac:dyDescent="0.55000000000000004">
      <c r="P199" t="s">
        <v>9</v>
      </c>
      <c r="Q199" t="s">
        <v>37</v>
      </c>
      <c r="R199" t="s">
        <v>26</v>
      </c>
      <c r="S199" s="2">
        <v>2856</v>
      </c>
      <c r="T199" s="3">
        <v>246</v>
      </c>
    </row>
    <row r="200" spans="16:20" x14ac:dyDescent="0.55000000000000004">
      <c r="P200" t="s">
        <v>9</v>
      </c>
      <c r="Q200" t="s">
        <v>34</v>
      </c>
      <c r="R200" t="s">
        <v>17</v>
      </c>
      <c r="S200" s="2">
        <v>707</v>
      </c>
      <c r="T200" s="3">
        <v>174</v>
      </c>
    </row>
    <row r="201" spans="16:20" x14ac:dyDescent="0.55000000000000004">
      <c r="P201" t="s">
        <v>8</v>
      </c>
      <c r="Q201" t="s">
        <v>35</v>
      </c>
      <c r="R201" t="s">
        <v>30</v>
      </c>
      <c r="S201" s="2">
        <v>3598</v>
      </c>
      <c r="T201" s="3">
        <v>81</v>
      </c>
    </row>
    <row r="202" spans="16:20" x14ac:dyDescent="0.55000000000000004">
      <c r="P202" t="s">
        <v>40</v>
      </c>
      <c r="Q202" t="s">
        <v>35</v>
      </c>
      <c r="R202" t="s">
        <v>22</v>
      </c>
      <c r="S202" s="2">
        <v>6853</v>
      </c>
      <c r="T202" s="3">
        <v>372</v>
      </c>
    </row>
    <row r="203" spans="16:20" x14ac:dyDescent="0.55000000000000004">
      <c r="P203" t="s">
        <v>40</v>
      </c>
      <c r="Q203" t="s">
        <v>35</v>
      </c>
      <c r="R203" t="s">
        <v>16</v>
      </c>
      <c r="S203" s="2">
        <v>4725</v>
      </c>
      <c r="T203" s="3">
        <v>174</v>
      </c>
    </row>
    <row r="204" spans="16:20" x14ac:dyDescent="0.55000000000000004">
      <c r="P204" t="s">
        <v>41</v>
      </c>
      <c r="Q204" t="s">
        <v>36</v>
      </c>
      <c r="R204" t="s">
        <v>32</v>
      </c>
      <c r="S204" s="2">
        <v>10304</v>
      </c>
      <c r="T204" s="3">
        <v>84</v>
      </c>
    </row>
    <row r="205" spans="16:20" x14ac:dyDescent="0.55000000000000004">
      <c r="P205" t="s">
        <v>41</v>
      </c>
      <c r="Q205" t="s">
        <v>34</v>
      </c>
      <c r="R205" t="s">
        <v>16</v>
      </c>
      <c r="S205" s="2">
        <v>1274</v>
      </c>
      <c r="T205" s="3">
        <v>225</v>
      </c>
    </row>
    <row r="206" spans="16:20" x14ac:dyDescent="0.55000000000000004">
      <c r="P206" t="s">
        <v>5</v>
      </c>
      <c r="Q206" t="s">
        <v>36</v>
      </c>
      <c r="R206" t="s">
        <v>30</v>
      </c>
      <c r="S206" s="2">
        <v>1526</v>
      </c>
      <c r="T206" s="3">
        <v>105</v>
      </c>
    </row>
    <row r="207" spans="16:20" x14ac:dyDescent="0.55000000000000004">
      <c r="P207" t="s">
        <v>40</v>
      </c>
      <c r="Q207" t="s">
        <v>39</v>
      </c>
      <c r="R207" t="s">
        <v>28</v>
      </c>
      <c r="S207" s="2">
        <v>3101</v>
      </c>
      <c r="T207" s="3">
        <v>225</v>
      </c>
    </row>
    <row r="208" spans="16:20" x14ac:dyDescent="0.55000000000000004">
      <c r="P208" t="s">
        <v>2</v>
      </c>
      <c r="Q208" t="s">
        <v>37</v>
      </c>
      <c r="R208" t="s">
        <v>14</v>
      </c>
      <c r="S208" s="2">
        <v>1057</v>
      </c>
      <c r="T208" s="3">
        <v>54</v>
      </c>
    </row>
    <row r="209" spans="16:20" x14ac:dyDescent="0.55000000000000004">
      <c r="P209" t="s">
        <v>7</v>
      </c>
      <c r="Q209" t="s">
        <v>37</v>
      </c>
      <c r="R209" t="s">
        <v>26</v>
      </c>
      <c r="S209" s="2">
        <v>5306</v>
      </c>
      <c r="T209" s="3">
        <v>0</v>
      </c>
    </row>
    <row r="210" spans="16:20" x14ac:dyDescent="0.55000000000000004">
      <c r="P210" t="s">
        <v>5</v>
      </c>
      <c r="Q210" t="s">
        <v>39</v>
      </c>
      <c r="R210" t="s">
        <v>24</v>
      </c>
      <c r="S210" s="2">
        <v>4018</v>
      </c>
      <c r="T210" s="3">
        <v>171</v>
      </c>
    </row>
    <row r="211" spans="16:20" x14ac:dyDescent="0.55000000000000004">
      <c r="P211" t="s">
        <v>9</v>
      </c>
      <c r="Q211" t="s">
        <v>34</v>
      </c>
      <c r="R211" t="s">
        <v>16</v>
      </c>
      <c r="S211" s="2">
        <v>938</v>
      </c>
      <c r="T211" s="3">
        <v>189</v>
      </c>
    </row>
    <row r="212" spans="16:20" x14ac:dyDescent="0.55000000000000004">
      <c r="P212" t="s">
        <v>7</v>
      </c>
      <c r="Q212" t="s">
        <v>38</v>
      </c>
      <c r="R212" t="s">
        <v>18</v>
      </c>
      <c r="S212" s="2">
        <v>1778</v>
      </c>
      <c r="T212" s="3">
        <v>270</v>
      </c>
    </row>
    <row r="213" spans="16:20" x14ac:dyDescent="0.55000000000000004">
      <c r="P213" t="s">
        <v>6</v>
      </c>
      <c r="Q213" t="s">
        <v>39</v>
      </c>
      <c r="R213" t="s">
        <v>30</v>
      </c>
      <c r="S213" s="2">
        <v>1638</v>
      </c>
      <c r="T213" s="3">
        <v>63</v>
      </c>
    </row>
    <row r="214" spans="16:20" x14ac:dyDescent="0.55000000000000004">
      <c r="P214" t="s">
        <v>41</v>
      </c>
      <c r="Q214" t="s">
        <v>38</v>
      </c>
      <c r="R214" t="s">
        <v>25</v>
      </c>
      <c r="S214" s="2">
        <v>154</v>
      </c>
      <c r="T214" s="3">
        <v>21</v>
      </c>
    </row>
    <row r="215" spans="16:20" x14ac:dyDescent="0.55000000000000004">
      <c r="P215" t="s">
        <v>7</v>
      </c>
      <c r="Q215" t="s">
        <v>37</v>
      </c>
      <c r="R215" t="s">
        <v>22</v>
      </c>
      <c r="S215" s="2">
        <v>9835</v>
      </c>
      <c r="T215" s="3">
        <v>207</v>
      </c>
    </row>
    <row r="216" spans="16:20" x14ac:dyDescent="0.55000000000000004">
      <c r="P216" t="s">
        <v>9</v>
      </c>
      <c r="Q216" t="s">
        <v>37</v>
      </c>
      <c r="R216" t="s">
        <v>20</v>
      </c>
      <c r="S216" s="2">
        <v>7273</v>
      </c>
      <c r="T216" s="3">
        <v>96</v>
      </c>
    </row>
    <row r="217" spans="16:20" x14ac:dyDescent="0.55000000000000004">
      <c r="P217" t="s">
        <v>5</v>
      </c>
      <c r="Q217" t="s">
        <v>39</v>
      </c>
      <c r="R217" t="s">
        <v>22</v>
      </c>
      <c r="S217" s="2">
        <v>6909</v>
      </c>
      <c r="T217" s="3">
        <v>81</v>
      </c>
    </row>
    <row r="218" spans="16:20" x14ac:dyDescent="0.55000000000000004">
      <c r="P218" t="s">
        <v>9</v>
      </c>
      <c r="Q218" t="s">
        <v>39</v>
      </c>
      <c r="R218" t="s">
        <v>24</v>
      </c>
      <c r="S218" s="2">
        <v>3920</v>
      </c>
      <c r="T218" s="3">
        <v>306</v>
      </c>
    </row>
    <row r="219" spans="16:20" x14ac:dyDescent="0.55000000000000004">
      <c r="P219" t="s">
        <v>10</v>
      </c>
      <c r="Q219" t="s">
        <v>39</v>
      </c>
      <c r="R219" t="s">
        <v>21</v>
      </c>
      <c r="S219" s="2">
        <v>4858</v>
      </c>
      <c r="T219" s="3">
        <v>279</v>
      </c>
    </row>
    <row r="220" spans="16:20" x14ac:dyDescent="0.55000000000000004">
      <c r="P220" t="s">
        <v>2</v>
      </c>
      <c r="Q220" t="s">
        <v>38</v>
      </c>
      <c r="R220" t="s">
        <v>4</v>
      </c>
      <c r="S220" s="2">
        <v>3549</v>
      </c>
      <c r="T220" s="3">
        <v>3</v>
      </c>
    </row>
    <row r="221" spans="16:20" x14ac:dyDescent="0.55000000000000004">
      <c r="P221" t="s">
        <v>7</v>
      </c>
      <c r="Q221" t="s">
        <v>39</v>
      </c>
      <c r="R221" t="s">
        <v>27</v>
      </c>
      <c r="S221" s="2">
        <v>966</v>
      </c>
      <c r="T221" s="3">
        <v>198</v>
      </c>
    </row>
    <row r="222" spans="16:20" x14ac:dyDescent="0.55000000000000004">
      <c r="P222" t="s">
        <v>5</v>
      </c>
      <c r="Q222" t="s">
        <v>39</v>
      </c>
      <c r="R222" t="s">
        <v>18</v>
      </c>
      <c r="S222" s="2">
        <v>385</v>
      </c>
      <c r="T222" s="3">
        <v>249</v>
      </c>
    </row>
    <row r="223" spans="16:20" x14ac:dyDescent="0.55000000000000004">
      <c r="P223" t="s">
        <v>6</v>
      </c>
      <c r="Q223" t="s">
        <v>34</v>
      </c>
      <c r="R223" t="s">
        <v>16</v>
      </c>
      <c r="S223" s="2">
        <v>2219</v>
      </c>
      <c r="T223" s="3">
        <v>75</v>
      </c>
    </row>
    <row r="224" spans="16:20" x14ac:dyDescent="0.55000000000000004">
      <c r="P224" t="s">
        <v>9</v>
      </c>
      <c r="Q224" t="s">
        <v>36</v>
      </c>
      <c r="R224" t="s">
        <v>32</v>
      </c>
      <c r="S224" s="2">
        <v>2954</v>
      </c>
      <c r="T224" s="3">
        <v>189</v>
      </c>
    </row>
    <row r="225" spans="16:20" x14ac:dyDescent="0.55000000000000004">
      <c r="P225" t="s">
        <v>7</v>
      </c>
      <c r="Q225" t="s">
        <v>36</v>
      </c>
      <c r="R225" t="s">
        <v>32</v>
      </c>
      <c r="S225" s="2">
        <v>280</v>
      </c>
      <c r="T225" s="3">
        <v>87</v>
      </c>
    </row>
    <row r="226" spans="16:20" x14ac:dyDescent="0.55000000000000004">
      <c r="P226" t="s">
        <v>41</v>
      </c>
      <c r="Q226" t="s">
        <v>36</v>
      </c>
      <c r="R226" t="s">
        <v>30</v>
      </c>
      <c r="S226" s="2">
        <v>6118</v>
      </c>
      <c r="T226" s="3">
        <v>174</v>
      </c>
    </row>
    <row r="227" spans="16:20" x14ac:dyDescent="0.55000000000000004">
      <c r="P227" t="s">
        <v>2</v>
      </c>
      <c r="Q227" t="s">
        <v>39</v>
      </c>
      <c r="R227" t="s">
        <v>15</v>
      </c>
      <c r="S227" s="2">
        <v>4802</v>
      </c>
      <c r="T227" s="3">
        <v>36</v>
      </c>
    </row>
    <row r="228" spans="16:20" x14ac:dyDescent="0.55000000000000004">
      <c r="P228" t="s">
        <v>9</v>
      </c>
      <c r="Q228" t="s">
        <v>38</v>
      </c>
      <c r="R228" t="s">
        <v>24</v>
      </c>
      <c r="S228" s="2">
        <v>4137</v>
      </c>
      <c r="T228" s="3">
        <v>60</v>
      </c>
    </row>
    <row r="229" spans="16:20" x14ac:dyDescent="0.55000000000000004">
      <c r="P229" t="s">
        <v>3</v>
      </c>
      <c r="Q229" t="s">
        <v>35</v>
      </c>
      <c r="R229" t="s">
        <v>23</v>
      </c>
      <c r="S229" s="2">
        <v>2023</v>
      </c>
      <c r="T229" s="3">
        <v>78</v>
      </c>
    </row>
    <row r="230" spans="16:20" x14ac:dyDescent="0.55000000000000004">
      <c r="P230" t="s">
        <v>9</v>
      </c>
      <c r="Q230" t="s">
        <v>36</v>
      </c>
      <c r="R230" t="s">
        <v>30</v>
      </c>
      <c r="S230" s="2">
        <v>9051</v>
      </c>
      <c r="T230" s="3">
        <v>57</v>
      </c>
    </row>
    <row r="231" spans="16:20" x14ac:dyDescent="0.55000000000000004">
      <c r="P231" t="s">
        <v>9</v>
      </c>
      <c r="Q231" t="s">
        <v>37</v>
      </c>
      <c r="R231" t="s">
        <v>28</v>
      </c>
      <c r="S231" s="2">
        <v>2919</v>
      </c>
      <c r="T231" s="3">
        <v>45</v>
      </c>
    </row>
    <row r="232" spans="16:20" x14ac:dyDescent="0.55000000000000004">
      <c r="P232" t="s">
        <v>41</v>
      </c>
      <c r="Q232" t="s">
        <v>38</v>
      </c>
      <c r="R232" t="s">
        <v>22</v>
      </c>
      <c r="S232" s="2">
        <v>5915</v>
      </c>
      <c r="T232" s="3">
        <v>3</v>
      </c>
    </row>
    <row r="233" spans="16:20" x14ac:dyDescent="0.55000000000000004">
      <c r="P233" t="s">
        <v>10</v>
      </c>
      <c r="Q233" t="s">
        <v>35</v>
      </c>
      <c r="R233" t="s">
        <v>15</v>
      </c>
      <c r="S233" s="2">
        <v>2562</v>
      </c>
      <c r="T233" s="3">
        <v>6</v>
      </c>
    </row>
    <row r="234" spans="16:20" x14ac:dyDescent="0.55000000000000004">
      <c r="P234" t="s">
        <v>5</v>
      </c>
      <c r="Q234" t="s">
        <v>37</v>
      </c>
      <c r="R234" t="s">
        <v>25</v>
      </c>
      <c r="S234" s="2">
        <v>8813</v>
      </c>
      <c r="T234" s="3">
        <v>21</v>
      </c>
    </row>
    <row r="235" spans="16:20" x14ac:dyDescent="0.55000000000000004">
      <c r="P235" t="s">
        <v>5</v>
      </c>
      <c r="Q235" t="s">
        <v>36</v>
      </c>
      <c r="R235" t="s">
        <v>18</v>
      </c>
      <c r="S235" s="2">
        <v>6111</v>
      </c>
      <c r="T235" s="3">
        <v>3</v>
      </c>
    </row>
    <row r="236" spans="16:20" x14ac:dyDescent="0.55000000000000004">
      <c r="P236" t="s">
        <v>8</v>
      </c>
      <c r="Q236" t="s">
        <v>34</v>
      </c>
      <c r="R236" t="s">
        <v>31</v>
      </c>
      <c r="S236" s="2">
        <v>3507</v>
      </c>
      <c r="T236" s="3">
        <v>288</v>
      </c>
    </row>
    <row r="237" spans="16:20" x14ac:dyDescent="0.55000000000000004">
      <c r="P237" t="s">
        <v>6</v>
      </c>
      <c r="Q237" t="s">
        <v>36</v>
      </c>
      <c r="R237" t="s">
        <v>13</v>
      </c>
      <c r="S237" s="2">
        <v>4319</v>
      </c>
      <c r="T237" s="3">
        <v>30</v>
      </c>
    </row>
    <row r="238" spans="16:20" x14ac:dyDescent="0.55000000000000004">
      <c r="P238" t="s">
        <v>40</v>
      </c>
      <c r="Q238" t="s">
        <v>38</v>
      </c>
      <c r="R238" t="s">
        <v>26</v>
      </c>
      <c r="S238" s="2">
        <v>609</v>
      </c>
      <c r="T238" s="3">
        <v>87</v>
      </c>
    </row>
    <row r="239" spans="16:20" x14ac:dyDescent="0.55000000000000004">
      <c r="P239" t="s">
        <v>40</v>
      </c>
      <c r="Q239" t="s">
        <v>39</v>
      </c>
      <c r="R239" t="s">
        <v>27</v>
      </c>
      <c r="S239" s="2">
        <v>6370</v>
      </c>
      <c r="T239" s="3">
        <v>30</v>
      </c>
    </row>
    <row r="240" spans="16:20" x14ac:dyDescent="0.55000000000000004">
      <c r="P240" t="s">
        <v>5</v>
      </c>
      <c r="Q240" t="s">
        <v>38</v>
      </c>
      <c r="R240" t="s">
        <v>19</v>
      </c>
      <c r="S240" s="2">
        <v>5474</v>
      </c>
      <c r="T240" s="3">
        <v>168</v>
      </c>
    </row>
    <row r="241" spans="16:20" x14ac:dyDescent="0.55000000000000004">
      <c r="P241" t="s">
        <v>40</v>
      </c>
      <c r="Q241" t="s">
        <v>36</v>
      </c>
      <c r="R241" t="s">
        <v>27</v>
      </c>
      <c r="S241" s="2">
        <v>3164</v>
      </c>
      <c r="T241" s="3">
        <v>306</v>
      </c>
    </row>
    <row r="242" spans="16:20" x14ac:dyDescent="0.55000000000000004">
      <c r="P242" t="s">
        <v>6</v>
      </c>
      <c r="Q242" t="s">
        <v>35</v>
      </c>
      <c r="R242" t="s">
        <v>4</v>
      </c>
      <c r="S242" s="2">
        <v>1302</v>
      </c>
      <c r="T242" s="3">
        <v>402</v>
      </c>
    </row>
    <row r="243" spans="16:20" x14ac:dyDescent="0.55000000000000004">
      <c r="P243" t="s">
        <v>3</v>
      </c>
      <c r="Q243" t="s">
        <v>37</v>
      </c>
      <c r="R243" t="s">
        <v>28</v>
      </c>
      <c r="S243" s="2">
        <v>7308</v>
      </c>
      <c r="T243" s="3">
        <v>327</v>
      </c>
    </row>
    <row r="244" spans="16:20" x14ac:dyDescent="0.55000000000000004">
      <c r="P244" t="s">
        <v>40</v>
      </c>
      <c r="Q244" t="s">
        <v>37</v>
      </c>
      <c r="R244" t="s">
        <v>27</v>
      </c>
      <c r="S244" s="2">
        <v>6132</v>
      </c>
      <c r="T244" s="3">
        <v>93</v>
      </c>
    </row>
    <row r="245" spans="16:20" x14ac:dyDescent="0.55000000000000004">
      <c r="P245" t="s">
        <v>10</v>
      </c>
      <c r="Q245" t="s">
        <v>35</v>
      </c>
      <c r="R245" t="s">
        <v>14</v>
      </c>
      <c r="S245" s="2">
        <v>3472</v>
      </c>
      <c r="T245" s="3">
        <v>96</v>
      </c>
    </row>
    <row r="246" spans="16:20" x14ac:dyDescent="0.55000000000000004">
      <c r="P246" t="s">
        <v>8</v>
      </c>
      <c r="Q246" t="s">
        <v>39</v>
      </c>
      <c r="R246" t="s">
        <v>18</v>
      </c>
      <c r="S246" s="2">
        <v>9660</v>
      </c>
      <c r="T246" s="3">
        <v>27</v>
      </c>
    </row>
    <row r="247" spans="16:20" x14ac:dyDescent="0.55000000000000004">
      <c r="P247" t="s">
        <v>9</v>
      </c>
      <c r="Q247" t="s">
        <v>38</v>
      </c>
      <c r="R247" t="s">
        <v>26</v>
      </c>
      <c r="S247" s="2">
        <v>2436</v>
      </c>
      <c r="T247" s="3">
        <v>99</v>
      </c>
    </row>
    <row r="248" spans="16:20" x14ac:dyDescent="0.55000000000000004">
      <c r="P248" t="s">
        <v>9</v>
      </c>
      <c r="Q248" t="s">
        <v>38</v>
      </c>
      <c r="R248" t="s">
        <v>33</v>
      </c>
      <c r="S248" s="2">
        <v>9506</v>
      </c>
      <c r="T248" s="3">
        <v>87</v>
      </c>
    </row>
    <row r="249" spans="16:20" x14ac:dyDescent="0.55000000000000004">
      <c r="P249" t="s">
        <v>10</v>
      </c>
      <c r="Q249" t="s">
        <v>37</v>
      </c>
      <c r="R249" t="s">
        <v>21</v>
      </c>
      <c r="S249" s="2">
        <v>245</v>
      </c>
      <c r="T249" s="3">
        <v>288</v>
      </c>
    </row>
    <row r="250" spans="16:20" x14ac:dyDescent="0.55000000000000004">
      <c r="P250" t="s">
        <v>8</v>
      </c>
      <c r="Q250" t="s">
        <v>35</v>
      </c>
      <c r="R250" t="s">
        <v>20</v>
      </c>
      <c r="S250" s="2">
        <v>2702</v>
      </c>
      <c r="T250" s="3">
        <v>363</v>
      </c>
    </row>
    <row r="251" spans="16:20" x14ac:dyDescent="0.55000000000000004">
      <c r="P251" t="s">
        <v>10</v>
      </c>
      <c r="Q251" t="s">
        <v>34</v>
      </c>
      <c r="R251" t="s">
        <v>17</v>
      </c>
      <c r="S251" s="2">
        <v>700</v>
      </c>
      <c r="T251" s="3">
        <v>87</v>
      </c>
    </row>
    <row r="252" spans="16:20" x14ac:dyDescent="0.55000000000000004">
      <c r="P252" t="s">
        <v>6</v>
      </c>
      <c r="Q252" t="s">
        <v>34</v>
      </c>
      <c r="R252" t="s">
        <v>17</v>
      </c>
      <c r="S252" s="2">
        <v>3759</v>
      </c>
      <c r="T252" s="3">
        <v>150</v>
      </c>
    </row>
    <row r="253" spans="16:20" x14ac:dyDescent="0.55000000000000004">
      <c r="P253" t="s">
        <v>2</v>
      </c>
      <c r="Q253" t="s">
        <v>35</v>
      </c>
      <c r="R253" t="s">
        <v>17</v>
      </c>
      <c r="S253" s="2">
        <v>1589</v>
      </c>
      <c r="T253" s="3">
        <v>303</v>
      </c>
    </row>
    <row r="254" spans="16:20" x14ac:dyDescent="0.55000000000000004">
      <c r="P254" t="s">
        <v>7</v>
      </c>
      <c r="Q254" t="s">
        <v>35</v>
      </c>
      <c r="R254" t="s">
        <v>28</v>
      </c>
      <c r="S254" s="2">
        <v>5194</v>
      </c>
      <c r="T254" s="3">
        <v>288</v>
      </c>
    </row>
    <row r="255" spans="16:20" x14ac:dyDescent="0.55000000000000004">
      <c r="P255" t="s">
        <v>10</v>
      </c>
      <c r="Q255" t="s">
        <v>36</v>
      </c>
      <c r="R255" t="s">
        <v>13</v>
      </c>
      <c r="S255" s="2">
        <v>945</v>
      </c>
      <c r="T255" s="3">
        <v>75</v>
      </c>
    </row>
    <row r="256" spans="16:20" x14ac:dyDescent="0.55000000000000004">
      <c r="P256" t="s">
        <v>40</v>
      </c>
      <c r="Q256" t="s">
        <v>38</v>
      </c>
      <c r="R256" t="s">
        <v>31</v>
      </c>
      <c r="S256" s="2">
        <v>1988</v>
      </c>
      <c r="T256" s="3">
        <v>39</v>
      </c>
    </row>
    <row r="257" spans="16:20" x14ac:dyDescent="0.55000000000000004">
      <c r="P257" t="s">
        <v>6</v>
      </c>
      <c r="Q257" t="s">
        <v>34</v>
      </c>
      <c r="R257" t="s">
        <v>32</v>
      </c>
      <c r="S257" s="2">
        <v>6734</v>
      </c>
      <c r="T257" s="3">
        <v>123</v>
      </c>
    </row>
    <row r="258" spans="16:20" x14ac:dyDescent="0.55000000000000004">
      <c r="P258" t="s">
        <v>40</v>
      </c>
      <c r="Q258" t="s">
        <v>36</v>
      </c>
      <c r="R258" t="s">
        <v>4</v>
      </c>
      <c r="S258" s="2">
        <v>217</v>
      </c>
      <c r="T258" s="3">
        <v>36</v>
      </c>
    </row>
    <row r="259" spans="16:20" x14ac:dyDescent="0.55000000000000004">
      <c r="P259" t="s">
        <v>5</v>
      </c>
      <c r="Q259" t="s">
        <v>34</v>
      </c>
      <c r="R259" t="s">
        <v>22</v>
      </c>
      <c r="S259" s="2">
        <v>6279</v>
      </c>
      <c r="T259" s="3">
        <v>237</v>
      </c>
    </row>
    <row r="260" spans="16:20" x14ac:dyDescent="0.55000000000000004">
      <c r="P260" t="s">
        <v>40</v>
      </c>
      <c r="Q260" t="s">
        <v>36</v>
      </c>
      <c r="R260" t="s">
        <v>13</v>
      </c>
      <c r="S260" s="2">
        <v>4424</v>
      </c>
      <c r="T260" s="3">
        <v>201</v>
      </c>
    </row>
    <row r="261" spans="16:20" x14ac:dyDescent="0.55000000000000004">
      <c r="P261" t="s">
        <v>2</v>
      </c>
      <c r="Q261" t="s">
        <v>36</v>
      </c>
      <c r="R261" t="s">
        <v>17</v>
      </c>
      <c r="S261" s="2">
        <v>189</v>
      </c>
      <c r="T261" s="3">
        <v>48</v>
      </c>
    </row>
    <row r="262" spans="16:20" x14ac:dyDescent="0.55000000000000004">
      <c r="P262" t="s">
        <v>5</v>
      </c>
      <c r="Q262" t="s">
        <v>35</v>
      </c>
      <c r="R262" t="s">
        <v>22</v>
      </c>
      <c r="S262" s="2">
        <v>490</v>
      </c>
      <c r="T262" s="3">
        <v>84</v>
      </c>
    </row>
    <row r="263" spans="16:20" x14ac:dyDescent="0.55000000000000004">
      <c r="P263" t="s">
        <v>8</v>
      </c>
      <c r="Q263" t="s">
        <v>37</v>
      </c>
      <c r="R263" t="s">
        <v>21</v>
      </c>
      <c r="S263" s="2">
        <v>434</v>
      </c>
      <c r="T263" s="3">
        <v>87</v>
      </c>
    </row>
    <row r="264" spans="16:20" x14ac:dyDescent="0.55000000000000004">
      <c r="P264" t="s">
        <v>7</v>
      </c>
      <c r="Q264" t="s">
        <v>38</v>
      </c>
      <c r="R264" t="s">
        <v>30</v>
      </c>
      <c r="S264" s="2">
        <v>10129</v>
      </c>
      <c r="T264" s="3">
        <v>312</v>
      </c>
    </row>
    <row r="265" spans="16:20" x14ac:dyDescent="0.55000000000000004">
      <c r="P265" t="s">
        <v>3</v>
      </c>
      <c r="Q265" t="s">
        <v>39</v>
      </c>
      <c r="R265" t="s">
        <v>28</v>
      </c>
      <c r="S265" s="2">
        <v>1652</v>
      </c>
      <c r="T265" s="3">
        <v>102</v>
      </c>
    </row>
    <row r="266" spans="16:20" x14ac:dyDescent="0.55000000000000004">
      <c r="P266" t="s">
        <v>8</v>
      </c>
      <c r="Q266" t="s">
        <v>38</v>
      </c>
      <c r="R266" t="s">
        <v>21</v>
      </c>
      <c r="S266" s="2">
        <v>6433</v>
      </c>
      <c r="T266" s="3">
        <v>78</v>
      </c>
    </row>
    <row r="267" spans="16:20" x14ac:dyDescent="0.55000000000000004">
      <c r="P267" t="s">
        <v>3</v>
      </c>
      <c r="Q267" t="s">
        <v>34</v>
      </c>
      <c r="R267" t="s">
        <v>23</v>
      </c>
      <c r="S267" s="2">
        <v>2212</v>
      </c>
      <c r="T267" s="3">
        <v>117</v>
      </c>
    </row>
    <row r="268" spans="16:20" x14ac:dyDescent="0.55000000000000004">
      <c r="P268" t="s">
        <v>41</v>
      </c>
      <c r="Q268" t="s">
        <v>35</v>
      </c>
      <c r="R268" t="s">
        <v>19</v>
      </c>
      <c r="S268" s="2">
        <v>609</v>
      </c>
      <c r="T268" s="3">
        <v>99</v>
      </c>
    </row>
    <row r="269" spans="16:20" x14ac:dyDescent="0.55000000000000004">
      <c r="P269" t="s">
        <v>40</v>
      </c>
      <c r="Q269" t="s">
        <v>35</v>
      </c>
      <c r="R269" t="s">
        <v>24</v>
      </c>
      <c r="S269" s="2">
        <v>1638</v>
      </c>
      <c r="T269" s="3">
        <v>48</v>
      </c>
    </row>
    <row r="270" spans="16:20" x14ac:dyDescent="0.55000000000000004">
      <c r="P270" t="s">
        <v>7</v>
      </c>
      <c r="Q270" t="s">
        <v>34</v>
      </c>
      <c r="R270" t="s">
        <v>15</v>
      </c>
      <c r="S270" s="2">
        <v>3829</v>
      </c>
      <c r="T270" s="3">
        <v>24</v>
      </c>
    </row>
    <row r="271" spans="16:20" x14ac:dyDescent="0.55000000000000004">
      <c r="P271" t="s">
        <v>40</v>
      </c>
      <c r="Q271" t="s">
        <v>39</v>
      </c>
      <c r="R271" t="s">
        <v>15</v>
      </c>
      <c r="S271" s="2">
        <v>5775</v>
      </c>
      <c r="T271" s="3">
        <v>42</v>
      </c>
    </row>
    <row r="272" spans="16:20" x14ac:dyDescent="0.55000000000000004">
      <c r="P272" t="s">
        <v>6</v>
      </c>
      <c r="Q272" t="s">
        <v>35</v>
      </c>
      <c r="R272" t="s">
        <v>20</v>
      </c>
      <c r="S272" s="2">
        <v>1071</v>
      </c>
      <c r="T272" s="3">
        <v>270</v>
      </c>
    </row>
    <row r="273" spans="16:20" x14ac:dyDescent="0.55000000000000004">
      <c r="P273" t="s">
        <v>8</v>
      </c>
      <c r="Q273" t="s">
        <v>36</v>
      </c>
      <c r="R273" t="s">
        <v>23</v>
      </c>
      <c r="S273" s="2">
        <v>5019</v>
      </c>
      <c r="T273" s="3">
        <v>150</v>
      </c>
    </row>
    <row r="274" spans="16:20" x14ac:dyDescent="0.55000000000000004">
      <c r="P274" t="s">
        <v>2</v>
      </c>
      <c r="Q274" t="s">
        <v>37</v>
      </c>
      <c r="R274" t="s">
        <v>15</v>
      </c>
      <c r="S274" s="2">
        <v>2863</v>
      </c>
      <c r="T274" s="3">
        <v>42</v>
      </c>
    </row>
    <row r="275" spans="16:20" x14ac:dyDescent="0.55000000000000004">
      <c r="P275" t="s">
        <v>40</v>
      </c>
      <c r="Q275" t="s">
        <v>35</v>
      </c>
      <c r="R275" t="s">
        <v>29</v>
      </c>
      <c r="S275" s="2">
        <v>1617</v>
      </c>
      <c r="T275" s="3">
        <v>126</v>
      </c>
    </row>
    <row r="276" spans="16:20" x14ac:dyDescent="0.55000000000000004">
      <c r="P276" t="s">
        <v>6</v>
      </c>
      <c r="Q276" t="s">
        <v>37</v>
      </c>
      <c r="R276" t="s">
        <v>26</v>
      </c>
      <c r="S276" s="2">
        <v>6818</v>
      </c>
      <c r="T276" s="3">
        <v>6</v>
      </c>
    </row>
    <row r="277" spans="16:20" x14ac:dyDescent="0.55000000000000004">
      <c r="P277" t="s">
        <v>3</v>
      </c>
      <c r="Q277" t="s">
        <v>35</v>
      </c>
      <c r="R277" t="s">
        <v>15</v>
      </c>
      <c r="S277" s="2">
        <v>6657</v>
      </c>
      <c r="T277" s="3">
        <v>276</v>
      </c>
    </row>
    <row r="278" spans="16:20" x14ac:dyDescent="0.55000000000000004">
      <c r="P278" t="s">
        <v>3</v>
      </c>
      <c r="Q278" t="s">
        <v>34</v>
      </c>
      <c r="R278" t="s">
        <v>17</v>
      </c>
      <c r="S278" s="2">
        <v>2919</v>
      </c>
      <c r="T278" s="3">
        <v>93</v>
      </c>
    </row>
    <row r="279" spans="16:20" x14ac:dyDescent="0.55000000000000004">
      <c r="P279" t="s">
        <v>2</v>
      </c>
      <c r="Q279" t="s">
        <v>36</v>
      </c>
      <c r="R279" t="s">
        <v>31</v>
      </c>
      <c r="S279" s="2">
        <v>3094</v>
      </c>
      <c r="T279" s="3">
        <v>246</v>
      </c>
    </row>
    <row r="280" spans="16:20" x14ac:dyDescent="0.55000000000000004">
      <c r="P280" t="s">
        <v>6</v>
      </c>
      <c r="Q280" t="s">
        <v>39</v>
      </c>
      <c r="R280" t="s">
        <v>24</v>
      </c>
      <c r="S280" s="2">
        <v>2989</v>
      </c>
      <c r="T280" s="3">
        <v>3</v>
      </c>
    </row>
    <row r="281" spans="16:20" x14ac:dyDescent="0.55000000000000004">
      <c r="P281" t="s">
        <v>8</v>
      </c>
      <c r="Q281" t="s">
        <v>38</v>
      </c>
      <c r="R281" t="s">
        <v>27</v>
      </c>
      <c r="S281" s="2">
        <v>2268</v>
      </c>
      <c r="T281" s="3">
        <v>63</v>
      </c>
    </row>
    <row r="282" spans="16:20" x14ac:dyDescent="0.55000000000000004">
      <c r="P282" t="s">
        <v>5</v>
      </c>
      <c r="Q282" t="s">
        <v>35</v>
      </c>
      <c r="R282" t="s">
        <v>31</v>
      </c>
      <c r="S282" s="2">
        <v>4753</v>
      </c>
      <c r="T282" s="3">
        <v>246</v>
      </c>
    </row>
    <row r="283" spans="16:20" x14ac:dyDescent="0.55000000000000004">
      <c r="P283" t="s">
        <v>2</v>
      </c>
      <c r="Q283" t="s">
        <v>34</v>
      </c>
      <c r="R283" t="s">
        <v>19</v>
      </c>
      <c r="S283" s="2">
        <v>7511</v>
      </c>
      <c r="T283" s="3">
        <v>120</v>
      </c>
    </row>
    <row r="284" spans="16:20" x14ac:dyDescent="0.55000000000000004">
      <c r="P284" t="s">
        <v>2</v>
      </c>
      <c r="Q284" t="s">
        <v>38</v>
      </c>
      <c r="R284" t="s">
        <v>31</v>
      </c>
      <c r="S284" s="2">
        <v>4326</v>
      </c>
      <c r="T284" s="3">
        <v>348</v>
      </c>
    </row>
    <row r="285" spans="16:20" x14ac:dyDescent="0.55000000000000004">
      <c r="P285" t="s">
        <v>41</v>
      </c>
      <c r="Q285" t="s">
        <v>34</v>
      </c>
      <c r="R285" t="s">
        <v>23</v>
      </c>
      <c r="S285" s="2">
        <v>4935</v>
      </c>
      <c r="T285" s="3">
        <v>126</v>
      </c>
    </row>
    <row r="286" spans="16:20" x14ac:dyDescent="0.55000000000000004">
      <c r="P286" t="s">
        <v>6</v>
      </c>
      <c r="Q286" t="s">
        <v>35</v>
      </c>
      <c r="R286" t="s">
        <v>30</v>
      </c>
      <c r="S286" s="2">
        <v>4781</v>
      </c>
      <c r="T286" s="3">
        <v>123</v>
      </c>
    </row>
    <row r="287" spans="16:20" x14ac:dyDescent="0.55000000000000004">
      <c r="P287" t="s">
        <v>5</v>
      </c>
      <c r="Q287" t="s">
        <v>38</v>
      </c>
      <c r="R287" t="s">
        <v>25</v>
      </c>
      <c r="S287" s="2">
        <v>7483</v>
      </c>
      <c r="T287" s="3">
        <v>45</v>
      </c>
    </row>
    <row r="288" spans="16:20" x14ac:dyDescent="0.55000000000000004">
      <c r="P288" t="s">
        <v>10</v>
      </c>
      <c r="Q288" t="s">
        <v>38</v>
      </c>
      <c r="R288" t="s">
        <v>4</v>
      </c>
      <c r="S288" s="2">
        <v>6860</v>
      </c>
      <c r="T288" s="3">
        <v>126</v>
      </c>
    </row>
    <row r="289" spans="16:20" x14ac:dyDescent="0.55000000000000004">
      <c r="P289" t="s">
        <v>40</v>
      </c>
      <c r="Q289" t="s">
        <v>37</v>
      </c>
      <c r="R289" t="s">
        <v>29</v>
      </c>
      <c r="S289" s="2">
        <v>9002</v>
      </c>
      <c r="T289" s="3">
        <v>72</v>
      </c>
    </row>
    <row r="290" spans="16:20" x14ac:dyDescent="0.55000000000000004">
      <c r="P290" t="s">
        <v>6</v>
      </c>
      <c r="Q290" t="s">
        <v>36</v>
      </c>
      <c r="R290" t="s">
        <v>29</v>
      </c>
      <c r="S290" s="2">
        <v>1400</v>
      </c>
      <c r="T290" s="3">
        <v>135</v>
      </c>
    </row>
    <row r="291" spans="16:20" x14ac:dyDescent="0.55000000000000004">
      <c r="P291" t="s">
        <v>10</v>
      </c>
      <c r="Q291" t="s">
        <v>34</v>
      </c>
      <c r="R291" t="s">
        <v>22</v>
      </c>
      <c r="S291" s="2">
        <v>4053</v>
      </c>
      <c r="T291" s="3">
        <v>24</v>
      </c>
    </row>
    <row r="292" spans="16:20" x14ac:dyDescent="0.55000000000000004">
      <c r="P292" t="s">
        <v>7</v>
      </c>
      <c r="Q292" t="s">
        <v>36</v>
      </c>
      <c r="R292" t="s">
        <v>31</v>
      </c>
      <c r="S292" s="2">
        <v>2149</v>
      </c>
      <c r="T292" s="3">
        <v>117</v>
      </c>
    </row>
    <row r="293" spans="16:20" x14ac:dyDescent="0.55000000000000004">
      <c r="P293" t="s">
        <v>3</v>
      </c>
      <c r="Q293" t="s">
        <v>39</v>
      </c>
      <c r="R293" t="s">
        <v>29</v>
      </c>
      <c r="S293" s="2">
        <v>3640</v>
      </c>
      <c r="T293" s="3">
        <v>51</v>
      </c>
    </row>
    <row r="294" spans="16:20" x14ac:dyDescent="0.55000000000000004">
      <c r="P294" t="s">
        <v>2</v>
      </c>
      <c r="Q294" t="s">
        <v>39</v>
      </c>
      <c r="R294" t="s">
        <v>23</v>
      </c>
      <c r="S294" s="2">
        <v>630</v>
      </c>
      <c r="T294" s="3">
        <v>36</v>
      </c>
    </row>
    <row r="295" spans="16:20" x14ac:dyDescent="0.55000000000000004">
      <c r="P295" t="s">
        <v>9</v>
      </c>
      <c r="Q295" t="s">
        <v>35</v>
      </c>
      <c r="R295" t="s">
        <v>27</v>
      </c>
      <c r="S295" s="2">
        <v>2429</v>
      </c>
      <c r="T295" s="3">
        <v>144</v>
      </c>
    </row>
    <row r="296" spans="16:20" x14ac:dyDescent="0.55000000000000004">
      <c r="P296" t="s">
        <v>9</v>
      </c>
      <c r="Q296" t="s">
        <v>36</v>
      </c>
      <c r="R296" t="s">
        <v>25</v>
      </c>
      <c r="S296" s="2">
        <v>2142</v>
      </c>
      <c r="T296" s="3">
        <v>114</v>
      </c>
    </row>
    <row r="297" spans="16:20" x14ac:dyDescent="0.55000000000000004">
      <c r="P297" t="s">
        <v>7</v>
      </c>
      <c r="Q297" t="s">
        <v>37</v>
      </c>
      <c r="R297" t="s">
        <v>30</v>
      </c>
      <c r="S297" s="2">
        <v>6454</v>
      </c>
      <c r="T297" s="3">
        <v>54</v>
      </c>
    </row>
    <row r="298" spans="16:20" x14ac:dyDescent="0.55000000000000004">
      <c r="P298" t="s">
        <v>7</v>
      </c>
      <c r="Q298" t="s">
        <v>37</v>
      </c>
      <c r="R298" t="s">
        <v>16</v>
      </c>
      <c r="S298" s="2">
        <v>4487</v>
      </c>
      <c r="T298" s="3">
        <v>333</v>
      </c>
    </row>
    <row r="299" spans="16:20" x14ac:dyDescent="0.55000000000000004">
      <c r="P299" t="s">
        <v>3</v>
      </c>
      <c r="Q299" t="s">
        <v>37</v>
      </c>
      <c r="R299" t="s">
        <v>4</v>
      </c>
      <c r="S299" s="2">
        <v>938</v>
      </c>
      <c r="T299" s="3">
        <v>366</v>
      </c>
    </row>
    <row r="300" spans="16:20" x14ac:dyDescent="0.55000000000000004">
      <c r="P300" t="s">
        <v>3</v>
      </c>
      <c r="Q300" t="s">
        <v>38</v>
      </c>
      <c r="R300" t="s">
        <v>26</v>
      </c>
      <c r="S300" s="2">
        <v>8841</v>
      </c>
      <c r="T300" s="3">
        <v>303</v>
      </c>
    </row>
    <row r="301" spans="16:20" x14ac:dyDescent="0.55000000000000004">
      <c r="P301" t="s">
        <v>2</v>
      </c>
      <c r="Q301" t="s">
        <v>39</v>
      </c>
      <c r="R301" t="s">
        <v>33</v>
      </c>
      <c r="S301" s="2">
        <v>4018</v>
      </c>
      <c r="T301" s="3">
        <v>126</v>
      </c>
    </row>
    <row r="302" spans="16:20" x14ac:dyDescent="0.55000000000000004">
      <c r="P302" t="s">
        <v>41</v>
      </c>
      <c r="Q302" t="s">
        <v>37</v>
      </c>
      <c r="R302" t="s">
        <v>15</v>
      </c>
      <c r="S302" s="2">
        <v>714</v>
      </c>
      <c r="T302" s="3">
        <v>231</v>
      </c>
    </row>
    <row r="303" spans="16:20" x14ac:dyDescent="0.55000000000000004">
      <c r="P303" t="s">
        <v>9</v>
      </c>
      <c r="Q303" t="s">
        <v>38</v>
      </c>
      <c r="R303" t="s">
        <v>25</v>
      </c>
      <c r="S303" s="2">
        <v>3850</v>
      </c>
      <c r="T303" s="3">
        <v>102</v>
      </c>
    </row>
  </sheetData>
  <mergeCells count="1">
    <mergeCell ref="A1:O4"/>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D34DA-E9BC-4A22-BA56-74BEB72D2EAF}">
  <dimension ref="A1:J21"/>
  <sheetViews>
    <sheetView workbookViewId="0">
      <selection activeCell="G10" sqref="G10"/>
    </sheetView>
  </sheetViews>
  <sheetFormatPr defaultRowHeight="14.4" x14ac:dyDescent="0.55000000000000004"/>
  <cols>
    <col min="2" max="2" width="14.7890625" bestFit="1" customWidth="1"/>
    <col min="3" max="3" width="13.3671875" bestFit="1" customWidth="1"/>
    <col min="7" max="7" width="14.7890625" bestFit="1" customWidth="1"/>
    <col min="8" max="8" width="13.3671875" bestFit="1" customWidth="1"/>
  </cols>
  <sheetData>
    <row r="1" spans="1:10" x14ac:dyDescent="0.55000000000000004">
      <c r="A1" s="63" t="s">
        <v>48</v>
      </c>
      <c r="B1" s="63"/>
      <c r="C1" s="63"/>
      <c r="D1" s="63"/>
      <c r="E1" s="63"/>
      <c r="F1" s="63"/>
      <c r="G1" s="63"/>
      <c r="H1" s="63"/>
      <c r="I1" s="63"/>
      <c r="J1" s="63"/>
    </row>
    <row r="2" spans="1:10" x14ac:dyDescent="0.55000000000000004">
      <c r="A2" s="63"/>
      <c r="B2" s="63"/>
      <c r="C2" s="63"/>
      <c r="D2" s="63"/>
      <c r="E2" s="63"/>
      <c r="F2" s="63"/>
      <c r="G2" s="63"/>
      <c r="H2" s="63"/>
      <c r="I2" s="63"/>
      <c r="J2" s="63"/>
    </row>
    <row r="3" spans="1:10" x14ac:dyDescent="0.55000000000000004">
      <c r="A3" s="63"/>
      <c r="B3" s="63"/>
      <c r="C3" s="63"/>
      <c r="D3" s="63"/>
      <c r="E3" s="63"/>
      <c r="F3" s="63"/>
      <c r="G3" s="63"/>
      <c r="H3" s="63"/>
      <c r="I3" s="63"/>
      <c r="J3" s="63"/>
    </row>
    <row r="4" spans="1:10" x14ac:dyDescent="0.55000000000000004">
      <c r="A4" s="63"/>
      <c r="B4" s="63"/>
      <c r="C4" s="63"/>
      <c r="D4" s="63"/>
      <c r="E4" s="63"/>
      <c r="F4" s="63"/>
      <c r="G4" s="63"/>
      <c r="H4" s="63"/>
      <c r="I4" s="63"/>
      <c r="J4" s="63"/>
    </row>
    <row r="8" spans="1:10" x14ac:dyDescent="0.55000000000000004">
      <c r="B8" s="22" t="s">
        <v>67</v>
      </c>
      <c r="C8" t="s">
        <v>66</v>
      </c>
      <c r="G8" s="22" t="s">
        <v>67</v>
      </c>
      <c r="H8" t="s">
        <v>66</v>
      </c>
    </row>
    <row r="9" spans="1:10" x14ac:dyDescent="0.55000000000000004">
      <c r="B9" s="23" t="s">
        <v>38</v>
      </c>
      <c r="C9">
        <v>25221</v>
      </c>
      <c r="G9" s="23" t="s">
        <v>38</v>
      </c>
      <c r="H9">
        <v>6069</v>
      </c>
    </row>
    <row r="10" spans="1:10" x14ac:dyDescent="0.55000000000000004">
      <c r="B10" s="39" t="s">
        <v>5</v>
      </c>
      <c r="C10">
        <v>25221</v>
      </c>
      <c r="G10" s="39" t="s">
        <v>41</v>
      </c>
      <c r="H10">
        <v>6069</v>
      </c>
    </row>
    <row r="11" spans="1:10" x14ac:dyDescent="0.55000000000000004">
      <c r="B11" s="23" t="s">
        <v>36</v>
      </c>
      <c r="C11">
        <v>39620</v>
      </c>
      <c r="G11" s="23" t="s">
        <v>36</v>
      </c>
      <c r="H11">
        <v>5019</v>
      </c>
    </row>
    <row r="12" spans="1:10" x14ac:dyDescent="0.55000000000000004">
      <c r="B12" s="39" t="s">
        <v>5</v>
      </c>
      <c r="C12">
        <v>39620</v>
      </c>
      <c r="G12" s="39" t="s">
        <v>8</v>
      </c>
      <c r="H12">
        <v>5019</v>
      </c>
    </row>
    <row r="13" spans="1:10" x14ac:dyDescent="0.55000000000000004">
      <c r="B13" s="23" t="s">
        <v>34</v>
      </c>
      <c r="C13">
        <v>41559</v>
      </c>
      <c r="G13" s="23" t="s">
        <v>34</v>
      </c>
      <c r="H13">
        <v>5516</v>
      </c>
    </row>
    <row r="14" spans="1:10" x14ac:dyDescent="0.55000000000000004">
      <c r="B14" s="39" t="s">
        <v>5</v>
      </c>
      <c r="C14">
        <v>41559</v>
      </c>
      <c r="G14" s="39" t="s">
        <v>8</v>
      </c>
      <c r="H14">
        <v>5516</v>
      </c>
    </row>
    <row r="15" spans="1:10" x14ac:dyDescent="0.55000000000000004">
      <c r="B15" s="23" t="s">
        <v>37</v>
      </c>
      <c r="C15">
        <v>43568</v>
      </c>
      <c r="G15" s="23" t="s">
        <v>37</v>
      </c>
      <c r="H15">
        <v>7987</v>
      </c>
    </row>
    <row r="16" spans="1:10" x14ac:dyDescent="0.55000000000000004">
      <c r="B16" s="39" t="s">
        <v>7</v>
      </c>
      <c r="C16">
        <v>43568</v>
      </c>
      <c r="G16" s="39" t="s">
        <v>10</v>
      </c>
      <c r="H16">
        <v>7987</v>
      </c>
    </row>
    <row r="17" spans="2:8" x14ac:dyDescent="0.55000000000000004">
      <c r="B17" s="23" t="s">
        <v>39</v>
      </c>
      <c r="C17">
        <v>45752</v>
      </c>
      <c r="G17" s="23" t="s">
        <v>39</v>
      </c>
      <c r="H17">
        <v>3976</v>
      </c>
    </row>
    <row r="18" spans="2:8" x14ac:dyDescent="0.55000000000000004">
      <c r="B18" s="39" t="s">
        <v>2</v>
      </c>
      <c r="C18">
        <v>45752</v>
      </c>
      <c r="G18" s="39" t="s">
        <v>41</v>
      </c>
      <c r="H18">
        <v>3976</v>
      </c>
    </row>
    <row r="19" spans="2:8" x14ac:dyDescent="0.55000000000000004">
      <c r="B19" s="23" t="s">
        <v>35</v>
      </c>
      <c r="C19">
        <v>38325</v>
      </c>
      <c r="G19" s="23" t="s">
        <v>35</v>
      </c>
      <c r="H19">
        <v>2142</v>
      </c>
    </row>
    <row r="20" spans="2:8" x14ac:dyDescent="0.55000000000000004">
      <c r="B20" s="39" t="s">
        <v>40</v>
      </c>
      <c r="C20">
        <v>38325</v>
      </c>
      <c r="G20" s="39" t="s">
        <v>2</v>
      </c>
      <c r="H20">
        <v>2142</v>
      </c>
    </row>
    <row r="21" spans="2:8" x14ac:dyDescent="0.55000000000000004">
      <c r="B21" s="23" t="s">
        <v>68</v>
      </c>
      <c r="C21">
        <v>234045</v>
      </c>
      <c r="G21" s="23" t="s">
        <v>68</v>
      </c>
      <c r="H21">
        <v>30709</v>
      </c>
    </row>
  </sheetData>
  <mergeCells count="1">
    <mergeCell ref="A1:J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B5C2-9020-4469-9FD6-CE480895D09D}">
  <dimension ref="A1:I29"/>
  <sheetViews>
    <sheetView topLeftCell="A3" workbookViewId="0">
      <selection activeCell="B8" sqref="B8"/>
    </sheetView>
  </sheetViews>
  <sheetFormatPr defaultRowHeight="14.4" x14ac:dyDescent="0.55000000000000004"/>
  <cols>
    <col min="1" max="1" width="19.15625" bestFit="1" customWidth="1"/>
    <col min="2" max="2" width="7.3125" bestFit="1" customWidth="1"/>
    <col min="3" max="4" width="8.20703125" bestFit="1" customWidth="1"/>
  </cols>
  <sheetData>
    <row r="1" spans="1:9" x14ac:dyDescent="0.55000000000000004">
      <c r="A1" s="63" t="s">
        <v>72</v>
      </c>
      <c r="B1" s="63"/>
      <c r="C1" s="63"/>
      <c r="D1" s="63"/>
      <c r="E1" s="63"/>
      <c r="F1" s="63"/>
      <c r="G1" s="63"/>
      <c r="H1" s="63"/>
      <c r="I1" s="63"/>
    </row>
    <row r="2" spans="1:9" x14ac:dyDescent="0.55000000000000004">
      <c r="A2" s="63"/>
      <c r="B2" s="63"/>
      <c r="C2" s="63"/>
      <c r="D2" s="63"/>
      <c r="E2" s="63"/>
      <c r="F2" s="63"/>
      <c r="G2" s="63"/>
      <c r="H2" s="63"/>
      <c r="I2" s="63"/>
    </row>
    <row r="3" spans="1:9" x14ac:dyDescent="0.55000000000000004">
      <c r="A3" s="63"/>
      <c r="B3" s="63"/>
      <c r="C3" s="63"/>
      <c r="D3" s="63"/>
      <c r="E3" s="63"/>
      <c r="F3" s="63"/>
      <c r="G3" s="63"/>
      <c r="H3" s="63"/>
      <c r="I3" s="63"/>
    </row>
    <row r="4" spans="1:9" x14ac:dyDescent="0.55000000000000004">
      <c r="A4" s="63"/>
      <c r="B4" s="63"/>
      <c r="C4" s="63"/>
      <c r="D4" s="63"/>
      <c r="E4" s="63"/>
      <c r="F4" s="63"/>
      <c r="G4" s="63"/>
      <c r="H4" s="63"/>
      <c r="I4" s="63"/>
    </row>
    <row r="6" spans="1:9" x14ac:dyDescent="0.55000000000000004">
      <c r="A6" s="22" t="s">
        <v>67</v>
      </c>
      <c r="B6" t="s">
        <v>75</v>
      </c>
    </row>
    <row r="7" spans="1:9" x14ac:dyDescent="0.55000000000000004">
      <c r="A7" s="23" t="s">
        <v>14</v>
      </c>
      <c r="B7" s="40">
        <v>5649.2000000000007</v>
      </c>
    </row>
    <row r="8" spans="1:9" x14ac:dyDescent="0.55000000000000004">
      <c r="A8" s="23" t="s">
        <v>30</v>
      </c>
      <c r="B8" s="40">
        <v>4324.5299999999988</v>
      </c>
    </row>
    <row r="9" spans="1:9" x14ac:dyDescent="0.55000000000000004">
      <c r="A9" s="23" t="s">
        <v>24</v>
      </c>
      <c r="B9" s="40">
        <v>3625.86</v>
      </c>
    </row>
    <row r="10" spans="1:9" x14ac:dyDescent="0.55000000000000004">
      <c r="A10" s="23" t="s">
        <v>19</v>
      </c>
      <c r="B10" s="40">
        <v>3042.44</v>
      </c>
    </row>
    <row r="11" spans="1:9" x14ac:dyDescent="0.55000000000000004">
      <c r="A11" s="23" t="s">
        <v>22</v>
      </c>
      <c r="B11" s="40">
        <v>5848.18</v>
      </c>
    </row>
    <row r="12" spans="1:9" x14ac:dyDescent="0.55000000000000004">
      <c r="A12" s="23" t="s">
        <v>4</v>
      </c>
      <c r="B12" s="40">
        <v>-1624.0400000000009</v>
      </c>
    </row>
    <row r="13" spans="1:9" x14ac:dyDescent="0.55000000000000004">
      <c r="A13" s="23" t="s">
        <v>26</v>
      </c>
      <c r="B13" s="40">
        <v>-792.4</v>
      </c>
    </row>
    <row r="14" spans="1:9" x14ac:dyDescent="0.55000000000000004">
      <c r="A14" s="23" t="s">
        <v>28</v>
      </c>
      <c r="B14" s="40">
        <v>7417.48</v>
      </c>
    </row>
    <row r="15" spans="1:9" x14ac:dyDescent="0.55000000000000004">
      <c r="A15" s="23" t="s">
        <v>32</v>
      </c>
      <c r="B15" s="40">
        <v>13059.55</v>
      </c>
    </row>
    <row r="16" spans="1:9" x14ac:dyDescent="0.55000000000000004">
      <c r="A16" s="23" t="s">
        <v>18</v>
      </c>
      <c r="B16" s="40">
        <v>4320.82</v>
      </c>
    </row>
    <row r="17" spans="1:2" x14ac:dyDescent="0.55000000000000004">
      <c r="A17" s="23" t="s">
        <v>17</v>
      </c>
      <c r="B17" s="40">
        <v>646.67000000000007</v>
      </c>
    </row>
    <row r="18" spans="1:2" x14ac:dyDescent="0.55000000000000004">
      <c r="A18" s="23" t="s">
        <v>23</v>
      </c>
      <c r="B18" s="40">
        <v>1516.78</v>
      </c>
    </row>
    <row r="19" spans="1:2" x14ac:dyDescent="0.55000000000000004">
      <c r="A19" s="23" t="s">
        <v>29</v>
      </c>
      <c r="B19" s="40">
        <v>5100.2800000000007</v>
      </c>
    </row>
    <row r="20" spans="1:2" x14ac:dyDescent="0.55000000000000004">
      <c r="A20" s="23" t="s">
        <v>13</v>
      </c>
      <c r="B20" s="40">
        <v>4116.2299999999996</v>
      </c>
    </row>
    <row r="21" spans="1:2" x14ac:dyDescent="0.55000000000000004">
      <c r="A21" s="23" t="s">
        <v>16</v>
      </c>
      <c r="B21" s="40">
        <v>5093.21</v>
      </c>
    </row>
    <row r="22" spans="1:2" x14ac:dyDescent="0.55000000000000004">
      <c r="A22" s="23" t="s">
        <v>20</v>
      </c>
      <c r="B22" s="40">
        <v>-3046.3599999999988</v>
      </c>
    </row>
    <row r="23" spans="1:2" x14ac:dyDescent="0.55000000000000004">
      <c r="A23" s="23" t="s">
        <v>27</v>
      </c>
      <c r="B23" s="40">
        <v>1472.1700000000019</v>
      </c>
    </row>
    <row r="24" spans="1:2" x14ac:dyDescent="0.55000000000000004">
      <c r="A24" s="23" t="s">
        <v>33</v>
      </c>
      <c r="B24" s="40">
        <v>-642.67999999999847</v>
      </c>
    </row>
    <row r="25" spans="1:2" x14ac:dyDescent="0.55000000000000004">
      <c r="A25" s="23" t="s">
        <v>15</v>
      </c>
      <c r="B25" s="40">
        <v>21859.239999999998</v>
      </c>
    </row>
    <row r="26" spans="1:2" x14ac:dyDescent="0.55000000000000004">
      <c r="A26" s="23" t="s">
        <v>31</v>
      </c>
      <c r="B26" s="40">
        <v>3328.66</v>
      </c>
    </row>
    <row r="27" spans="1:2" x14ac:dyDescent="0.55000000000000004">
      <c r="A27" s="23" t="s">
        <v>21</v>
      </c>
      <c r="B27" s="40">
        <v>-1485</v>
      </c>
    </row>
    <row r="28" spans="1:2" x14ac:dyDescent="0.55000000000000004">
      <c r="A28" s="23" t="s">
        <v>25</v>
      </c>
      <c r="B28" s="40">
        <v>-613.09999999999991</v>
      </c>
    </row>
    <row r="29" spans="1:2" x14ac:dyDescent="0.55000000000000004">
      <c r="A29" s="23" t="s">
        <v>68</v>
      </c>
      <c r="B29" s="40">
        <v>82217.720000000016</v>
      </c>
    </row>
  </sheetData>
  <mergeCells count="1">
    <mergeCell ref="A1:I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D95A-584B-47D6-A1D4-EB5F69D5197E}">
  <dimension ref="A1:T20"/>
  <sheetViews>
    <sheetView showGridLines="0" workbookViewId="0">
      <selection activeCell="O12" sqref="O12"/>
    </sheetView>
  </sheetViews>
  <sheetFormatPr defaultRowHeight="14.4" x14ac:dyDescent="0.55000000000000004"/>
  <cols>
    <col min="4" max="4" width="10.62890625" bestFit="1" customWidth="1"/>
    <col min="8" max="8" width="15" customWidth="1"/>
  </cols>
  <sheetData>
    <row r="1" spans="1:20" ht="14.4" customHeight="1" x14ac:dyDescent="0.55000000000000004">
      <c r="A1" s="63" t="s">
        <v>76</v>
      </c>
      <c r="B1" s="63"/>
      <c r="C1" s="63"/>
      <c r="D1" s="63"/>
      <c r="E1" s="63"/>
      <c r="F1" s="63"/>
      <c r="G1" s="63"/>
      <c r="H1" s="63"/>
      <c r="I1" s="63"/>
      <c r="J1" s="63"/>
      <c r="K1" s="63"/>
    </row>
    <row r="2" spans="1:20" ht="14.4" customHeight="1" x14ac:dyDescent="0.55000000000000004">
      <c r="A2" s="63"/>
      <c r="B2" s="63"/>
      <c r="C2" s="63"/>
      <c r="D2" s="63"/>
      <c r="E2" s="63"/>
      <c r="F2" s="63"/>
      <c r="G2" s="63"/>
      <c r="H2" s="63"/>
      <c r="I2" s="63"/>
      <c r="J2" s="63"/>
      <c r="K2" s="63"/>
    </row>
    <row r="3" spans="1:20" ht="14.4" customHeight="1" x14ac:dyDescent="0.55000000000000004">
      <c r="A3" s="63"/>
      <c r="B3" s="63"/>
      <c r="C3" s="63"/>
      <c r="D3" s="63"/>
      <c r="E3" s="63"/>
      <c r="F3" s="63"/>
      <c r="G3" s="63"/>
      <c r="H3" s="63"/>
      <c r="I3" s="63"/>
      <c r="J3" s="63"/>
      <c r="K3" s="63"/>
      <c r="T3" t="s">
        <v>77</v>
      </c>
    </row>
    <row r="4" spans="1:20" ht="14.4" customHeight="1" x14ac:dyDescent="0.55000000000000004">
      <c r="A4" s="63"/>
      <c r="B4" s="63"/>
      <c r="C4" s="63"/>
      <c r="D4" s="63"/>
      <c r="E4" s="63"/>
      <c r="F4" s="63"/>
      <c r="G4" s="63"/>
      <c r="H4" s="63"/>
      <c r="I4" s="63"/>
      <c r="J4" s="63"/>
      <c r="K4" s="63"/>
      <c r="T4" t="str" cm="1">
        <f t="array" ref="T4:T9">_xlfn.UNIQUE(data5[Geography])</f>
        <v>Australia</v>
      </c>
    </row>
    <row r="5" spans="1:20" x14ac:dyDescent="0.55000000000000004">
      <c r="T5" t="str">
        <v>New Zealand</v>
      </c>
    </row>
    <row r="6" spans="1:20" x14ac:dyDescent="0.55000000000000004">
      <c r="B6" s="42" t="s">
        <v>78</v>
      </c>
      <c r="C6" s="42"/>
      <c r="D6" s="41" t="s">
        <v>38</v>
      </c>
      <c r="T6" t="str">
        <v>UK</v>
      </c>
    </row>
    <row r="7" spans="1:20" x14ac:dyDescent="0.55000000000000004">
      <c r="T7" t="str">
        <v>USA</v>
      </c>
    </row>
    <row r="8" spans="1:20" x14ac:dyDescent="0.55000000000000004">
      <c r="B8" s="64" t="s">
        <v>79</v>
      </c>
      <c r="C8" s="64"/>
      <c r="D8" s="64"/>
      <c r="E8" s="64"/>
      <c r="H8" s="64" t="s">
        <v>86</v>
      </c>
      <c r="I8" s="64"/>
      <c r="J8" s="64"/>
      <c r="K8" s="64"/>
      <c r="T8" t="str">
        <v>India</v>
      </c>
    </row>
    <row r="9" spans="1:20" x14ac:dyDescent="0.55000000000000004">
      <c r="T9" t="str">
        <v>Canada</v>
      </c>
    </row>
    <row r="10" spans="1:20" x14ac:dyDescent="0.55000000000000004">
      <c r="B10" s="42" t="s">
        <v>80</v>
      </c>
      <c r="C10" s="42"/>
      <c r="D10" s="42"/>
      <c r="E10" s="42">
        <f>COUNTIFS(data5[Geography],D6)</f>
        <v>46</v>
      </c>
      <c r="H10" s="43" t="s">
        <v>87</v>
      </c>
      <c r="I10" s="44" t="s">
        <v>65</v>
      </c>
      <c r="J10" s="44" t="s">
        <v>49</v>
      </c>
      <c r="K10" s="50"/>
    </row>
    <row r="11" spans="1:20" x14ac:dyDescent="0.55000000000000004">
      <c r="B11" s="43"/>
      <c r="C11" s="44"/>
      <c r="D11" s="45" t="s">
        <v>84</v>
      </c>
      <c r="E11" s="46" t="s">
        <v>85</v>
      </c>
      <c r="H11" s="15" t="s">
        <v>2</v>
      </c>
      <c r="I11">
        <f>SUMIFS(data5[Amount],data5[Sales Person],H11,data5[Geography],$D$6)</f>
        <v>18928</v>
      </c>
      <c r="J11">
        <f>SUMIFS(data5[Units],data5[Sales Person],H11,data5[Geography],$D$6)</f>
        <v>738</v>
      </c>
      <c r="K11" s="51">
        <f>IF(I11&gt;=12000,1,-1)</f>
        <v>1</v>
      </c>
    </row>
    <row r="12" spans="1:20" x14ac:dyDescent="0.55000000000000004">
      <c r="B12" s="15" t="s">
        <v>81</v>
      </c>
      <c r="D12" s="16">
        <f>SUMIFS(data5[Amount], data5[Geography],D6)</f>
        <v>168679</v>
      </c>
      <c r="E12" s="47">
        <f>AVERAGEIFS(data5[Amount],data5[Geography],D6)</f>
        <v>3666.9347826086955</v>
      </c>
      <c r="H12" s="15" t="s">
        <v>8</v>
      </c>
      <c r="I12">
        <f>SUMIFS(data5[Amount],data5[Sales Person],H12,data5[Geography],$D$6)</f>
        <v>15141</v>
      </c>
      <c r="J12">
        <f>SUMIFS(data5[Units],data5[Sales Person],H12,data5[Geography],$D$6)</f>
        <v>1182</v>
      </c>
      <c r="K12" s="51">
        <f t="shared" ref="K12:K20" si="0">IF(I12&gt;=12000,1,-1)</f>
        <v>1</v>
      </c>
    </row>
    <row r="13" spans="1:20" x14ac:dyDescent="0.55000000000000004">
      <c r="B13" s="15" t="s">
        <v>82</v>
      </c>
      <c r="D13" s="16">
        <f>SUMIFS(data5[Cost],data5[Geography],D6)</f>
        <v>60684.720000000008</v>
      </c>
      <c r="E13" s="47">
        <f>AVERAGEIFS(data5[Cost],data5[Geography],D6)</f>
        <v>1319.2330434782612</v>
      </c>
      <c r="H13" s="15" t="s">
        <v>41</v>
      </c>
      <c r="I13">
        <f>SUMIFS(data5[Amount],data5[Sales Person],H13,data5[Geography],$D$6)</f>
        <v>6069</v>
      </c>
      <c r="J13">
        <f>SUMIFS(data5[Units],data5[Sales Person],H13,data5[Geography],$D$6)</f>
        <v>24</v>
      </c>
      <c r="K13" s="51">
        <f t="shared" si="0"/>
        <v>-1</v>
      </c>
    </row>
    <row r="14" spans="1:20" x14ac:dyDescent="0.55000000000000004">
      <c r="B14" s="15" t="s">
        <v>75</v>
      </c>
      <c r="D14" s="16">
        <f>SUMIFS(data5[Profit],data5[Geography],D6)</f>
        <v>107994.27999999998</v>
      </c>
      <c r="E14" s="48">
        <f>AVERAGEIFS(data5[Profit],data5[Geography],D6)</f>
        <v>2347.7017391304344</v>
      </c>
      <c r="H14" s="15" t="s">
        <v>7</v>
      </c>
      <c r="I14">
        <f>SUMIFS(data5[Amount],data5[Sales Person],H14,data5[Geography],$D$6)</f>
        <v>18865</v>
      </c>
      <c r="J14">
        <f>SUMIFS(data5[Units],data5[Sales Person],H14,data5[Geography],$D$6)</f>
        <v>915</v>
      </c>
      <c r="K14" s="51">
        <f t="shared" si="0"/>
        <v>1</v>
      </c>
    </row>
    <row r="15" spans="1:20" x14ac:dyDescent="0.55000000000000004">
      <c r="B15" s="18" t="s">
        <v>83</v>
      </c>
      <c r="C15" s="20"/>
      <c r="D15" s="20">
        <f>SUMIFS(data5[Units],data5[Geography],D6)</f>
        <v>6264</v>
      </c>
      <c r="E15" s="49">
        <f>AVERAGEIFS(data5[Units],data5[Geography],D6)</f>
        <v>136.17391304347825</v>
      </c>
      <c r="H15" s="15" t="s">
        <v>6</v>
      </c>
      <c r="I15">
        <f>SUMIFS(data5[Amount],data5[Sales Person],H15,data5[Geography],$D$6)</f>
        <v>15820</v>
      </c>
      <c r="J15">
        <f>SUMIFS(data5[Units],data5[Sales Person],H15,data5[Geography],$D$6)</f>
        <v>711</v>
      </c>
      <c r="K15" s="51">
        <f t="shared" si="0"/>
        <v>1</v>
      </c>
    </row>
    <row r="16" spans="1:20" x14ac:dyDescent="0.55000000000000004">
      <c r="H16" s="15" t="s">
        <v>5</v>
      </c>
      <c r="I16">
        <f>SUMIFS(data5[Amount],data5[Sales Person],H16,data5[Geography],$D$6)</f>
        <v>25221</v>
      </c>
      <c r="J16">
        <f>SUMIFS(data5[Units],data5[Sales Person],H16,data5[Geography],$D$6)</f>
        <v>288</v>
      </c>
      <c r="K16" s="51">
        <f t="shared" si="0"/>
        <v>1</v>
      </c>
    </row>
    <row r="17" spans="8:11" x14ac:dyDescent="0.55000000000000004">
      <c r="H17" s="15" t="s">
        <v>3</v>
      </c>
      <c r="I17">
        <f>SUMIFS(data5[Amount],data5[Sales Person],H17,data5[Geography],$D$6)</f>
        <v>8841</v>
      </c>
      <c r="J17">
        <f>SUMIFS(data5[Units],data5[Sales Person],H17,data5[Geography],$D$6)</f>
        <v>303</v>
      </c>
      <c r="K17" s="51">
        <f t="shared" si="0"/>
        <v>-1</v>
      </c>
    </row>
    <row r="18" spans="8:11" x14ac:dyDescent="0.55000000000000004">
      <c r="H18" s="15" t="s">
        <v>9</v>
      </c>
      <c r="I18">
        <f>SUMIFS(data5[Amount],data5[Sales Person],H18,data5[Geography],$D$6)</f>
        <v>24983</v>
      </c>
      <c r="J18">
        <f>SUMIFS(data5[Units],data5[Sales Person],H18,data5[Geography],$D$6)</f>
        <v>477</v>
      </c>
      <c r="K18" s="51">
        <f t="shared" si="0"/>
        <v>1</v>
      </c>
    </row>
    <row r="19" spans="8:11" x14ac:dyDescent="0.55000000000000004">
      <c r="H19" s="15" t="s">
        <v>10</v>
      </c>
      <c r="I19">
        <f>SUMIFS(data5[Amount],data5[Sales Person],H19,data5[Geography],$D$6)</f>
        <v>14714</v>
      </c>
      <c r="J19">
        <f>SUMIFS(data5[Units],data5[Sales Person],H19,data5[Geography],$D$6)</f>
        <v>915</v>
      </c>
      <c r="K19" s="51">
        <f t="shared" si="0"/>
        <v>1</v>
      </c>
    </row>
    <row r="20" spans="8:11" x14ac:dyDescent="0.55000000000000004">
      <c r="H20" s="18" t="s">
        <v>40</v>
      </c>
      <c r="I20" s="20">
        <f>SUMIFS(data5[Amount],data5[Sales Person],H20,data5[Geography],$D$6)</f>
        <v>20097</v>
      </c>
      <c r="J20" s="20">
        <f>SUMIFS(data5[Units],data5[Sales Person],H20,data5[Geography],$D$6)</f>
        <v>711</v>
      </c>
      <c r="K20" s="52">
        <f t="shared" si="0"/>
        <v>1</v>
      </c>
    </row>
  </sheetData>
  <sortState xmlns:xlrd2="http://schemas.microsoft.com/office/spreadsheetml/2017/richdata2" ref="H10:J310">
    <sortCondition ref="H11:H310"/>
  </sortState>
  <mergeCells count="3">
    <mergeCell ref="H8:K8"/>
    <mergeCell ref="B8:E8"/>
    <mergeCell ref="A1:K4"/>
  </mergeCells>
  <conditionalFormatting sqref="I11:I20">
    <cfRule type="dataBar" priority="2">
      <dataBar>
        <cfvo type="min"/>
        <cfvo type="max"/>
        <color rgb="FF638EC6"/>
      </dataBar>
      <extLst>
        <ext xmlns:x14="http://schemas.microsoft.com/office/spreadsheetml/2009/9/main" uri="{B025F937-C7B1-47D3-B67F-A62EFF666E3E}">
          <x14:id>{3667AF22-37D3-4F63-974A-FEA55C4BFC2E}</x14:id>
        </ext>
      </extLst>
    </cfRule>
  </conditionalFormatting>
  <conditionalFormatting sqref="K11:K20">
    <cfRule type="iconSet" priority="1">
      <iconSet iconSet="3Symbols2" showValue="0">
        <cfvo type="percent" val="0"/>
        <cfvo type="percent" val="33"/>
        <cfvo type="percent" val="67"/>
      </iconSet>
    </cfRule>
  </conditionalFormatting>
  <dataValidations count="1">
    <dataValidation type="list" allowBlank="1" showInputMessage="1" showErrorMessage="1" sqref="D6" xr:uid="{5E03B5CC-58E8-4937-ABAF-7891C154F67E}">
      <formula1>$T$4:$T$9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667AF22-37D3-4F63-974A-FEA55C4BFC2E}">
            <x14:dataBar minLength="0" maxLength="100" border="1" negativeBarBorderColorSameAsPositive="0">
              <x14:cfvo type="autoMin"/>
              <x14:cfvo type="autoMax"/>
              <x14:borderColor rgb="FF638EC6"/>
              <x14:negativeFillColor rgb="FFFF0000"/>
              <x14:negativeBorderColor rgb="FFFF0000"/>
              <x14:axisColor rgb="FF000000"/>
            </x14:dataBar>
          </x14:cfRule>
          <xm:sqref>I11:I20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CB095-C667-4766-8B9F-74981344FA52}">
  <dimension ref="A1:H29"/>
  <sheetViews>
    <sheetView workbookViewId="0">
      <selection activeCell="L16" sqref="L16"/>
    </sheetView>
  </sheetViews>
  <sheetFormatPr defaultRowHeight="14.4" x14ac:dyDescent="0.55000000000000004"/>
  <cols>
    <col min="1" max="1" width="19.15625" bestFit="1" customWidth="1"/>
    <col min="2" max="2" width="11" bestFit="1" customWidth="1"/>
    <col min="3" max="3" width="13.3671875" bestFit="1" customWidth="1"/>
    <col min="4" max="4" width="8.20703125" bestFit="1" customWidth="1"/>
    <col min="5" max="5" width="15.3125" bestFit="1" customWidth="1"/>
  </cols>
  <sheetData>
    <row r="1" spans="1:8" x14ac:dyDescent="0.55000000000000004">
      <c r="A1" s="63" t="s">
        <v>47</v>
      </c>
      <c r="B1" s="63"/>
      <c r="C1" s="63"/>
      <c r="D1" s="63"/>
      <c r="E1" s="63"/>
      <c r="F1" s="63"/>
      <c r="G1" s="63"/>
      <c r="H1" s="63"/>
    </row>
    <row r="2" spans="1:8" x14ac:dyDescent="0.55000000000000004">
      <c r="A2" s="63"/>
      <c r="B2" s="63"/>
      <c r="C2" s="63"/>
      <c r="D2" s="63"/>
      <c r="E2" s="63"/>
      <c r="F2" s="63"/>
      <c r="G2" s="63"/>
      <c r="H2" s="63"/>
    </row>
    <row r="3" spans="1:8" x14ac:dyDescent="0.55000000000000004">
      <c r="A3" s="63"/>
      <c r="B3" s="63"/>
      <c r="C3" s="63"/>
      <c r="D3" s="63"/>
      <c r="E3" s="63"/>
      <c r="F3" s="63"/>
      <c r="G3" s="63"/>
      <c r="H3" s="63"/>
    </row>
    <row r="4" spans="1:8" x14ac:dyDescent="0.55000000000000004">
      <c r="A4" s="63"/>
      <c r="B4" s="63"/>
      <c r="C4" s="63"/>
      <c r="D4" s="63"/>
      <c r="E4" s="63"/>
      <c r="F4" s="63"/>
      <c r="G4" s="63"/>
      <c r="H4" s="63"/>
    </row>
    <row r="6" spans="1:8" x14ac:dyDescent="0.55000000000000004">
      <c r="A6" s="22" t="s">
        <v>67</v>
      </c>
      <c r="B6" t="s">
        <v>69</v>
      </c>
      <c r="C6" t="s">
        <v>66</v>
      </c>
      <c r="D6" t="s">
        <v>75</v>
      </c>
      <c r="E6" t="s">
        <v>88</v>
      </c>
    </row>
    <row r="7" spans="1:8" x14ac:dyDescent="0.55000000000000004">
      <c r="A7" s="23" t="s">
        <v>27</v>
      </c>
      <c r="B7">
        <v>2982</v>
      </c>
      <c r="C7">
        <v>69461</v>
      </c>
      <c r="D7" s="40">
        <v>19572.14</v>
      </c>
      <c r="E7" s="53">
        <v>0.28177164164063284</v>
      </c>
    </row>
    <row r="8" spans="1:8" x14ac:dyDescent="0.55000000000000004">
      <c r="A8" s="23" t="s">
        <v>30</v>
      </c>
      <c r="B8">
        <v>2802</v>
      </c>
      <c r="C8">
        <v>66500</v>
      </c>
      <c r="D8" s="40">
        <v>25899.020000000011</v>
      </c>
      <c r="E8" s="53">
        <v>0.38945894736842124</v>
      </c>
    </row>
    <row r="9" spans="1:8" x14ac:dyDescent="0.55000000000000004">
      <c r="A9" s="23" t="s">
        <v>4</v>
      </c>
      <c r="B9">
        <v>1566</v>
      </c>
      <c r="C9">
        <v>33551</v>
      </c>
      <c r="D9" s="40">
        <v>14946.919999999998</v>
      </c>
      <c r="E9" s="53">
        <v>0.44549849482876808</v>
      </c>
    </row>
    <row r="10" spans="1:8" x14ac:dyDescent="0.55000000000000004">
      <c r="A10" s="23" t="s">
        <v>14</v>
      </c>
      <c r="B10">
        <v>2022</v>
      </c>
      <c r="C10">
        <v>43183</v>
      </c>
      <c r="D10" s="40">
        <v>19525.600000000002</v>
      </c>
      <c r="E10" s="53">
        <v>0.45215941458444298</v>
      </c>
    </row>
    <row r="11" spans="1:8" x14ac:dyDescent="0.55000000000000004">
      <c r="A11" s="23" t="s">
        <v>25</v>
      </c>
      <c r="B11">
        <v>2106</v>
      </c>
      <c r="C11">
        <v>57372</v>
      </c>
      <c r="D11" s="40">
        <v>29678.099999999995</v>
      </c>
      <c r="E11" s="53">
        <v>0.51729240744614091</v>
      </c>
    </row>
    <row r="12" spans="1:8" x14ac:dyDescent="0.55000000000000004">
      <c r="A12" s="23" t="s">
        <v>28</v>
      </c>
      <c r="B12">
        <v>3207</v>
      </c>
      <c r="C12">
        <v>72373</v>
      </c>
      <c r="D12" s="40">
        <v>39084.340000000004</v>
      </c>
      <c r="E12" s="53">
        <v>0.54004034653807365</v>
      </c>
    </row>
    <row r="13" spans="1:8" x14ac:dyDescent="0.55000000000000004">
      <c r="A13" s="23" t="s">
        <v>20</v>
      </c>
      <c r="B13">
        <v>2196</v>
      </c>
      <c r="C13">
        <v>54712</v>
      </c>
      <c r="D13" s="40">
        <v>31390.480000000003</v>
      </c>
      <c r="E13" s="53">
        <v>0.57374031291124439</v>
      </c>
    </row>
    <row r="14" spans="1:8" x14ac:dyDescent="0.55000000000000004">
      <c r="A14" s="23" t="s">
        <v>13</v>
      </c>
      <c r="B14">
        <v>1881</v>
      </c>
      <c r="C14">
        <v>47271</v>
      </c>
      <c r="D14" s="40">
        <v>29721.27</v>
      </c>
      <c r="E14" s="53">
        <v>0.62874214634765502</v>
      </c>
    </row>
    <row r="15" spans="1:8" x14ac:dyDescent="0.55000000000000004">
      <c r="A15" s="23" t="s">
        <v>29</v>
      </c>
      <c r="B15">
        <v>2976</v>
      </c>
      <c r="C15">
        <v>58009</v>
      </c>
      <c r="D15" s="40">
        <v>36700.840000000004</v>
      </c>
      <c r="E15" s="53">
        <v>0.6326749297522799</v>
      </c>
    </row>
    <row r="16" spans="1:8" x14ac:dyDescent="0.55000000000000004">
      <c r="A16" s="23" t="s">
        <v>19</v>
      </c>
      <c r="B16">
        <v>1956</v>
      </c>
      <c r="C16">
        <v>44744</v>
      </c>
      <c r="D16" s="40">
        <v>29800.160000000003</v>
      </c>
      <c r="E16" s="53">
        <v>0.66601466118362251</v>
      </c>
    </row>
    <row r="17" spans="1:5" x14ac:dyDescent="0.55000000000000004">
      <c r="A17" s="23" t="s">
        <v>33</v>
      </c>
      <c r="B17">
        <v>1854</v>
      </c>
      <c r="C17">
        <v>69160</v>
      </c>
      <c r="D17" s="40">
        <v>46226.020000000004</v>
      </c>
      <c r="E17" s="53">
        <v>0.6683924233661076</v>
      </c>
    </row>
    <row r="18" spans="1:5" x14ac:dyDescent="0.55000000000000004">
      <c r="A18" s="23" t="s">
        <v>21</v>
      </c>
      <c r="B18">
        <v>1308</v>
      </c>
      <c r="C18">
        <v>37772</v>
      </c>
      <c r="D18" s="40">
        <v>26000</v>
      </c>
      <c r="E18" s="53">
        <v>0.68834056973419466</v>
      </c>
    </row>
    <row r="19" spans="1:5" x14ac:dyDescent="0.55000000000000004">
      <c r="A19" s="23" t="s">
        <v>16</v>
      </c>
      <c r="B19">
        <v>2154</v>
      </c>
      <c r="C19">
        <v>62111</v>
      </c>
      <c r="D19" s="40">
        <v>43177.340000000004</v>
      </c>
      <c r="E19" s="53">
        <v>0.6951641416174269</v>
      </c>
    </row>
    <row r="20" spans="1:5" x14ac:dyDescent="0.55000000000000004">
      <c r="A20" s="23" t="s">
        <v>22</v>
      </c>
      <c r="B20">
        <v>2052</v>
      </c>
      <c r="C20">
        <v>66283</v>
      </c>
      <c r="D20" s="40">
        <v>46234.960000000006</v>
      </c>
      <c r="E20" s="53">
        <v>0.69753873542235578</v>
      </c>
    </row>
    <row r="21" spans="1:5" x14ac:dyDescent="0.55000000000000004">
      <c r="A21" s="23" t="s">
        <v>32</v>
      </c>
      <c r="B21">
        <v>2301</v>
      </c>
      <c r="C21">
        <v>71967</v>
      </c>
      <c r="D21" s="40">
        <v>52063.35</v>
      </c>
      <c r="E21" s="53">
        <v>0.72343365709283425</v>
      </c>
    </row>
    <row r="22" spans="1:5" x14ac:dyDescent="0.55000000000000004">
      <c r="A22" s="23" t="s">
        <v>15</v>
      </c>
      <c r="B22">
        <v>1533</v>
      </c>
      <c r="C22">
        <v>68971</v>
      </c>
      <c r="D22" s="40">
        <v>50988.91</v>
      </c>
      <c r="E22" s="53">
        <v>0.73928042220643464</v>
      </c>
    </row>
    <row r="23" spans="1:5" x14ac:dyDescent="0.55000000000000004">
      <c r="A23" s="23" t="s">
        <v>31</v>
      </c>
      <c r="B23">
        <v>1683</v>
      </c>
      <c r="C23">
        <v>39263</v>
      </c>
      <c r="D23" s="40">
        <v>29518.43</v>
      </c>
      <c r="E23" s="53">
        <v>0.75181290273285284</v>
      </c>
    </row>
    <row r="24" spans="1:5" x14ac:dyDescent="0.55000000000000004">
      <c r="A24" s="23" t="s">
        <v>18</v>
      </c>
      <c r="B24">
        <v>1752</v>
      </c>
      <c r="C24">
        <v>52150</v>
      </c>
      <c r="D24" s="40">
        <v>40814.559999999998</v>
      </c>
      <c r="E24" s="53">
        <v>0.78263777564717163</v>
      </c>
    </row>
    <row r="25" spans="1:5" x14ac:dyDescent="0.55000000000000004">
      <c r="A25" s="23" t="s">
        <v>23</v>
      </c>
      <c r="B25">
        <v>1812</v>
      </c>
      <c r="C25">
        <v>56644</v>
      </c>
      <c r="D25" s="40">
        <v>44884.12</v>
      </c>
      <c r="E25" s="53">
        <v>0.79238966174705183</v>
      </c>
    </row>
    <row r="26" spans="1:5" x14ac:dyDescent="0.55000000000000004">
      <c r="A26" s="23" t="s">
        <v>26</v>
      </c>
      <c r="B26">
        <v>2142</v>
      </c>
      <c r="C26">
        <v>70273</v>
      </c>
      <c r="D26" s="40">
        <v>58277.8</v>
      </c>
      <c r="E26" s="53">
        <v>0.82930570773981471</v>
      </c>
    </row>
    <row r="27" spans="1:5" x14ac:dyDescent="0.55000000000000004">
      <c r="A27" s="23" t="s">
        <v>24</v>
      </c>
      <c r="B27">
        <v>1044</v>
      </c>
      <c r="C27">
        <v>35378</v>
      </c>
      <c r="D27" s="40">
        <v>30189.32</v>
      </c>
      <c r="E27" s="53">
        <v>0.85333597150771667</v>
      </c>
    </row>
    <row r="28" spans="1:5" x14ac:dyDescent="0.55000000000000004">
      <c r="A28" s="23" t="s">
        <v>17</v>
      </c>
      <c r="B28">
        <v>2331</v>
      </c>
      <c r="C28">
        <v>63721</v>
      </c>
      <c r="D28" s="40">
        <v>56471.590000000004</v>
      </c>
      <c r="E28" s="53">
        <v>0.88623201142480512</v>
      </c>
    </row>
    <row r="29" spans="1:5" x14ac:dyDescent="0.55000000000000004">
      <c r="A29" s="23" t="s">
        <v>68</v>
      </c>
      <c r="B29">
        <v>45660</v>
      </c>
      <c r="C29">
        <v>1240869</v>
      </c>
      <c r="D29" s="40">
        <v>801165.26999999979</v>
      </c>
      <c r="E29" s="53">
        <v>0.64564854952456685</v>
      </c>
    </row>
  </sheetData>
  <mergeCells count="1">
    <mergeCell ref="A1:H4"/>
  </mergeCells>
  <conditionalFormatting pivot="1" sqref="E7:E29">
    <cfRule type="colorScale" priority="1">
      <colorScale>
        <cfvo type="min"/>
        <cfvo type="max"/>
        <color rgb="FFFFEF9C"/>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Product 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Amrita Prithiani</cp:lastModifiedBy>
  <dcterms:created xsi:type="dcterms:W3CDTF">2021-03-14T20:21:32Z</dcterms:created>
  <dcterms:modified xsi:type="dcterms:W3CDTF">2023-02-24T23:23:44Z</dcterms:modified>
</cp:coreProperties>
</file>