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ritr/Desktop/Comp Apps for Business - Assignments/"/>
    </mc:Choice>
  </mc:AlternateContent>
  <xr:revisionPtr revIDLastSave="0" documentId="13_ncr:1_{7B5406E9-17EF-9141-BA76-72D498C679CD}" xr6:coauthVersionLast="47" xr6:coauthVersionMax="47" xr10:uidLastSave="{00000000-0000-0000-0000-000000000000}"/>
  <bookViews>
    <workbookView xWindow="400" yWindow="760" windowWidth="27740" windowHeight="16660" activeTab="1" xr2:uid="{00000000-000D-0000-FFFF-FFFF00000000}"/>
  </bookViews>
  <sheets>
    <sheet name="Flowershop sales" sheetId="1" r:id="rId1"/>
    <sheet name="Gradebook" sheetId="2" r:id="rId2"/>
    <sheet name="Grades" sheetId="3" r:id="rId3"/>
    <sheet name="Loans" sheetId="4" r:id="rId4"/>
  </sheets>
  <definedNames>
    <definedName name="_xlnm._FilterDatabase" localSheetId="0">'Flowershop sales'!$A$6:$K$17</definedName>
  </definedNames>
  <calcPr calcId="191029" iterate="1" iterateCount="1000" iterateDelta="1E-4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H6" i="1"/>
  <c r="H7" i="1"/>
  <c r="H8" i="1"/>
  <c r="I8" i="1" s="1"/>
  <c r="H9" i="1"/>
  <c r="I9" i="1" s="1"/>
  <c r="H10" i="1"/>
  <c r="H11" i="1"/>
  <c r="H12" i="1"/>
  <c r="I12" i="1" s="1"/>
  <c r="H13" i="1"/>
  <c r="I13" i="1" s="1"/>
  <c r="H14" i="1"/>
  <c r="H5" i="1"/>
  <c r="I6" i="1"/>
  <c r="I7" i="1"/>
  <c r="I10" i="1"/>
  <c r="I11" i="1"/>
  <c r="I14" i="1"/>
  <c r="I5" i="1"/>
  <c r="I10" i="4"/>
  <c r="I11" i="4"/>
  <c r="I12" i="4"/>
  <c r="I13" i="4"/>
  <c r="I9" i="4"/>
  <c r="H10" i="4"/>
  <c r="H11" i="4"/>
  <c r="H12" i="4"/>
  <c r="H13" i="4"/>
  <c r="H9" i="4"/>
  <c r="G10" i="4"/>
  <c r="G11" i="4"/>
  <c r="G12" i="4"/>
  <c r="G13" i="4"/>
  <c r="G9" i="4"/>
  <c r="C7" i="2"/>
  <c r="C3" i="2"/>
  <c r="C10" i="2"/>
  <c r="C6" i="2"/>
  <c r="C9" i="2"/>
  <c r="C11" i="2"/>
  <c r="C8" i="2"/>
  <c r="C2" i="2"/>
  <c r="C12" i="2"/>
  <c r="B23" i="1"/>
  <c r="E17" i="1"/>
  <c r="E18" i="1"/>
  <c r="D18" i="1"/>
  <c r="C18" i="1"/>
  <c r="B18" i="1"/>
  <c r="E19" i="1"/>
  <c r="C17" i="1"/>
  <c r="D17" i="1"/>
  <c r="C19" i="1"/>
  <c r="D19" i="1"/>
  <c r="B19" i="1"/>
  <c r="B17" i="1"/>
  <c r="E16" i="1"/>
  <c r="C22" i="1"/>
  <c r="D22" i="1"/>
  <c r="C21" i="1"/>
  <c r="D21" i="1"/>
  <c r="C20" i="1"/>
  <c r="D20" i="1"/>
  <c r="B22" i="1"/>
  <c r="B21" i="1"/>
  <c r="B20" i="1"/>
  <c r="D16" i="1"/>
  <c r="C16" i="1"/>
  <c r="B16" i="1"/>
  <c r="G6" i="1"/>
  <c r="G7" i="1"/>
  <c r="G8" i="1"/>
  <c r="G9" i="1"/>
  <c r="G10" i="1"/>
  <c r="G11" i="1"/>
  <c r="G12" i="1"/>
  <c r="G13" i="1"/>
  <c r="G14" i="1"/>
  <c r="G5" i="1"/>
  <c r="E6" i="1"/>
  <c r="E7" i="1"/>
  <c r="E8" i="1"/>
  <c r="E9" i="1"/>
  <c r="E10" i="1"/>
  <c r="E11" i="1"/>
  <c r="E12" i="1"/>
  <c r="E13" i="1"/>
  <c r="E14" i="1"/>
  <c r="E5" i="1"/>
  <c r="E13" i="4"/>
  <c r="D13" i="4"/>
  <c r="E12" i="4"/>
  <c r="D12" i="4"/>
  <c r="E11" i="4"/>
  <c r="D11" i="4"/>
  <c r="E10" i="4"/>
  <c r="D10" i="4"/>
  <c r="C9" i="4"/>
  <c r="E9" i="4" s="1"/>
  <c r="B4" i="4"/>
  <c r="D9" i="4" l="1"/>
</calcChain>
</file>

<file path=xl/sharedStrings.xml><?xml version="1.0" encoding="utf-8"?>
<sst xmlns="http://schemas.openxmlformats.org/spreadsheetml/2006/main" count="100" uniqueCount="83">
  <si>
    <t>(Your name)'s Flower Shop</t>
  </si>
  <si>
    <t>Sales's Tax Rate</t>
  </si>
  <si>
    <t>(Insert formula for today's date)</t>
  </si>
  <si>
    <t>Flower</t>
  </si>
  <si>
    <t>Number in Bouquet</t>
  </si>
  <si>
    <t>Price per bouquet</t>
  </si>
  <si>
    <t>Bouquets in stock</t>
  </si>
  <si>
    <t>Need to Reorder (&lt;20)?</t>
  </si>
  <si>
    <t>Bouquets Sold</t>
  </si>
  <si>
    <t>Gross Income</t>
  </si>
  <si>
    <t>Sales Tax</t>
  </si>
  <si>
    <t>Net Income</t>
  </si>
  <si>
    <t>Roses</t>
  </si>
  <si>
    <t>Lillies</t>
  </si>
  <si>
    <t>Tulips</t>
  </si>
  <si>
    <t>Narcissus</t>
  </si>
  <si>
    <t>Carnations</t>
  </si>
  <si>
    <t>Orchids</t>
  </si>
  <si>
    <t>Column Totals  (use sum)</t>
  </si>
  <si>
    <t>N/A</t>
  </si>
  <si>
    <t>Number of items with values (text and numbers)</t>
  </si>
  <si>
    <t>Number of items with numbers only</t>
  </si>
  <si>
    <t>Number of items with text only</t>
  </si>
  <si>
    <t>Median</t>
  </si>
  <si>
    <t>Maximum</t>
  </si>
  <si>
    <t>Minimum</t>
  </si>
  <si>
    <t>Name</t>
  </si>
  <si>
    <t>Points</t>
  </si>
  <si>
    <t>Grade</t>
  </si>
  <si>
    <t>Comment</t>
  </si>
  <si>
    <t>Bob</t>
  </si>
  <si>
    <t>and here</t>
  </si>
  <si>
    <t>Loucas</t>
  </si>
  <si>
    <t>Maria</t>
  </si>
  <si>
    <t>George</t>
  </si>
  <si>
    <t>Joe</t>
  </si>
  <si>
    <t>Jim</t>
  </si>
  <si>
    <t>Andrew</t>
  </si>
  <si>
    <t>Bill</t>
  </si>
  <si>
    <t>Peter</t>
  </si>
  <si>
    <t>Karen</t>
  </si>
  <si>
    <t>Ananth</t>
  </si>
  <si>
    <t>Average</t>
  </si>
  <si>
    <t>Highest</t>
  </si>
  <si>
    <t>Lowest</t>
  </si>
  <si>
    <t>Number Passing (grade &gt; 60)</t>
  </si>
  <si>
    <t>Number Failing (grade &lt; 60</t>
  </si>
  <si>
    <t>Number of A's (countif)</t>
  </si>
  <si>
    <t>Number of B's (countif)</t>
  </si>
  <si>
    <t>Number of C's (countif)</t>
  </si>
  <si>
    <t>Number of D's (countif)</t>
  </si>
  <si>
    <t>Lookup Table for Letter Grade</t>
  </si>
  <si>
    <t>F</t>
  </si>
  <si>
    <t>D</t>
  </si>
  <si>
    <t>C</t>
  </si>
  <si>
    <t>B</t>
  </si>
  <si>
    <t>A</t>
  </si>
  <si>
    <t>Lookup Table for Grade Comment</t>
  </si>
  <si>
    <t>Distinction</t>
  </si>
  <si>
    <t>Credit</t>
  </si>
  <si>
    <t>Pass</t>
  </si>
  <si>
    <t>Fail</t>
  </si>
  <si>
    <t>Fail a lot</t>
  </si>
  <si>
    <t>Notes:</t>
  </si>
  <si>
    <r>
      <t xml:space="preserve">1. A Vlookup table must contain the values to look up in </t>
    </r>
    <r>
      <rPr>
        <b/>
        <sz val="10"/>
        <rFont val="Arial"/>
        <family val="2"/>
        <charset val="1"/>
      </rPr>
      <t>ascending</t>
    </r>
    <r>
      <rPr>
        <sz val="10"/>
        <rFont val="Arial"/>
        <family val="2"/>
        <charset val="1"/>
      </rPr>
      <t xml:space="preserve"> order when used to look up a range of values</t>
    </r>
  </si>
  <si>
    <r>
      <t xml:space="preserve">2. A Vlookup table must contain </t>
    </r>
    <r>
      <rPr>
        <b/>
        <sz val="10"/>
        <rFont val="Arial"/>
        <family val="2"/>
        <charset val="1"/>
      </rPr>
      <t>distinct</t>
    </r>
    <r>
      <rPr>
        <sz val="10"/>
        <rFont val="Arial"/>
        <family val="2"/>
        <charset val="1"/>
      </rPr>
      <t xml:space="preserve"> values to look up, e.g. one A, one B, etc.</t>
    </r>
  </si>
  <si>
    <t>Use "Merge Cells" to merge the notes above, and apply word wrap to this cell</t>
  </si>
  <si>
    <t>Data</t>
  </si>
  <si>
    <t>Years</t>
  </si>
  <si>
    <t>Rate</t>
  </si>
  <si>
    <t>Today's Date:</t>
  </si>
  <si>
    <t>Number of Pmts Per Year:</t>
  </si>
  <si>
    <t>Insurance Rate:</t>
  </si>
  <si>
    <t>Down Pmt Rate:</t>
  </si>
  <si>
    <t>Loan #</t>
  </si>
  <si>
    <t>Total Price</t>
  </si>
  <si>
    <t>Down Payment</t>
  </si>
  <si>
    <t>Amount Financed</t>
  </si>
  <si>
    <t>% Down</t>
  </si>
  <si>
    <t>APR</t>
  </si>
  <si>
    <t>Monthly Payment</t>
  </si>
  <si>
    <t>Monthly Insurance</t>
  </si>
  <si>
    <t>Flower with least number of bouquets in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</si>
</sst>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%"/>
    <numFmt numFmtId="166" formatCode="_(\$* #,##0.00_);_(\$* \(#,##0.00\);_(\$* \-??_);_(@_)"/>
    <numFmt numFmtId="167" formatCode="_(\$* #,##0_);_(\$* \(#,##0\);_(\$* \-??_);_(@_)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u/>
      <sz val="10"/>
      <name val="Arial"/>
      <family val="2"/>
      <charset val="1"/>
    </font>
    <font>
      <i/>
      <sz val="10"/>
      <name val="Arial"/>
      <family val="2"/>
      <charset val="1"/>
    </font>
    <font>
      <b/>
      <sz val="18"/>
      <color rgb="FF00B05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CC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6" fontId="6" fillId="0" borderId="0"/>
    <xf numFmtId="9" fontId="6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67" fontId="6" fillId="0" borderId="0" xfId="1" applyNumberFormat="1"/>
    <xf numFmtId="165" fontId="6" fillId="3" borderId="0" xfId="2" applyNumberFormat="1" applyFill="1"/>
    <xf numFmtId="164" fontId="6" fillId="3" borderId="0" xfId="2" applyNumberFormat="1" applyFill="1"/>
    <xf numFmtId="166" fontId="6" fillId="3" borderId="0" xfId="1" applyFill="1"/>
    <xf numFmtId="9" fontId="6" fillId="0" borderId="0" xfId="2"/>
    <xf numFmtId="0" fontId="5" fillId="2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66"/>
  </sheetPr>
  <dimension ref="A1:I34"/>
  <sheetViews>
    <sheetView zoomScaleNormal="100" workbookViewId="0">
      <selection activeCell="G2" sqref="G2"/>
    </sheetView>
  </sheetViews>
  <sheetFormatPr baseColWidth="10" defaultColWidth="8.83203125" defaultRowHeight="13" x14ac:dyDescent="0.15"/>
  <cols>
    <col min="1" max="1" width="41.33203125"/>
    <col min="2" max="2" width="17.33203125"/>
    <col min="3" max="4" width="17.6640625"/>
    <col min="5" max="5" width="21.1640625"/>
    <col min="6" max="6" width="21.6640625"/>
    <col min="7" max="7" width="18.5"/>
    <col min="8" max="9" width="19.33203125"/>
    <col min="10" max="11" width="15.1640625"/>
    <col min="12" max="1025" width="8.6640625"/>
  </cols>
  <sheetData>
    <row r="1" spans="1:9" ht="15" x14ac:dyDescent="0.2">
      <c r="B1" t="s">
        <v>0</v>
      </c>
      <c r="F1" s="1" t="s">
        <v>1</v>
      </c>
      <c r="G1" s="18">
        <v>0.09</v>
      </c>
    </row>
    <row r="2" spans="1:9" x14ac:dyDescent="0.15">
      <c r="B2" t="s">
        <v>2</v>
      </c>
    </row>
    <row r="4" spans="1:9" x14ac:dyDescent="0.1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</row>
    <row r="5" spans="1:9" x14ac:dyDescent="0.15">
      <c r="A5" t="s">
        <v>12</v>
      </c>
      <c r="B5">
        <v>24</v>
      </c>
      <c r="C5">
        <v>29.99</v>
      </c>
      <c r="D5">
        <v>7</v>
      </c>
      <c r="E5" t="str">
        <f>IF(D5&lt;20,"Yes","No")</f>
        <v>Yes</v>
      </c>
      <c r="F5">
        <v>95</v>
      </c>
      <c r="G5">
        <f>PRODUCT(C5, F5)</f>
        <v>2849.0499999999997</v>
      </c>
      <c r="H5">
        <f>PRODUCT(G5,$G$1)</f>
        <v>256.41449999999998</v>
      </c>
      <c r="I5">
        <f>G5-H5</f>
        <v>2592.6354999999999</v>
      </c>
    </row>
    <row r="6" spans="1:9" x14ac:dyDescent="0.15">
      <c r="A6" t="s">
        <v>12</v>
      </c>
      <c r="B6">
        <v>12</v>
      </c>
      <c r="C6">
        <v>18.95</v>
      </c>
      <c r="D6">
        <v>28</v>
      </c>
      <c r="E6" t="str">
        <f t="shared" ref="E6:E14" si="0">IF(D6&lt;20,"Yes","No")</f>
        <v>No</v>
      </c>
      <c r="F6">
        <v>23</v>
      </c>
      <c r="G6">
        <f t="shared" ref="G6:G14" si="1">PRODUCT(C6, F6)</f>
        <v>435.84999999999997</v>
      </c>
      <c r="H6">
        <f t="shared" ref="H6:H14" si="2">PRODUCT(G6,$G$1)</f>
        <v>39.226499999999994</v>
      </c>
      <c r="I6">
        <f t="shared" ref="I6:I14" si="3">G6-H6</f>
        <v>396.62349999999998</v>
      </c>
    </row>
    <row r="7" spans="1:9" x14ac:dyDescent="0.15">
      <c r="A7" t="s">
        <v>12</v>
      </c>
      <c r="B7">
        <v>6</v>
      </c>
      <c r="C7">
        <v>12.99</v>
      </c>
      <c r="D7">
        <v>36</v>
      </c>
      <c r="E7" t="str">
        <f t="shared" si="0"/>
        <v>No</v>
      </c>
      <c r="F7">
        <v>32</v>
      </c>
      <c r="G7">
        <f t="shared" si="1"/>
        <v>415.68</v>
      </c>
      <c r="H7">
        <f t="shared" si="2"/>
        <v>37.411200000000001</v>
      </c>
      <c r="I7">
        <f t="shared" si="3"/>
        <v>378.2688</v>
      </c>
    </row>
    <row r="8" spans="1:9" x14ac:dyDescent="0.15">
      <c r="A8" t="s">
        <v>13</v>
      </c>
      <c r="B8">
        <v>24</v>
      </c>
      <c r="C8">
        <v>19.989999999999998</v>
      </c>
      <c r="D8">
        <v>5</v>
      </c>
      <c r="E8" t="str">
        <f t="shared" si="0"/>
        <v>Yes</v>
      </c>
      <c r="F8">
        <v>128</v>
      </c>
      <c r="G8">
        <f t="shared" si="1"/>
        <v>2558.7199999999998</v>
      </c>
      <c r="H8">
        <f t="shared" si="2"/>
        <v>230.28479999999996</v>
      </c>
      <c r="I8">
        <f t="shared" si="3"/>
        <v>2328.4351999999999</v>
      </c>
    </row>
    <row r="9" spans="1:9" x14ac:dyDescent="0.15">
      <c r="A9" t="s">
        <v>14</v>
      </c>
      <c r="B9">
        <v>24</v>
      </c>
      <c r="C9">
        <v>29.99</v>
      </c>
      <c r="D9">
        <v>31</v>
      </c>
      <c r="E9" t="str">
        <f t="shared" si="0"/>
        <v>No</v>
      </c>
      <c r="F9">
        <v>63</v>
      </c>
      <c r="G9">
        <f t="shared" si="1"/>
        <v>1889.37</v>
      </c>
      <c r="H9">
        <f t="shared" si="2"/>
        <v>170.04329999999999</v>
      </c>
      <c r="I9">
        <f t="shared" si="3"/>
        <v>1719.3266999999998</v>
      </c>
    </row>
    <row r="10" spans="1:9" x14ac:dyDescent="0.15">
      <c r="A10" t="s">
        <v>15</v>
      </c>
      <c r="B10">
        <v>6</v>
      </c>
      <c r="C10">
        <v>34.99</v>
      </c>
      <c r="D10">
        <v>28</v>
      </c>
      <c r="E10" t="str">
        <f t="shared" si="0"/>
        <v>No</v>
      </c>
      <c r="F10">
        <v>57</v>
      </c>
      <c r="G10">
        <f t="shared" si="1"/>
        <v>1994.43</v>
      </c>
      <c r="H10">
        <f t="shared" si="2"/>
        <v>179.49869999999999</v>
      </c>
      <c r="I10">
        <f t="shared" si="3"/>
        <v>1814.9313000000002</v>
      </c>
    </row>
    <row r="11" spans="1:9" x14ac:dyDescent="0.15">
      <c r="A11" t="s">
        <v>16</v>
      </c>
      <c r="B11">
        <v>24</v>
      </c>
      <c r="C11">
        <v>22.95</v>
      </c>
      <c r="D11">
        <v>15</v>
      </c>
      <c r="E11" t="str">
        <f t="shared" si="0"/>
        <v>Yes</v>
      </c>
      <c r="F11">
        <v>45</v>
      </c>
      <c r="G11">
        <f t="shared" si="1"/>
        <v>1032.75</v>
      </c>
      <c r="H11">
        <f t="shared" si="2"/>
        <v>92.947499999999991</v>
      </c>
      <c r="I11">
        <f t="shared" si="3"/>
        <v>939.80250000000001</v>
      </c>
    </row>
    <row r="12" spans="1:9" x14ac:dyDescent="0.15">
      <c r="A12" t="s">
        <v>16</v>
      </c>
      <c r="B12">
        <v>12</v>
      </c>
      <c r="C12">
        <v>17.489999999999998</v>
      </c>
      <c r="D12">
        <v>21</v>
      </c>
      <c r="E12" t="str">
        <f t="shared" si="0"/>
        <v>No</v>
      </c>
      <c r="F12">
        <v>58</v>
      </c>
      <c r="G12">
        <f t="shared" si="1"/>
        <v>1014.42</v>
      </c>
      <c r="H12">
        <f t="shared" si="2"/>
        <v>91.297799999999995</v>
      </c>
      <c r="I12">
        <f t="shared" si="3"/>
        <v>923.12220000000002</v>
      </c>
    </row>
    <row r="13" spans="1:9" x14ac:dyDescent="0.15">
      <c r="A13" t="s">
        <v>16</v>
      </c>
      <c r="B13">
        <v>6</v>
      </c>
      <c r="C13">
        <v>11.99</v>
      </c>
      <c r="D13">
        <v>44</v>
      </c>
      <c r="E13" t="str">
        <f t="shared" si="0"/>
        <v>No</v>
      </c>
      <c r="F13">
        <v>14</v>
      </c>
      <c r="G13">
        <f t="shared" si="1"/>
        <v>167.86</v>
      </c>
      <c r="H13">
        <f t="shared" si="2"/>
        <v>15.1074</v>
      </c>
      <c r="I13">
        <f t="shared" si="3"/>
        <v>152.7526</v>
      </c>
    </row>
    <row r="14" spans="1:9" x14ac:dyDescent="0.15">
      <c r="A14" t="s">
        <v>17</v>
      </c>
      <c r="B14">
        <v>6</v>
      </c>
      <c r="C14">
        <v>39.99</v>
      </c>
      <c r="D14">
        <v>9</v>
      </c>
      <c r="E14" t="str">
        <f t="shared" si="0"/>
        <v>Yes</v>
      </c>
      <c r="F14">
        <v>76</v>
      </c>
      <c r="G14">
        <f t="shared" si="1"/>
        <v>3039.2400000000002</v>
      </c>
      <c r="H14">
        <f t="shared" si="2"/>
        <v>273.53160000000003</v>
      </c>
      <c r="I14">
        <f t="shared" si="3"/>
        <v>2765.7084000000004</v>
      </c>
    </row>
    <row r="16" spans="1:9" x14ac:dyDescent="0.15">
      <c r="A16" t="s">
        <v>18</v>
      </c>
      <c r="B16">
        <f>SUM(B5:B14)</f>
        <v>144</v>
      </c>
      <c r="C16">
        <f>SUM(C5:C14)</f>
        <v>239.32000000000002</v>
      </c>
      <c r="D16">
        <f>SUM(D5:D14)</f>
        <v>224</v>
      </c>
      <c r="E16">
        <f>COUNTIF(E5:E14,"Yes")</f>
        <v>4</v>
      </c>
    </row>
    <row r="17" spans="1:5" x14ac:dyDescent="0.15">
      <c r="A17" t="s">
        <v>20</v>
      </c>
      <c r="B17">
        <f>COUNTA(B5:B14)</f>
        <v>10</v>
      </c>
      <c r="C17">
        <f t="shared" ref="C17:E17" si="4">COUNTA(C5:C14)</f>
        <v>10</v>
      </c>
      <c r="D17">
        <f t="shared" si="4"/>
        <v>10</v>
      </c>
      <c r="E17">
        <f t="shared" si="4"/>
        <v>10</v>
      </c>
    </row>
    <row r="18" spans="1:5" x14ac:dyDescent="0.15">
      <c r="A18" t="s">
        <v>21</v>
      </c>
      <c r="B18">
        <f>COUNT(B5:B14)</f>
        <v>10</v>
      </c>
      <c r="C18">
        <f>COUNT(C5:C14)</f>
        <v>10</v>
      </c>
      <c r="D18">
        <f>COUNT(D5:D14)</f>
        <v>10</v>
      </c>
      <c r="E18">
        <f>COUNT(E5:E14)</f>
        <v>0</v>
      </c>
    </row>
    <row r="19" spans="1:5" x14ac:dyDescent="0.15">
      <c r="A19" t="s">
        <v>22</v>
      </c>
      <c r="B19">
        <f>COUNTIF(B5:B14,"*")</f>
        <v>0</v>
      </c>
      <c r="C19">
        <f t="shared" ref="C19:E19" si="5">COUNTIF(C5:C14,"*")</f>
        <v>0</v>
      </c>
      <c r="D19">
        <f t="shared" si="5"/>
        <v>0</v>
      </c>
      <c r="E19">
        <f t="shared" si="5"/>
        <v>10</v>
      </c>
    </row>
    <row r="20" spans="1:5" x14ac:dyDescent="0.15">
      <c r="A20" t="s">
        <v>23</v>
      </c>
      <c r="B20">
        <f>MEDIAN(B5:B14)</f>
        <v>12</v>
      </c>
      <c r="C20">
        <f t="shared" ref="C20:D20" si="6">MEDIAN(C5:C14)</f>
        <v>21.47</v>
      </c>
      <c r="D20">
        <f t="shared" si="6"/>
        <v>24.5</v>
      </c>
      <c r="E20" t="s">
        <v>19</v>
      </c>
    </row>
    <row r="21" spans="1:5" x14ac:dyDescent="0.15">
      <c r="A21" t="s">
        <v>24</v>
      </c>
      <c r="B21">
        <f>MAX(B5:B14)</f>
        <v>24</v>
      </c>
      <c r="C21">
        <f t="shared" ref="C21:D21" si="7">MAX(C5:C14)</f>
        <v>39.99</v>
      </c>
      <c r="D21">
        <f t="shared" si="7"/>
        <v>44</v>
      </c>
      <c r="E21" t="s">
        <v>19</v>
      </c>
    </row>
    <row r="22" spans="1:5" x14ac:dyDescent="0.15">
      <c r="A22" t="s">
        <v>25</v>
      </c>
      <c r="B22">
        <f>MIN(B5:B14)</f>
        <v>6</v>
      </c>
      <c r="C22">
        <f t="shared" ref="C22:D22" si="8">MIN(C5:C14)</f>
        <v>11.99</v>
      </c>
      <c r="D22">
        <f t="shared" si="8"/>
        <v>5</v>
      </c>
      <c r="E22" t="s">
        <v>19</v>
      </c>
    </row>
    <row r="23" spans="1:5" x14ac:dyDescent="0.15">
      <c r="A23" t="s">
        <v>82</v>
      </c>
      <c r="B23" t="str">
        <f>INDEX(A5:A14,MATCH(D22,D5:D14,0))</f>
        <v>Lillies</v>
      </c>
    </row>
    <row r="34" ht="15.5" customHeight="1" x14ac:dyDescent="0.15"/>
  </sheetData>
  <pageMargins left="0.75" right="0.75" top="1" bottom="1" header="0.51180555555555496" footer="0.51180555555555496"/>
  <pageSetup firstPageNumber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</sheetPr>
  <dimension ref="A1:D25"/>
  <sheetViews>
    <sheetView tabSelected="1" zoomScaleNormal="100" workbookViewId="0">
      <selection activeCell="C7" sqref="C7"/>
    </sheetView>
  </sheetViews>
  <sheetFormatPr baseColWidth="10" defaultColWidth="8.83203125" defaultRowHeight="13" x14ac:dyDescent="0.15"/>
  <cols>
    <col min="1" max="1" width="27.1640625"/>
    <col min="2" max="2" width="8.6640625"/>
    <col min="3" max="3" width="18.6640625"/>
    <col min="4" max="4" width="18.1640625"/>
    <col min="5" max="1025" width="8.6640625"/>
  </cols>
  <sheetData>
    <row r="1" spans="1:4" x14ac:dyDescent="0.15">
      <c r="A1" s="2" t="s">
        <v>26</v>
      </c>
      <c r="B1" s="2" t="s">
        <v>27</v>
      </c>
      <c r="C1" s="2" t="s">
        <v>28</v>
      </c>
      <c r="D1" s="2" t="s">
        <v>29</v>
      </c>
    </row>
    <row r="2" spans="1:4" x14ac:dyDescent="0.15">
      <c r="A2" s="3" t="s">
        <v>40</v>
      </c>
      <c r="B2">
        <v>96</v>
      </c>
      <c r="C2" s="3" t="str">
        <f>VLOOKUP(B2, Grades!$A$4:$B$8,2,TRUE)</f>
        <v>A</v>
      </c>
    </row>
    <row r="3" spans="1:4" x14ac:dyDescent="0.15">
      <c r="A3" s="3" t="s">
        <v>33</v>
      </c>
      <c r="B3">
        <v>95</v>
      </c>
      <c r="C3" s="3" t="str">
        <f>VLOOKUP(B3, Grades!$A$4:$B$8,2,TRUE)</f>
        <v>A</v>
      </c>
      <c r="D3" s="3"/>
    </row>
    <row r="4" spans="1:4" x14ac:dyDescent="0.15">
      <c r="A4" s="3" t="s">
        <v>35</v>
      </c>
      <c r="B4">
        <v>93</v>
      </c>
      <c r="C4" s="3" t="str">
        <f>VLOOKUP(B4, Grades!$A$4:$B$8,2,TRUE)</f>
        <v>A</v>
      </c>
      <c r="D4" s="3"/>
    </row>
    <row r="5" spans="1:4" x14ac:dyDescent="0.15">
      <c r="A5" s="3" t="s">
        <v>30</v>
      </c>
      <c r="B5">
        <v>90</v>
      </c>
      <c r="C5" s="3" t="str">
        <f>VLOOKUP(B5, Grades!$A$4:$B$8,2,TRUE)</f>
        <v>A</v>
      </c>
      <c r="D5" s="3" t="s">
        <v>31</v>
      </c>
    </row>
    <row r="6" spans="1:4" x14ac:dyDescent="0.15">
      <c r="A6" s="3" t="s">
        <v>36</v>
      </c>
      <c r="B6">
        <v>85</v>
      </c>
      <c r="C6" s="3" t="str">
        <f>VLOOKUP(B6, Grades!$A$4:$B$8,2,TRUE)</f>
        <v>B</v>
      </c>
      <c r="D6" s="3"/>
    </row>
    <row r="7" spans="1:4" x14ac:dyDescent="0.15">
      <c r="A7" s="3" t="s">
        <v>32</v>
      </c>
      <c r="B7">
        <v>80</v>
      </c>
      <c r="C7" s="3" t="str">
        <f>VLOOKUP(B7, Grades!$A$4:$B$8,2,TRUE)</f>
        <v>B</v>
      </c>
      <c r="D7" s="3"/>
    </row>
    <row r="8" spans="1:4" x14ac:dyDescent="0.15">
      <c r="A8" s="3" t="s">
        <v>39</v>
      </c>
      <c r="B8">
        <v>76</v>
      </c>
      <c r="C8" s="3" t="str">
        <f>VLOOKUP(B8, Grades!$A$4:$B$8,2,TRUE)</f>
        <v>C</v>
      </c>
      <c r="D8" s="3"/>
    </row>
    <row r="9" spans="1:4" x14ac:dyDescent="0.15">
      <c r="A9" s="3" t="s">
        <v>37</v>
      </c>
      <c r="B9">
        <v>74</v>
      </c>
      <c r="C9" s="3" t="str">
        <f>VLOOKUP(B9, Grades!$A$4:$B$8,2,TRUE)</f>
        <v>C</v>
      </c>
      <c r="D9" s="3"/>
    </row>
    <row r="10" spans="1:4" x14ac:dyDescent="0.15">
      <c r="A10" s="3" t="s">
        <v>34</v>
      </c>
      <c r="B10">
        <v>71</v>
      </c>
      <c r="C10" s="3" t="str">
        <f>VLOOKUP(B10, Grades!$A$4:$B$8,2,TRUE)</f>
        <v>C</v>
      </c>
      <c r="D10" s="3"/>
    </row>
    <row r="11" spans="1:4" x14ac:dyDescent="0.15">
      <c r="A11" s="3" t="s">
        <v>38</v>
      </c>
      <c r="B11">
        <v>54</v>
      </c>
      <c r="C11" s="3" t="str">
        <f>VLOOKUP(B11, Grades!$A$4:$B$8,2,TRUE)</f>
        <v>D</v>
      </c>
      <c r="D11" s="3"/>
    </row>
    <row r="12" spans="1:4" x14ac:dyDescent="0.15">
      <c r="A12" s="3" t="s">
        <v>41</v>
      </c>
      <c r="B12">
        <v>34</v>
      </c>
      <c r="C12" s="3" t="str">
        <f>VLOOKUP(B12, Grades!$A$4:$B$8,2,TRUE)</f>
        <v>F</v>
      </c>
    </row>
    <row r="15" spans="1:4" x14ac:dyDescent="0.15">
      <c r="A15" s="3" t="s">
        <v>42</v>
      </c>
    </row>
    <row r="16" spans="1:4" x14ac:dyDescent="0.15">
      <c r="A16" s="3" t="s">
        <v>23</v>
      </c>
    </row>
    <row r="17" spans="1:2" x14ac:dyDescent="0.15">
      <c r="A17" s="3" t="s">
        <v>43</v>
      </c>
    </row>
    <row r="18" spans="1:2" x14ac:dyDescent="0.15">
      <c r="A18" s="3" t="s">
        <v>44</v>
      </c>
    </row>
    <row r="20" spans="1:2" x14ac:dyDescent="0.15">
      <c r="A20" s="3" t="s">
        <v>45</v>
      </c>
    </row>
    <row r="21" spans="1:2" x14ac:dyDescent="0.15">
      <c r="A21" s="3" t="s">
        <v>46</v>
      </c>
    </row>
    <row r="22" spans="1:2" x14ac:dyDescent="0.15">
      <c r="A22" s="3" t="s">
        <v>47</v>
      </c>
      <c r="B22">
        <v>3</v>
      </c>
    </row>
    <row r="23" spans="1:2" x14ac:dyDescent="0.15">
      <c r="A23" s="3" t="s">
        <v>48</v>
      </c>
      <c r="B23">
        <v>23</v>
      </c>
    </row>
    <row r="24" spans="1:2" x14ac:dyDescent="0.15">
      <c r="A24" s="3" t="s">
        <v>49</v>
      </c>
      <c r="B24">
        <v>23</v>
      </c>
    </row>
    <row r="25" spans="1:2" x14ac:dyDescent="0.15">
      <c r="A25" s="3" t="s">
        <v>50</v>
      </c>
      <c r="B25">
        <v>2</v>
      </c>
    </row>
  </sheetData>
  <sortState xmlns:xlrd2="http://schemas.microsoft.com/office/spreadsheetml/2017/richdata2" ref="A2:D12">
    <sortCondition descending="1" ref="B2:B12"/>
  </sortState>
  <conditionalFormatting sqref="B2:B12">
    <cfRule type="colorScale" priority="1">
      <colorScale>
        <cfvo type="percent" val="0"/>
        <cfvo type="percent" val="65"/>
        <cfvo type="percent" val="80"/>
        <color rgb="FFF8696B"/>
        <color rgb="FFFFEB84"/>
        <color rgb="FF63BE7B"/>
      </colorScale>
    </cfRule>
  </conditionalFormatting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9900"/>
  </sheetPr>
  <dimension ref="A2:B26"/>
  <sheetViews>
    <sheetView zoomScaleNormal="100" workbookViewId="0">
      <selection activeCell="B8" sqref="B8"/>
    </sheetView>
  </sheetViews>
  <sheetFormatPr baseColWidth="10" defaultColWidth="8.83203125" defaultRowHeight="13" x14ac:dyDescent="0.15"/>
  <cols>
    <col min="1" max="1" width="31.1640625"/>
    <col min="2" max="2" width="9.6640625"/>
    <col min="3" max="1025" width="8.6640625"/>
  </cols>
  <sheetData>
    <row r="2" spans="1:2" x14ac:dyDescent="0.15">
      <c r="A2" s="1" t="s">
        <v>51</v>
      </c>
    </row>
    <row r="3" spans="1:2" x14ac:dyDescent="0.15">
      <c r="A3" s="4" t="s">
        <v>27</v>
      </c>
      <c r="B3" s="4" t="s">
        <v>28</v>
      </c>
    </row>
    <row r="4" spans="1:2" x14ac:dyDescent="0.15">
      <c r="A4">
        <v>0</v>
      </c>
      <c r="B4" t="s">
        <v>52</v>
      </c>
    </row>
    <row r="5" spans="1:2" x14ac:dyDescent="0.15">
      <c r="A5">
        <v>50</v>
      </c>
      <c r="B5" t="s">
        <v>53</v>
      </c>
    </row>
    <row r="6" spans="1:2" x14ac:dyDescent="0.15">
      <c r="A6">
        <v>65</v>
      </c>
      <c r="B6" t="s">
        <v>54</v>
      </c>
    </row>
    <row r="7" spans="1:2" x14ac:dyDescent="0.15">
      <c r="A7">
        <v>80</v>
      </c>
      <c r="B7" t="s">
        <v>55</v>
      </c>
    </row>
    <row r="8" spans="1:2" x14ac:dyDescent="0.15">
      <c r="A8">
        <v>90</v>
      </c>
      <c r="B8" t="s">
        <v>56</v>
      </c>
    </row>
    <row r="11" spans="1:2" x14ac:dyDescent="0.15">
      <c r="A11" s="1" t="s">
        <v>57</v>
      </c>
    </row>
    <row r="12" spans="1:2" x14ac:dyDescent="0.15">
      <c r="A12" s="4" t="s">
        <v>28</v>
      </c>
      <c r="B12" s="4" t="s">
        <v>29</v>
      </c>
    </row>
    <row r="13" spans="1:2" x14ac:dyDescent="0.15">
      <c r="A13" t="s">
        <v>56</v>
      </c>
      <c r="B13" t="s">
        <v>58</v>
      </c>
    </row>
    <row r="14" spans="1:2" x14ac:dyDescent="0.15">
      <c r="A14" t="s">
        <v>55</v>
      </c>
      <c r="B14" t="s">
        <v>59</v>
      </c>
    </row>
    <row r="15" spans="1:2" x14ac:dyDescent="0.15">
      <c r="A15" t="s">
        <v>54</v>
      </c>
      <c r="B15" t="s">
        <v>60</v>
      </c>
    </row>
    <row r="16" spans="1:2" x14ac:dyDescent="0.15">
      <c r="A16" t="s">
        <v>53</v>
      </c>
      <c r="B16" t="s">
        <v>61</v>
      </c>
    </row>
    <row r="17" spans="1:2" x14ac:dyDescent="0.15">
      <c r="A17" t="s">
        <v>52</v>
      </c>
      <c r="B17" t="s">
        <v>62</v>
      </c>
    </row>
    <row r="21" spans="1:2" x14ac:dyDescent="0.15">
      <c r="A21" t="s">
        <v>63</v>
      </c>
    </row>
    <row r="22" spans="1:2" x14ac:dyDescent="0.15">
      <c r="A22" t="s">
        <v>64</v>
      </c>
    </row>
    <row r="23" spans="1:2" x14ac:dyDescent="0.15">
      <c r="A23" t="s">
        <v>65</v>
      </c>
    </row>
    <row r="26" spans="1:2" x14ac:dyDescent="0.15">
      <c r="A26" t="s">
        <v>66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CC00"/>
  </sheetPr>
  <dimension ref="A1:I13"/>
  <sheetViews>
    <sheetView zoomScaleNormal="100" workbookViewId="0">
      <selection activeCell="D12" sqref="D12"/>
    </sheetView>
  </sheetViews>
  <sheetFormatPr baseColWidth="10" defaultColWidth="8.83203125" defaultRowHeight="13" x14ac:dyDescent="0.15"/>
  <cols>
    <col min="1" max="1" width="22.6640625"/>
    <col min="2" max="2" width="15.83203125"/>
    <col min="3" max="3" width="13.5"/>
    <col min="4" max="4" width="12.6640625"/>
    <col min="5" max="6" width="10.83203125"/>
    <col min="7" max="8" width="13.5"/>
    <col min="9" max="9" width="14.33203125"/>
    <col min="10" max="1025" width="10.83203125"/>
  </cols>
  <sheetData>
    <row r="1" spans="1:9" ht="24" x14ac:dyDescent="0.3">
      <c r="A1" s="5"/>
    </row>
    <row r="3" spans="1:9" ht="15" x14ac:dyDescent="0.2">
      <c r="A3" s="19" t="s">
        <v>67</v>
      </c>
      <c r="B3" s="19"/>
      <c r="D3" s="6" t="s">
        <v>68</v>
      </c>
      <c r="E3" s="6" t="s">
        <v>69</v>
      </c>
    </row>
    <row r="4" spans="1:9" x14ac:dyDescent="0.15">
      <c r="A4" t="s">
        <v>70</v>
      </c>
      <c r="B4" s="7">
        <f ca="1">TODAY()</f>
        <v>45036</v>
      </c>
      <c r="D4" s="8">
        <v>10</v>
      </c>
      <c r="E4" s="9">
        <v>5.5E-2</v>
      </c>
    </row>
    <row r="5" spans="1:9" x14ac:dyDescent="0.15">
      <c r="A5" t="s">
        <v>71</v>
      </c>
      <c r="B5">
        <v>12</v>
      </c>
      <c r="D5" s="8">
        <v>20</v>
      </c>
      <c r="E5" s="9">
        <v>6.7500000000000004E-2</v>
      </c>
    </row>
    <row r="6" spans="1:9" x14ac:dyDescent="0.15">
      <c r="A6" t="s">
        <v>72</v>
      </c>
      <c r="B6" s="10">
        <v>5.4999999999999997E-3</v>
      </c>
      <c r="D6" s="8">
        <v>30</v>
      </c>
      <c r="E6" s="9">
        <v>8.2500000000000004E-2</v>
      </c>
    </row>
    <row r="7" spans="1:9" x14ac:dyDescent="0.15">
      <c r="A7" t="s">
        <v>73</v>
      </c>
      <c r="B7" s="11">
        <v>0.15</v>
      </c>
    </row>
    <row r="8" spans="1:9" ht="32" x14ac:dyDescent="0.2">
      <c r="A8" s="12" t="s">
        <v>74</v>
      </c>
      <c r="B8" s="13" t="s">
        <v>75</v>
      </c>
      <c r="C8" s="13" t="s">
        <v>76</v>
      </c>
      <c r="D8" s="13" t="s">
        <v>77</v>
      </c>
      <c r="E8" s="13" t="s">
        <v>78</v>
      </c>
      <c r="F8" s="13" t="s">
        <v>68</v>
      </c>
      <c r="G8" s="13" t="s">
        <v>79</v>
      </c>
      <c r="H8" s="13" t="s">
        <v>80</v>
      </c>
      <c r="I8" s="13" t="s">
        <v>81</v>
      </c>
    </row>
    <row r="9" spans="1:9" ht="15" x14ac:dyDescent="0.2">
      <c r="A9" s="8">
        <v>101</v>
      </c>
      <c r="B9" s="14">
        <v>700000</v>
      </c>
      <c r="C9" s="14">
        <f>B9*0.2</f>
        <v>140000</v>
      </c>
      <c r="D9" s="14">
        <f>B9-C9</f>
        <v>560000</v>
      </c>
      <c r="E9" s="15">
        <f>C9/B9</f>
        <v>0.2</v>
      </c>
      <c r="F9" s="8">
        <v>25</v>
      </c>
      <c r="G9" s="16">
        <f>VLOOKUP(F9,$D$4:$E$6,2,TRUE)</f>
        <v>6.7500000000000004E-2</v>
      </c>
      <c r="H9" s="17">
        <f>PMT(G9/12,F9*12,D9)</f>
        <v>-3869.1045411908221</v>
      </c>
      <c r="I9" s="17">
        <f>$B$6/12*D9</f>
        <v>256.66666666666669</v>
      </c>
    </row>
    <row r="10" spans="1:9" ht="15" x14ac:dyDescent="0.2">
      <c r="A10" s="8">
        <v>102</v>
      </c>
      <c r="B10" s="14">
        <v>650000</v>
      </c>
      <c r="C10" s="14">
        <v>60000</v>
      </c>
      <c r="D10" s="14">
        <f>B10-C10</f>
        <v>590000</v>
      </c>
      <c r="E10" s="15">
        <f>C10/B10</f>
        <v>9.2307692307692313E-2</v>
      </c>
      <c r="F10" s="8">
        <v>30</v>
      </c>
      <c r="G10" s="16">
        <f t="shared" ref="G10:G13" si="0">VLOOKUP(F10,$D$4:$E$6,2,TRUE)</f>
        <v>8.2500000000000004E-2</v>
      </c>
      <c r="H10" s="17">
        <f t="shared" ref="H10:H13" si="1">PMT(G10/12,F10*12,D10)</f>
        <v>-4432.4729639004508</v>
      </c>
      <c r="I10" s="17">
        <f t="shared" ref="I10:I13" si="2">$B$6/12*D10</f>
        <v>270.41666666666669</v>
      </c>
    </row>
    <row r="11" spans="1:9" ht="15" x14ac:dyDescent="0.2">
      <c r="A11" s="8">
        <v>103</v>
      </c>
      <c r="B11" s="14">
        <v>280000</v>
      </c>
      <c r="C11" s="14">
        <v>30000</v>
      </c>
      <c r="D11" s="14">
        <f>B11-C11</f>
        <v>250000</v>
      </c>
      <c r="E11" s="15">
        <f>C11/B11</f>
        <v>0.10714285714285714</v>
      </c>
      <c r="F11" s="8">
        <v>25</v>
      </c>
      <c r="G11" s="16">
        <f t="shared" si="0"/>
        <v>6.7500000000000004E-2</v>
      </c>
      <c r="H11" s="17">
        <f t="shared" si="1"/>
        <v>-1727.2788130316169</v>
      </c>
      <c r="I11" s="17">
        <f t="shared" si="2"/>
        <v>114.58333333333333</v>
      </c>
    </row>
    <row r="12" spans="1:9" ht="15" x14ac:dyDescent="0.2">
      <c r="A12" s="8">
        <v>104</v>
      </c>
      <c r="B12" s="14">
        <v>320000</v>
      </c>
      <c r="C12" s="14">
        <v>58000</v>
      </c>
      <c r="D12" s="14">
        <f>B12-C12</f>
        <v>262000</v>
      </c>
      <c r="E12" s="15">
        <f>C12/B12</f>
        <v>0.18124999999999999</v>
      </c>
      <c r="F12" s="8">
        <v>15</v>
      </c>
      <c r="G12" s="16">
        <f t="shared" si="0"/>
        <v>5.5E-2</v>
      </c>
      <c r="H12" s="17">
        <f t="shared" si="1"/>
        <v>-2140.7586511073846</v>
      </c>
      <c r="I12" s="17">
        <f t="shared" si="2"/>
        <v>120.08333333333333</v>
      </c>
    </row>
    <row r="13" spans="1:9" ht="15" x14ac:dyDescent="0.2">
      <c r="A13" s="8">
        <v>105</v>
      </c>
      <c r="B13" s="14">
        <v>500000</v>
      </c>
      <c r="C13" s="14">
        <v>65000</v>
      </c>
      <c r="D13" s="14">
        <f>B13-C13</f>
        <v>435000</v>
      </c>
      <c r="E13" s="15">
        <f>C13/B13</f>
        <v>0.13</v>
      </c>
      <c r="F13" s="8">
        <v>30</v>
      </c>
      <c r="G13" s="16">
        <f t="shared" si="0"/>
        <v>8.2500000000000004E-2</v>
      </c>
      <c r="H13" s="17">
        <f t="shared" si="1"/>
        <v>-3268.0097276215192</v>
      </c>
      <c r="I13" s="17">
        <f t="shared" si="2"/>
        <v>199.375</v>
      </c>
    </row>
  </sheetData>
  <mergeCells count="1">
    <mergeCell ref="A3:B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Flowershop sales</vt:lpstr>
      <vt:lpstr>Gradebook</vt:lpstr>
      <vt:lpstr>Grades</vt:lpstr>
      <vt:lpstr>Loans</vt:lpstr>
      <vt:lpstr>'Flowershop sales'!_FilterDatabase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created xsi:type="dcterms:W3CDTF">2013-11-10T04:24:47Z</dcterms:created>
  <dcterms:modified xsi:type="dcterms:W3CDTF">2023-04-21T03:54:48Z</dcterms:modified>
  <dc:language>en-US</dc:language>
</cp:coreProperties>
</file>