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alexk\source\repos\Napier\"/>
    </mc:Choice>
  </mc:AlternateContent>
  <xr:revisionPtr revIDLastSave="0" documentId="13_ncr:1_{D06B30C0-9F06-4CE1-9FA4-96DD1D716972}" xr6:coauthVersionLast="45" xr6:coauthVersionMax="45" xr10:uidLastSave="{00000000-0000-0000-0000-000000000000}"/>
  <bookViews>
    <workbookView xWindow="-108" yWindow="-108" windowWidth="23256" windowHeight="12576" tabRatio="813" activeTab="4" xr2:uid="{00000000-000D-0000-FFFF-FFFF00000000}"/>
  </bookViews>
  <sheets>
    <sheet name="BASIC INFO" sheetId="10" r:id="rId1"/>
    <sheet name="CASE DATA" sheetId="1" r:id="rId2"/>
    <sheet name="EXPUNGEMENT" sheetId="2" r:id="rId3"/>
    <sheet name="BANKRUPTCY" sheetId="11" r:id="rId4"/>
    <sheet name="LICENSE-REGIS" sheetId="25" r:id="rId5"/>
    <sheet name="EXEMPTIONS" sheetId="13" r:id="rId6"/>
    <sheet name="SOL" sheetId="16" r:id="rId7"/>
    <sheet name="PRINTOUT" sheetId="18" r:id="rId8"/>
    <sheet name="RAP #1" sheetId="19" r:id="rId9"/>
    <sheet name="RAP #2" sheetId="22" r:id="rId10"/>
    <sheet name="TABLES" sheetId="24" r:id="rId11"/>
  </sheets>
  <externalReferences>
    <externalReference r:id="rId12"/>
  </externalReferences>
  <definedNames>
    <definedName name="_xlnm._FilterDatabase" localSheetId="4" hidden="1">'LICENSE-REGIS'!$A$1:$D$1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00" i="25" l="1"/>
  <c r="C300" i="25"/>
  <c r="B300" i="25"/>
  <c r="A300" i="25"/>
  <c r="D299" i="25"/>
  <c r="C299" i="25"/>
  <c r="B299" i="25"/>
  <c r="A299" i="25"/>
  <c r="D298" i="25"/>
  <c r="C298" i="25"/>
  <c r="B298" i="25"/>
  <c r="A298" i="25"/>
  <c r="D297" i="25"/>
  <c r="C297" i="25"/>
  <c r="B297" i="25"/>
  <c r="A297" i="25"/>
  <c r="D296" i="25"/>
  <c r="C296" i="25"/>
  <c r="B296" i="25"/>
  <c r="A296" i="25"/>
  <c r="D295" i="25"/>
  <c r="C295" i="25"/>
  <c r="B295" i="25"/>
  <c r="A295" i="25"/>
  <c r="D294" i="25"/>
  <c r="C294" i="25"/>
  <c r="B294" i="25"/>
  <c r="A294" i="25"/>
  <c r="D293" i="25"/>
  <c r="C293" i="25"/>
  <c r="B293" i="25"/>
  <c r="A293" i="25"/>
  <c r="D292" i="25"/>
  <c r="C292" i="25"/>
  <c r="B292" i="25"/>
  <c r="A292" i="25"/>
  <c r="D291" i="25"/>
  <c r="C291" i="25"/>
  <c r="B291" i="25"/>
  <c r="A291" i="25"/>
  <c r="D290" i="25"/>
  <c r="C290" i="25"/>
  <c r="B290" i="25"/>
  <c r="A290" i="25"/>
  <c r="D289" i="25"/>
  <c r="C289" i="25"/>
  <c r="B289" i="25"/>
  <c r="A289" i="25"/>
  <c r="D288" i="25"/>
  <c r="C288" i="25"/>
  <c r="B288" i="25"/>
  <c r="A288" i="25"/>
  <c r="D287" i="25"/>
  <c r="C287" i="25"/>
  <c r="B287" i="25"/>
  <c r="A287" i="25"/>
  <c r="D286" i="25"/>
  <c r="C286" i="25"/>
  <c r="B286" i="25"/>
  <c r="A286" i="25"/>
  <c r="D285" i="25"/>
  <c r="C285" i="25"/>
  <c r="B285" i="25"/>
  <c r="A285" i="25"/>
  <c r="D284" i="25"/>
  <c r="C284" i="25"/>
  <c r="B284" i="25"/>
  <c r="A284" i="25"/>
  <c r="D283" i="25"/>
  <c r="C283" i="25"/>
  <c r="B283" i="25"/>
  <c r="A283" i="25"/>
  <c r="D282" i="25"/>
  <c r="C282" i="25"/>
  <c r="B282" i="25"/>
  <c r="A282" i="25"/>
  <c r="D281" i="25"/>
  <c r="C281" i="25"/>
  <c r="B281" i="25"/>
  <c r="A281" i="25"/>
  <c r="D280" i="25"/>
  <c r="C280" i="25"/>
  <c r="B280" i="25"/>
  <c r="A280" i="25"/>
  <c r="D279" i="25"/>
  <c r="C279" i="25"/>
  <c r="B279" i="25"/>
  <c r="A279" i="25"/>
  <c r="D278" i="25"/>
  <c r="C278" i="25"/>
  <c r="B278" i="25"/>
  <c r="A278" i="25"/>
  <c r="D277" i="25"/>
  <c r="C277" i="25"/>
  <c r="B277" i="25"/>
  <c r="A277" i="25"/>
  <c r="D276" i="25"/>
  <c r="C276" i="25"/>
  <c r="B276" i="25"/>
  <c r="A276" i="25"/>
  <c r="D275" i="25"/>
  <c r="C275" i="25"/>
  <c r="B275" i="25"/>
  <c r="A275" i="25"/>
  <c r="D274" i="25"/>
  <c r="C274" i="25"/>
  <c r="B274" i="25"/>
  <c r="A274" i="25"/>
  <c r="D273" i="25"/>
  <c r="C273" i="25"/>
  <c r="B273" i="25"/>
  <c r="A273" i="25"/>
  <c r="D272" i="25"/>
  <c r="C272" i="25"/>
  <c r="B272" i="25"/>
  <c r="A272" i="25"/>
  <c r="D271" i="25"/>
  <c r="C271" i="25"/>
  <c r="B271" i="25"/>
  <c r="A271" i="25"/>
  <c r="D270" i="25"/>
  <c r="C270" i="25"/>
  <c r="B270" i="25"/>
  <c r="A270" i="25"/>
  <c r="D269" i="25"/>
  <c r="C269" i="25"/>
  <c r="B269" i="25"/>
  <c r="A269" i="25"/>
  <c r="D268" i="25"/>
  <c r="C268" i="25"/>
  <c r="B268" i="25"/>
  <c r="A268" i="25"/>
  <c r="D267" i="25"/>
  <c r="C267" i="25"/>
  <c r="B267" i="25"/>
  <c r="A267" i="25"/>
  <c r="D266" i="25"/>
  <c r="C266" i="25"/>
  <c r="B266" i="25"/>
  <c r="A266" i="25"/>
  <c r="D265" i="25"/>
  <c r="C265" i="25"/>
  <c r="B265" i="25"/>
  <c r="A265" i="25"/>
  <c r="D264" i="25"/>
  <c r="C264" i="25"/>
  <c r="B264" i="25"/>
  <c r="A264" i="25"/>
  <c r="D263" i="25"/>
  <c r="C263" i="25"/>
  <c r="B263" i="25"/>
  <c r="A263" i="25"/>
  <c r="D262" i="25"/>
  <c r="C262" i="25"/>
  <c r="B262" i="25"/>
  <c r="A262" i="25"/>
  <c r="D261" i="25"/>
  <c r="C261" i="25"/>
  <c r="B261" i="25"/>
  <c r="A261" i="25"/>
  <c r="D260" i="25"/>
  <c r="C260" i="25"/>
  <c r="B260" i="25"/>
  <c r="A260" i="25"/>
  <c r="D259" i="25"/>
  <c r="C259" i="25"/>
  <c r="B259" i="25"/>
  <c r="A259" i="25"/>
  <c r="D258" i="25"/>
  <c r="C258" i="25"/>
  <c r="B258" i="25"/>
  <c r="A258" i="25"/>
  <c r="D257" i="25"/>
  <c r="C257" i="25"/>
  <c r="B257" i="25"/>
  <c r="A257" i="25"/>
  <c r="D256" i="25"/>
  <c r="C256" i="25"/>
  <c r="B256" i="25"/>
  <c r="A256" i="25"/>
  <c r="D255" i="25"/>
  <c r="C255" i="25"/>
  <c r="B255" i="25"/>
  <c r="A255" i="25"/>
  <c r="D254" i="25"/>
  <c r="C254" i="25"/>
  <c r="B254" i="25"/>
  <c r="A254" i="25"/>
  <c r="D253" i="25"/>
  <c r="C253" i="25"/>
  <c r="B253" i="25"/>
  <c r="A253" i="25"/>
  <c r="D252" i="25"/>
  <c r="C252" i="25"/>
  <c r="B252" i="25"/>
  <c r="A252" i="25"/>
  <c r="D251" i="25"/>
  <c r="C251" i="25"/>
  <c r="B251" i="25"/>
  <c r="A251" i="25"/>
  <c r="D250" i="25"/>
  <c r="C250" i="25"/>
  <c r="B250" i="25"/>
  <c r="A250" i="25"/>
  <c r="D249" i="25"/>
  <c r="C249" i="25"/>
  <c r="B249" i="25"/>
  <c r="A249" i="25"/>
  <c r="D248" i="25"/>
  <c r="C248" i="25"/>
  <c r="B248" i="25"/>
  <c r="A248" i="25"/>
  <c r="D247" i="25"/>
  <c r="C247" i="25"/>
  <c r="B247" i="25"/>
  <c r="A247" i="25"/>
  <c r="D246" i="25"/>
  <c r="C246" i="25"/>
  <c r="B246" i="25"/>
  <c r="A246" i="25"/>
  <c r="D245" i="25"/>
  <c r="C245" i="25"/>
  <c r="B245" i="25"/>
  <c r="A245" i="25"/>
  <c r="D244" i="25"/>
  <c r="C244" i="25"/>
  <c r="B244" i="25"/>
  <c r="A244" i="25"/>
  <c r="D243" i="25"/>
  <c r="C243" i="25"/>
  <c r="B243" i="25"/>
  <c r="A243" i="25"/>
  <c r="D242" i="25"/>
  <c r="C242" i="25"/>
  <c r="B242" i="25"/>
  <c r="A242" i="25"/>
  <c r="D241" i="25"/>
  <c r="C241" i="25"/>
  <c r="B241" i="25"/>
  <c r="A241" i="25"/>
  <c r="D240" i="25"/>
  <c r="C240" i="25"/>
  <c r="B240" i="25"/>
  <c r="A240" i="25"/>
  <c r="D239" i="25"/>
  <c r="C239" i="25"/>
  <c r="B239" i="25"/>
  <c r="A239" i="25"/>
  <c r="D238" i="25"/>
  <c r="C238" i="25"/>
  <c r="B238" i="25"/>
  <c r="A238" i="25"/>
  <c r="D237" i="25"/>
  <c r="C237" i="25"/>
  <c r="B237" i="25"/>
  <c r="A237" i="25"/>
  <c r="D236" i="25"/>
  <c r="C236" i="25"/>
  <c r="B236" i="25"/>
  <c r="A236" i="25"/>
  <c r="D235" i="25"/>
  <c r="C235" i="25"/>
  <c r="B235" i="25"/>
  <c r="A235" i="25"/>
  <c r="D234" i="25"/>
  <c r="C234" i="25"/>
  <c r="B234" i="25"/>
  <c r="A234" i="25"/>
  <c r="D233" i="25"/>
  <c r="C233" i="25"/>
  <c r="B233" i="25"/>
  <c r="A233" i="25"/>
  <c r="D232" i="25"/>
  <c r="C232" i="25"/>
  <c r="B232" i="25"/>
  <c r="A232" i="25"/>
  <c r="D231" i="25"/>
  <c r="C231" i="25"/>
  <c r="B231" i="25"/>
  <c r="A231" i="25"/>
  <c r="D230" i="25"/>
  <c r="C230" i="25"/>
  <c r="B230" i="25"/>
  <c r="A230" i="25"/>
  <c r="D229" i="25"/>
  <c r="C229" i="25"/>
  <c r="B229" i="25"/>
  <c r="A229" i="25"/>
  <c r="D228" i="25"/>
  <c r="C228" i="25"/>
  <c r="B228" i="25"/>
  <c r="A228" i="25"/>
  <c r="D227" i="25"/>
  <c r="C227" i="25"/>
  <c r="B227" i="25"/>
  <c r="A227" i="25"/>
  <c r="D226" i="25"/>
  <c r="C226" i="25"/>
  <c r="B226" i="25"/>
  <c r="A226" i="25"/>
  <c r="D225" i="25"/>
  <c r="C225" i="25"/>
  <c r="B225" i="25"/>
  <c r="A225" i="25"/>
  <c r="D224" i="25"/>
  <c r="C224" i="25"/>
  <c r="B224" i="25"/>
  <c r="A224" i="25"/>
  <c r="D223" i="25"/>
  <c r="C223" i="25"/>
  <c r="B223" i="25"/>
  <c r="A223" i="25"/>
  <c r="D222" i="25"/>
  <c r="C222" i="25"/>
  <c r="B222" i="25"/>
  <c r="A222" i="25"/>
  <c r="D221" i="25"/>
  <c r="C221" i="25"/>
  <c r="B221" i="25"/>
  <c r="A221" i="25"/>
  <c r="D220" i="25"/>
  <c r="C220" i="25"/>
  <c r="B220" i="25"/>
  <c r="A220" i="25"/>
  <c r="D219" i="25"/>
  <c r="C219" i="25"/>
  <c r="B219" i="25"/>
  <c r="A219" i="25"/>
  <c r="D218" i="25"/>
  <c r="C218" i="25"/>
  <c r="B218" i="25"/>
  <c r="A218" i="25"/>
  <c r="D217" i="25"/>
  <c r="C217" i="25"/>
  <c r="B217" i="25"/>
  <c r="A217" i="25"/>
  <c r="D216" i="25"/>
  <c r="C216" i="25"/>
  <c r="B216" i="25"/>
  <c r="A216" i="25"/>
  <c r="D215" i="25"/>
  <c r="C215" i="25"/>
  <c r="B215" i="25"/>
  <c r="A215" i="25"/>
  <c r="D214" i="25"/>
  <c r="C214" i="25"/>
  <c r="B214" i="25"/>
  <c r="A214" i="25"/>
  <c r="D213" i="25"/>
  <c r="C213" i="25"/>
  <c r="B213" i="25"/>
  <c r="A213" i="25"/>
  <c r="D212" i="25"/>
  <c r="C212" i="25"/>
  <c r="B212" i="25"/>
  <c r="A212" i="25"/>
  <c r="D211" i="25"/>
  <c r="C211" i="25"/>
  <c r="B211" i="25"/>
  <c r="A211" i="25"/>
  <c r="D210" i="25"/>
  <c r="C210" i="25"/>
  <c r="B210" i="25"/>
  <c r="A210" i="25"/>
  <c r="D209" i="25"/>
  <c r="C209" i="25"/>
  <c r="B209" i="25"/>
  <c r="A209" i="25"/>
  <c r="D208" i="25"/>
  <c r="C208" i="25"/>
  <c r="B208" i="25"/>
  <c r="A208" i="25"/>
  <c r="D207" i="25"/>
  <c r="C207" i="25"/>
  <c r="B207" i="25"/>
  <c r="A207" i="25"/>
  <c r="D206" i="25"/>
  <c r="C206" i="25"/>
  <c r="B206" i="25"/>
  <c r="A206" i="25"/>
  <c r="D205" i="25"/>
  <c r="C205" i="25"/>
  <c r="B205" i="25"/>
  <c r="A205" i="25"/>
  <c r="D204" i="25"/>
  <c r="C204" i="25"/>
  <c r="B204" i="25"/>
  <c r="A204" i="25"/>
  <c r="D203" i="25"/>
  <c r="C203" i="25"/>
  <c r="B203" i="25"/>
  <c r="A203" i="25"/>
  <c r="D202" i="25"/>
  <c r="C202" i="25"/>
  <c r="B202" i="25"/>
  <c r="A202" i="25"/>
  <c r="D201" i="25"/>
  <c r="C201" i="25"/>
  <c r="B201" i="25"/>
  <c r="A201" i="25"/>
  <c r="D200" i="25"/>
  <c r="C200" i="25"/>
  <c r="B200" i="25"/>
  <c r="A200" i="25"/>
  <c r="D199" i="25"/>
  <c r="C199" i="25"/>
  <c r="B199" i="25"/>
  <c r="A199" i="25"/>
  <c r="D198" i="25"/>
  <c r="C198" i="25"/>
  <c r="B198" i="25"/>
  <c r="A198" i="25"/>
  <c r="D197" i="25"/>
  <c r="C197" i="25"/>
  <c r="B197" i="25"/>
  <c r="A197" i="25"/>
  <c r="D196" i="25"/>
  <c r="C196" i="25"/>
  <c r="B196" i="25"/>
  <c r="A196" i="25"/>
  <c r="D195" i="25"/>
  <c r="C195" i="25"/>
  <c r="B195" i="25"/>
  <c r="A195" i="25"/>
  <c r="D194" i="25"/>
  <c r="C194" i="25"/>
  <c r="B194" i="25"/>
  <c r="A194" i="25"/>
  <c r="D193" i="25"/>
  <c r="C193" i="25"/>
  <c r="B193" i="25"/>
  <c r="A193" i="25"/>
  <c r="D192" i="25"/>
  <c r="C192" i="25"/>
  <c r="B192" i="25"/>
  <c r="A192" i="25"/>
  <c r="D191" i="25"/>
  <c r="C191" i="25"/>
  <c r="B191" i="25"/>
  <c r="A191" i="25"/>
  <c r="D190" i="25"/>
  <c r="C190" i="25"/>
  <c r="B190" i="25"/>
  <c r="A190" i="25"/>
  <c r="D189" i="25"/>
  <c r="C189" i="25"/>
  <c r="B189" i="25"/>
  <c r="A189" i="25"/>
  <c r="D188" i="25"/>
  <c r="C188" i="25"/>
  <c r="B188" i="25"/>
  <c r="A188" i="25"/>
  <c r="D187" i="25"/>
  <c r="C187" i="25"/>
  <c r="B187" i="25"/>
  <c r="A187" i="25"/>
  <c r="D186" i="25"/>
  <c r="C186" i="25"/>
  <c r="B186" i="25"/>
  <c r="A186" i="25"/>
  <c r="D185" i="25"/>
  <c r="C185" i="25"/>
  <c r="B185" i="25"/>
  <c r="A185" i="25"/>
  <c r="D184" i="25"/>
  <c r="C184" i="25"/>
  <c r="B184" i="25"/>
  <c r="A184" i="25"/>
  <c r="D183" i="25"/>
  <c r="C183" i="25"/>
  <c r="B183" i="25"/>
  <c r="A183" i="25"/>
  <c r="D182" i="25"/>
  <c r="C182" i="25"/>
  <c r="B182" i="25"/>
  <c r="A182" i="25"/>
  <c r="D181" i="25"/>
  <c r="C181" i="25"/>
  <c r="B181" i="25"/>
  <c r="A181" i="25"/>
  <c r="D180" i="25"/>
  <c r="C180" i="25"/>
  <c r="B180" i="25"/>
  <c r="A180" i="25"/>
  <c r="D179" i="25"/>
  <c r="C179" i="25"/>
  <c r="B179" i="25"/>
  <c r="A179" i="25"/>
  <c r="D178" i="25"/>
  <c r="C178" i="25"/>
  <c r="B178" i="25"/>
  <c r="A178" i="25"/>
  <c r="D177" i="25"/>
  <c r="C177" i="25"/>
  <c r="B177" i="25"/>
  <c r="A177" i="25"/>
  <c r="D176" i="25"/>
  <c r="C176" i="25"/>
  <c r="B176" i="25"/>
  <c r="A176" i="25"/>
  <c r="D175" i="25"/>
  <c r="C175" i="25"/>
  <c r="B175" i="25"/>
  <c r="A175" i="25"/>
  <c r="D174" i="25"/>
  <c r="C174" i="25"/>
  <c r="B174" i="25"/>
  <c r="A174" i="25"/>
  <c r="D173" i="25"/>
  <c r="C173" i="25"/>
  <c r="B173" i="25"/>
  <c r="A173" i="25"/>
  <c r="D172" i="25"/>
  <c r="C172" i="25"/>
  <c r="B172" i="25"/>
  <c r="A172" i="25"/>
  <c r="D171" i="25"/>
  <c r="C171" i="25"/>
  <c r="B171" i="25"/>
  <c r="A171" i="25"/>
  <c r="D170" i="25"/>
  <c r="C170" i="25"/>
  <c r="B170" i="25"/>
  <c r="A170" i="25"/>
  <c r="D169" i="25"/>
  <c r="C169" i="25"/>
  <c r="B169" i="25"/>
  <c r="A169" i="25"/>
  <c r="D168" i="25"/>
  <c r="C168" i="25"/>
  <c r="B168" i="25"/>
  <c r="A168" i="25"/>
  <c r="D167" i="25"/>
  <c r="C167" i="25"/>
  <c r="B167" i="25"/>
  <c r="A167" i="25"/>
  <c r="D166" i="25"/>
  <c r="C166" i="25"/>
  <c r="B166" i="25"/>
  <c r="A166" i="25"/>
  <c r="D165" i="25"/>
  <c r="C165" i="25"/>
  <c r="B165" i="25"/>
  <c r="A165" i="25"/>
  <c r="D164" i="25"/>
  <c r="C164" i="25"/>
  <c r="B164" i="25"/>
  <c r="A164" i="25"/>
  <c r="D163" i="25"/>
  <c r="C163" i="25"/>
  <c r="B163" i="25"/>
  <c r="A163" i="25"/>
  <c r="D162" i="25"/>
  <c r="C162" i="25"/>
  <c r="B162" i="25"/>
  <c r="A162" i="25"/>
  <c r="D161" i="25"/>
  <c r="C161" i="25"/>
  <c r="B161" i="25"/>
  <c r="A161" i="25"/>
  <c r="D160" i="25"/>
  <c r="C160" i="25"/>
  <c r="B160" i="25"/>
  <c r="A160" i="25"/>
  <c r="D159" i="25"/>
  <c r="C159" i="25"/>
  <c r="B159" i="25"/>
  <c r="A159" i="25"/>
  <c r="D158" i="25"/>
  <c r="C158" i="25"/>
  <c r="B158" i="25"/>
  <c r="A158" i="25"/>
  <c r="D157" i="25"/>
  <c r="C157" i="25"/>
  <c r="B157" i="25"/>
  <c r="A157" i="25"/>
  <c r="D156" i="25"/>
  <c r="C156" i="25"/>
  <c r="B156" i="25"/>
  <c r="A156" i="25"/>
  <c r="D155" i="25"/>
  <c r="C155" i="25"/>
  <c r="B155" i="25"/>
  <c r="A155" i="25"/>
  <c r="D154" i="25"/>
  <c r="C154" i="25"/>
  <c r="B154" i="25"/>
  <c r="A154" i="25"/>
  <c r="D153" i="25"/>
  <c r="C153" i="25"/>
  <c r="B153" i="25"/>
  <c r="A153" i="25"/>
  <c r="D152" i="25"/>
  <c r="C152" i="25"/>
  <c r="B152" i="25"/>
  <c r="A152" i="25"/>
  <c r="D151" i="25"/>
  <c r="C151" i="25"/>
  <c r="B151" i="25"/>
  <c r="A151" i="25"/>
  <c r="D150" i="25"/>
  <c r="C150" i="25"/>
  <c r="B150" i="25"/>
  <c r="A150" i="25"/>
  <c r="D149" i="25"/>
  <c r="C149" i="25"/>
  <c r="B149" i="25"/>
  <c r="A149" i="25"/>
  <c r="D148" i="25"/>
  <c r="C148" i="25"/>
  <c r="B148" i="25"/>
  <c r="A148" i="25"/>
  <c r="D147" i="25"/>
  <c r="C147" i="25"/>
  <c r="B147" i="25"/>
  <c r="A147" i="25"/>
  <c r="D146" i="25"/>
  <c r="C146" i="25"/>
  <c r="B146" i="25"/>
  <c r="A146" i="25"/>
  <c r="D145" i="25"/>
  <c r="C145" i="25"/>
  <c r="B145" i="25"/>
  <c r="A145" i="25"/>
  <c r="D144" i="25"/>
  <c r="C144" i="25"/>
  <c r="B144" i="25"/>
  <c r="A144" i="25"/>
  <c r="D143" i="25"/>
  <c r="C143" i="25"/>
  <c r="B143" i="25"/>
  <c r="A143" i="25"/>
  <c r="D142" i="25"/>
  <c r="C142" i="25"/>
  <c r="B142" i="25"/>
  <c r="A142" i="25"/>
  <c r="D141" i="25"/>
  <c r="C141" i="25"/>
  <c r="B141" i="25"/>
  <c r="A141" i="25"/>
  <c r="D140" i="25"/>
  <c r="C140" i="25"/>
  <c r="B140" i="25"/>
  <c r="A140" i="25"/>
  <c r="D139" i="25"/>
  <c r="C139" i="25"/>
  <c r="B139" i="25"/>
  <c r="A139" i="25"/>
  <c r="D138" i="25"/>
  <c r="C138" i="25"/>
  <c r="B138" i="25"/>
  <c r="A138" i="25"/>
  <c r="D137" i="25"/>
  <c r="C137" i="25"/>
  <c r="B137" i="25"/>
  <c r="A137" i="25"/>
  <c r="D136" i="25"/>
  <c r="C136" i="25"/>
  <c r="B136" i="25"/>
  <c r="A136" i="25"/>
  <c r="D135" i="25"/>
  <c r="C135" i="25"/>
  <c r="B135" i="25"/>
  <c r="A135" i="25"/>
  <c r="D134" i="25"/>
  <c r="C134" i="25"/>
  <c r="B134" i="25"/>
  <c r="A134" i="25"/>
  <c r="D133" i="25"/>
  <c r="C133" i="25"/>
  <c r="B133" i="25"/>
  <c r="A133" i="25"/>
  <c r="D132" i="25"/>
  <c r="C132" i="25"/>
  <c r="B132" i="25"/>
  <c r="A132" i="25"/>
  <c r="D131" i="25"/>
  <c r="C131" i="25"/>
  <c r="B131" i="25"/>
  <c r="A131" i="25"/>
  <c r="D130" i="25"/>
  <c r="C130" i="25"/>
  <c r="B130" i="25"/>
  <c r="A130" i="25"/>
  <c r="D129" i="25"/>
  <c r="C129" i="25"/>
  <c r="B129" i="25"/>
  <c r="A129" i="25"/>
  <c r="D128" i="25"/>
  <c r="C128" i="25"/>
  <c r="B128" i="25"/>
  <c r="A128" i="25"/>
  <c r="D127" i="25"/>
  <c r="C127" i="25"/>
  <c r="B127" i="25"/>
  <c r="A127" i="25"/>
  <c r="D126" i="25"/>
  <c r="C126" i="25"/>
  <c r="B126" i="25"/>
  <c r="A126" i="25"/>
  <c r="D125" i="25"/>
  <c r="C125" i="25"/>
  <c r="B125" i="25"/>
  <c r="A125" i="25"/>
  <c r="D124" i="25"/>
  <c r="C124" i="25"/>
  <c r="B124" i="25"/>
  <c r="A124" i="25"/>
  <c r="D123" i="25"/>
  <c r="C123" i="25"/>
  <c r="B123" i="25"/>
  <c r="A123" i="25"/>
  <c r="D122" i="25"/>
  <c r="C122" i="25"/>
  <c r="B122" i="25"/>
  <c r="A122" i="25"/>
  <c r="D121" i="25"/>
  <c r="C121" i="25"/>
  <c r="B121" i="25"/>
  <c r="A121" i="25"/>
  <c r="D120" i="25"/>
  <c r="C120" i="25"/>
  <c r="B120" i="25"/>
  <c r="A120" i="25"/>
  <c r="D119" i="25"/>
  <c r="C119" i="25"/>
  <c r="B119" i="25"/>
  <c r="A119" i="25"/>
  <c r="D118" i="25"/>
  <c r="C118" i="25"/>
  <c r="B118" i="25"/>
  <c r="A118" i="25"/>
  <c r="D117" i="25"/>
  <c r="C117" i="25"/>
  <c r="B117" i="25"/>
  <c r="A117" i="25"/>
  <c r="D116" i="25"/>
  <c r="C116" i="25"/>
  <c r="B116" i="25"/>
  <c r="A116" i="25"/>
  <c r="D115" i="25"/>
  <c r="C115" i="25"/>
  <c r="B115" i="25"/>
  <c r="A115" i="25"/>
  <c r="D114" i="25"/>
  <c r="C114" i="25"/>
  <c r="B114" i="25"/>
  <c r="A114" i="25"/>
  <c r="D113" i="25"/>
  <c r="C113" i="25"/>
  <c r="B113" i="25"/>
  <c r="A113" i="25"/>
  <c r="D112" i="25"/>
  <c r="C112" i="25"/>
  <c r="B112" i="25"/>
  <c r="A112" i="25"/>
  <c r="D111" i="25"/>
  <c r="C111" i="25"/>
  <c r="B111" i="25"/>
  <c r="A111" i="25"/>
  <c r="D110" i="25"/>
  <c r="C110" i="25"/>
  <c r="B110" i="25"/>
  <c r="A110" i="25"/>
  <c r="D109" i="25"/>
  <c r="C109" i="25"/>
  <c r="B109" i="25"/>
  <c r="A109" i="25"/>
  <c r="D108" i="25"/>
  <c r="C108" i="25"/>
  <c r="B108" i="25"/>
  <c r="A108" i="25"/>
  <c r="D107" i="25"/>
  <c r="C107" i="25"/>
  <c r="B107" i="25"/>
  <c r="A107" i="25"/>
  <c r="D106" i="25"/>
  <c r="C106" i="25"/>
  <c r="B106" i="25"/>
  <c r="A106" i="25"/>
  <c r="D105" i="25"/>
  <c r="C105" i="25"/>
  <c r="B105" i="25"/>
  <c r="A105" i="25"/>
  <c r="D104" i="25"/>
  <c r="C104" i="25"/>
  <c r="B104" i="25"/>
  <c r="A104" i="25"/>
  <c r="D103" i="25"/>
  <c r="C103" i="25"/>
  <c r="B103" i="25"/>
  <c r="A103" i="25"/>
  <c r="D102" i="25"/>
  <c r="C102" i="25"/>
  <c r="B102" i="25"/>
  <c r="A102" i="25"/>
  <c r="D101" i="25"/>
  <c r="C101" i="25"/>
  <c r="B101" i="25"/>
  <c r="A101" i="25"/>
  <c r="D100" i="25"/>
  <c r="C100" i="25"/>
  <c r="B100" i="25"/>
  <c r="A100" i="25"/>
  <c r="D99" i="25"/>
  <c r="C99" i="25"/>
  <c r="B99" i="25"/>
  <c r="A99" i="25"/>
  <c r="D98" i="25"/>
  <c r="C98" i="25"/>
  <c r="B98" i="25"/>
  <c r="A98" i="25"/>
  <c r="D97" i="25"/>
  <c r="C97" i="25"/>
  <c r="B97" i="25"/>
  <c r="A97" i="25"/>
  <c r="D96" i="25"/>
  <c r="C96" i="25"/>
  <c r="B96" i="25"/>
  <c r="A96" i="25"/>
  <c r="D95" i="25"/>
  <c r="C95" i="25"/>
  <c r="B95" i="25"/>
  <c r="A95" i="25"/>
  <c r="D94" i="25"/>
  <c r="C94" i="25"/>
  <c r="B94" i="25"/>
  <c r="A94" i="25"/>
  <c r="D93" i="25"/>
  <c r="C93" i="25"/>
  <c r="B93" i="25"/>
  <c r="A93" i="25"/>
  <c r="D92" i="25"/>
  <c r="C92" i="25"/>
  <c r="B92" i="25"/>
  <c r="A92" i="25"/>
  <c r="D91" i="25"/>
  <c r="C91" i="25"/>
  <c r="B91" i="25"/>
  <c r="A91" i="25"/>
  <c r="D90" i="25"/>
  <c r="C90" i="25"/>
  <c r="B90" i="25"/>
  <c r="A90" i="25"/>
  <c r="D89" i="25"/>
  <c r="C89" i="25"/>
  <c r="B89" i="25"/>
  <c r="A89" i="25"/>
  <c r="D88" i="25"/>
  <c r="C88" i="25"/>
  <c r="B88" i="25"/>
  <c r="A88" i="25"/>
  <c r="D87" i="25"/>
  <c r="C87" i="25"/>
  <c r="B87" i="25"/>
  <c r="A87" i="25"/>
  <c r="D86" i="25"/>
  <c r="C86" i="25"/>
  <c r="B86" i="25"/>
  <c r="A86" i="25"/>
  <c r="D85" i="25"/>
  <c r="C85" i="25"/>
  <c r="B85" i="25"/>
  <c r="A85" i="25"/>
  <c r="D84" i="25"/>
  <c r="C84" i="25"/>
  <c r="B84" i="25"/>
  <c r="A84" i="25"/>
  <c r="D83" i="25"/>
  <c r="C83" i="25"/>
  <c r="B83" i="25"/>
  <c r="A83" i="25"/>
  <c r="D82" i="25"/>
  <c r="C82" i="25"/>
  <c r="B82" i="25"/>
  <c r="A82" i="25"/>
  <c r="D81" i="25"/>
  <c r="C81" i="25"/>
  <c r="B81" i="25"/>
  <c r="A81" i="25"/>
  <c r="D80" i="25"/>
  <c r="C80" i="25"/>
  <c r="B80" i="25"/>
  <c r="A80" i="25"/>
  <c r="D79" i="25"/>
  <c r="C79" i="25"/>
  <c r="B79" i="25"/>
  <c r="A79" i="25"/>
  <c r="D78" i="25"/>
  <c r="C78" i="25"/>
  <c r="B78" i="25"/>
  <c r="A78" i="25"/>
  <c r="D77" i="25"/>
  <c r="C77" i="25"/>
  <c r="B77" i="25"/>
  <c r="A77" i="25"/>
  <c r="D76" i="25"/>
  <c r="C76" i="25"/>
  <c r="B76" i="25"/>
  <c r="A76" i="25"/>
  <c r="D75" i="25"/>
  <c r="C75" i="25"/>
  <c r="B75" i="25"/>
  <c r="A75" i="25"/>
  <c r="D74" i="25"/>
  <c r="C74" i="25"/>
  <c r="B74" i="25"/>
  <c r="A74" i="25"/>
  <c r="D73" i="25"/>
  <c r="C73" i="25"/>
  <c r="B73" i="25"/>
  <c r="A73" i="25"/>
  <c r="D72" i="25"/>
  <c r="C72" i="25"/>
  <c r="B72" i="25"/>
  <c r="A72" i="25"/>
  <c r="D71" i="25"/>
  <c r="C71" i="25"/>
  <c r="B71" i="25"/>
  <c r="A71" i="25"/>
  <c r="D70" i="25"/>
  <c r="C70" i="25"/>
  <c r="B70" i="25"/>
  <c r="A70" i="25"/>
  <c r="D69" i="25"/>
  <c r="C69" i="25"/>
  <c r="B69" i="25"/>
  <c r="A69" i="25"/>
  <c r="D68" i="25"/>
  <c r="C68" i="25"/>
  <c r="B68" i="25"/>
  <c r="A68" i="25"/>
  <c r="D67" i="25"/>
  <c r="C67" i="25"/>
  <c r="B67" i="25"/>
  <c r="A67" i="25"/>
  <c r="D66" i="25"/>
  <c r="C66" i="25"/>
  <c r="B66" i="25"/>
  <c r="A66" i="25"/>
  <c r="D65" i="25"/>
  <c r="C65" i="25"/>
  <c r="B65" i="25"/>
  <c r="A65" i="25"/>
  <c r="D64" i="25"/>
  <c r="C64" i="25"/>
  <c r="B64" i="25"/>
  <c r="A64" i="25"/>
  <c r="D63" i="25"/>
  <c r="C63" i="25"/>
  <c r="B63" i="25"/>
  <c r="A63" i="25"/>
  <c r="D62" i="25"/>
  <c r="C62" i="25"/>
  <c r="B62" i="25"/>
  <c r="A62" i="25"/>
  <c r="D61" i="25"/>
  <c r="C61" i="25"/>
  <c r="B61" i="25"/>
  <c r="A61" i="25"/>
  <c r="D60" i="25"/>
  <c r="C60" i="25"/>
  <c r="B60" i="25"/>
  <c r="A60" i="25"/>
  <c r="D59" i="25"/>
  <c r="C59" i="25"/>
  <c r="B59" i="25"/>
  <c r="A59" i="25"/>
  <c r="D58" i="25"/>
  <c r="C58" i="25"/>
  <c r="B58" i="25"/>
  <c r="A58" i="25"/>
  <c r="D57" i="25"/>
  <c r="C57" i="25"/>
  <c r="B57" i="25"/>
  <c r="A57" i="25"/>
  <c r="D56" i="25"/>
  <c r="C56" i="25"/>
  <c r="B56" i="25"/>
  <c r="A56" i="25"/>
  <c r="D55" i="25"/>
  <c r="C55" i="25"/>
  <c r="B55" i="25"/>
  <c r="A55" i="25"/>
  <c r="D54" i="25"/>
  <c r="C54" i="25"/>
  <c r="B54" i="25"/>
  <c r="A54" i="25"/>
  <c r="D53" i="25"/>
  <c r="C53" i="25"/>
  <c r="B53" i="25"/>
  <c r="A53" i="25"/>
  <c r="D52" i="25"/>
  <c r="C52" i="25"/>
  <c r="B52" i="25"/>
  <c r="A52" i="25"/>
  <c r="D51" i="25"/>
  <c r="C51" i="25"/>
  <c r="B51" i="25"/>
  <c r="A51" i="25"/>
  <c r="D50" i="25"/>
  <c r="C50" i="25"/>
  <c r="B50" i="25"/>
  <c r="A50" i="25"/>
  <c r="D49" i="25"/>
  <c r="C49" i="25"/>
  <c r="B49" i="25"/>
  <c r="A49" i="25"/>
  <c r="D48" i="25"/>
  <c r="C48" i="25"/>
  <c r="B48" i="25"/>
  <c r="A48" i="25"/>
  <c r="D47" i="25"/>
  <c r="C47" i="25"/>
  <c r="B47" i="25"/>
  <c r="A47" i="25"/>
  <c r="D46" i="25"/>
  <c r="C46" i="25"/>
  <c r="B46" i="25"/>
  <c r="A46" i="25"/>
  <c r="D45" i="25"/>
  <c r="C45" i="25"/>
  <c r="B45" i="25"/>
  <c r="A45" i="25"/>
  <c r="D44" i="25"/>
  <c r="C44" i="25"/>
  <c r="B44" i="25"/>
  <c r="A44" i="25"/>
  <c r="D43" i="25"/>
  <c r="C43" i="25"/>
  <c r="B43" i="25"/>
  <c r="A43" i="25"/>
  <c r="D42" i="25"/>
  <c r="C42" i="25"/>
  <c r="B42" i="25"/>
  <c r="A42" i="25"/>
  <c r="D41" i="25"/>
  <c r="C41" i="25"/>
  <c r="B41" i="25"/>
  <c r="A41" i="25"/>
  <c r="D40" i="25"/>
  <c r="C40" i="25"/>
  <c r="B40" i="25"/>
  <c r="A40" i="25"/>
  <c r="D39" i="25"/>
  <c r="C39" i="25"/>
  <c r="B39" i="25"/>
  <c r="A39" i="25"/>
  <c r="D38" i="25"/>
  <c r="C38" i="25"/>
  <c r="B38" i="25"/>
  <c r="A38" i="25"/>
  <c r="D37" i="25"/>
  <c r="C37" i="25"/>
  <c r="B37" i="25"/>
  <c r="A37" i="25"/>
  <c r="D36" i="25"/>
  <c r="C36" i="25"/>
  <c r="B36" i="25"/>
  <c r="A36" i="25"/>
  <c r="D35" i="25"/>
  <c r="C35" i="25"/>
  <c r="B35" i="25"/>
  <c r="A35" i="25"/>
  <c r="D34" i="25"/>
  <c r="C34" i="25"/>
  <c r="B34" i="25"/>
  <c r="A34" i="25"/>
  <c r="D33" i="25"/>
  <c r="C33" i="25"/>
  <c r="B33" i="25"/>
  <c r="A33" i="25"/>
  <c r="D32" i="25"/>
  <c r="C32" i="25"/>
  <c r="B32" i="25"/>
  <c r="A32" i="25"/>
  <c r="D31" i="25"/>
  <c r="C31" i="25"/>
  <c r="B31" i="25"/>
  <c r="A31" i="25"/>
  <c r="D30" i="25"/>
  <c r="C30" i="25"/>
  <c r="B30" i="25"/>
  <c r="A30" i="25"/>
  <c r="D29" i="25"/>
  <c r="C29" i="25"/>
  <c r="B29" i="25"/>
  <c r="A29" i="25"/>
  <c r="D28" i="25"/>
  <c r="C28" i="25"/>
  <c r="B28" i="25"/>
  <c r="A28" i="25"/>
  <c r="D27" i="25"/>
  <c r="C27" i="25"/>
  <c r="B27" i="25"/>
  <c r="A27" i="25"/>
  <c r="D26" i="25"/>
  <c r="C26" i="25"/>
  <c r="B26" i="25"/>
  <c r="A26" i="25"/>
  <c r="D25" i="25"/>
  <c r="C25" i="25"/>
  <c r="B25" i="25"/>
  <c r="A25" i="25"/>
  <c r="D24" i="25"/>
  <c r="C24" i="25"/>
  <c r="B24" i="25"/>
  <c r="A24" i="25"/>
  <c r="D23" i="25"/>
  <c r="C23" i="25"/>
  <c r="B23" i="25"/>
  <c r="A23" i="25"/>
  <c r="D22" i="25"/>
  <c r="C22" i="25"/>
  <c r="B22" i="25"/>
  <c r="A22" i="25"/>
  <c r="D21" i="25"/>
  <c r="C21" i="25"/>
  <c r="B21" i="25"/>
  <c r="A21" i="25"/>
  <c r="D20" i="25"/>
  <c r="C20" i="25"/>
  <c r="B20" i="25"/>
  <c r="A20" i="25"/>
  <c r="D19" i="25"/>
  <c r="C19" i="25"/>
  <c r="B19" i="25"/>
  <c r="A19" i="25"/>
  <c r="D18" i="25"/>
  <c r="C18" i="25"/>
  <c r="B18" i="25"/>
  <c r="A18" i="25"/>
  <c r="D17" i="25"/>
  <c r="C17" i="25"/>
  <c r="B17" i="25"/>
  <c r="A17" i="25"/>
  <c r="D16" i="25"/>
  <c r="C16" i="25"/>
  <c r="B16" i="25"/>
  <c r="A16" i="25"/>
  <c r="D15" i="25"/>
  <c r="C15" i="25"/>
  <c r="B15" i="25"/>
  <c r="A15" i="25"/>
  <c r="D14" i="25"/>
  <c r="C14" i="25"/>
  <c r="B14" i="25"/>
  <c r="A14" i="25"/>
  <c r="D13" i="25"/>
  <c r="C13" i="25"/>
  <c r="B13" i="25"/>
  <c r="A13" i="25"/>
  <c r="D12" i="25"/>
  <c r="C12" i="25"/>
  <c r="B12" i="25"/>
  <c r="A12" i="25"/>
  <c r="D11" i="25"/>
  <c r="C11" i="25"/>
  <c r="B11" i="25"/>
  <c r="A11" i="25"/>
  <c r="D10" i="25"/>
  <c r="C10" i="25"/>
  <c r="B10" i="25"/>
  <c r="A10" i="25"/>
  <c r="D9" i="25"/>
  <c r="C9" i="25"/>
  <c r="B9" i="25"/>
  <c r="A9" i="25"/>
  <c r="D8" i="25"/>
  <c r="C8" i="25"/>
  <c r="B8" i="25"/>
  <c r="A8" i="25"/>
  <c r="D7" i="25"/>
  <c r="C7" i="25"/>
  <c r="B7" i="25"/>
  <c r="A7" i="25"/>
  <c r="D6" i="25"/>
  <c r="C6" i="25"/>
  <c r="B6" i="25"/>
  <c r="A6" i="25"/>
  <c r="B2" i="25"/>
  <c r="B4" i="25"/>
  <c r="B3" i="25"/>
  <c r="B5" i="25"/>
  <c r="C5" i="25"/>
  <c r="D5" i="25"/>
  <c r="A5" i="25"/>
  <c r="A3" i="25"/>
  <c r="A4" i="25"/>
  <c r="C4" i="25"/>
  <c r="C3" i="25"/>
  <c r="C2" i="25"/>
  <c r="D3" i="25"/>
  <c r="D4" i="25"/>
  <c r="A2" i="25"/>
  <c r="L200" i="2" l="1" a="1"/>
  <c r="L200" i="2" s="1"/>
  <c r="M200" i="2" s="1" a="1"/>
  <c r="M200" i="2" s="1"/>
  <c r="L199" i="2" a="1"/>
  <c r="L199" i="2" s="1"/>
  <c r="M199" i="2" s="1" a="1"/>
  <c r="M199" i="2" s="1"/>
  <c r="L198" i="2" a="1"/>
  <c r="L198" i="2" s="1"/>
  <c r="M198" i="2" s="1" a="1"/>
  <c r="M198" i="2" s="1"/>
  <c r="L197" i="2" a="1"/>
  <c r="L197" i="2" s="1"/>
  <c r="M197" i="2" s="1" a="1"/>
  <c r="M197" i="2" s="1"/>
  <c r="L196" i="2" a="1"/>
  <c r="L196" i="2" s="1"/>
  <c r="M196" i="2" s="1" a="1"/>
  <c r="M196" i="2" s="1"/>
  <c r="L195" i="2" a="1"/>
  <c r="L195" i="2" s="1"/>
  <c r="M195" i="2" s="1" a="1"/>
  <c r="M195" i="2" s="1"/>
  <c r="L194" i="2" a="1"/>
  <c r="L194" i="2" s="1"/>
  <c r="M194" i="2" s="1" a="1"/>
  <c r="M194" i="2" s="1"/>
  <c r="L193" i="2" a="1"/>
  <c r="L193" i="2" s="1"/>
  <c r="M193" i="2" s="1" a="1"/>
  <c r="M193" i="2" s="1"/>
  <c r="L192" i="2" a="1"/>
  <c r="L192" i="2" s="1"/>
  <c r="M192" i="2" s="1" a="1"/>
  <c r="M192" i="2" s="1"/>
  <c r="L191" i="2" a="1"/>
  <c r="L191" i="2" s="1"/>
  <c r="M191" i="2" s="1" a="1"/>
  <c r="M191" i="2" s="1"/>
  <c r="L190" i="2" a="1"/>
  <c r="L190" i="2" s="1"/>
  <c r="M190" i="2" s="1" a="1"/>
  <c r="M190" i="2" s="1"/>
  <c r="L189" i="2" a="1"/>
  <c r="L189" i="2" s="1"/>
  <c r="M189" i="2" s="1" a="1"/>
  <c r="M189" i="2" s="1"/>
  <c r="L188" i="2" a="1"/>
  <c r="L188" i="2" s="1"/>
  <c r="M188" i="2" s="1" a="1"/>
  <c r="M188" i="2" s="1"/>
  <c r="L187" i="2" a="1"/>
  <c r="L187" i="2" s="1"/>
  <c r="M187" i="2" s="1" a="1"/>
  <c r="M187" i="2" s="1"/>
  <c r="L186" i="2" a="1"/>
  <c r="L186" i="2" s="1"/>
  <c r="M186" i="2" s="1" a="1"/>
  <c r="M186" i="2" s="1"/>
  <c r="L185" i="2" a="1"/>
  <c r="L185" i="2" s="1"/>
  <c r="M185" i="2" s="1" a="1"/>
  <c r="M185" i="2" s="1"/>
  <c r="L184" i="2" a="1"/>
  <c r="L184" i="2" s="1"/>
  <c r="M184" i="2" s="1" a="1"/>
  <c r="M184" i="2" s="1"/>
  <c r="L183" i="2" a="1"/>
  <c r="L183" i="2" s="1"/>
  <c r="M183" i="2" s="1" a="1"/>
  <c r="M183" i="2" s="1"/>
  <c r="L182" i="2" a="1"/>
  <c r="L182" i="2" s="1"/>
  <c r="M182" i="2" s="1" a="1"/>
  <c r="M182" i="2" s="1"/>
  <c r="L181" i="2" a="1"/>
  <c r="L181" i="2" s="1"/>
  <c r="M181" i="2" s="1" a="1"/>
  <c r="M181" i="2" s="1"/>
  <c r="L180" i="2" a="1"/>
  <c r="L180" i="2" s="1"/>
  <c r="M180" i="2" s="1" a="1"/>
  <c r="M180" i="2" s="1"/>
  <c r="L179" i="2" a="1"/>
  <c r="L179" i="2" s="1"/>
  <c r="M179" i="2" s="1" a="1"/>
  <c r="M179" i="2" s="1"/>
  <c r="L178" i="2" a="1"/>
  <c r="L178" i="2" s="1"/>
  <c r="M178" i="2" s="1" a="1"/>
  <c r="M178" i="2" s="1"/>
  <c r="L177" i="2" a="1"/>
  <c r="L177" i="2" s="1"/>
  <c r="M177" i="2" s="1" a="1"/>
  <c r="M177" i="2" s="1"/>
  <c r="L176" i="2" a="1"/>
  <c r="L176" i="2" s="1"/>
  <c r="M176" i="2" s="1" a="1"/>
  <c r="M176" i="2" s="1"/>
  <c r="L175" i="2" a="1"/>
  <c r="L175" i="2" s="1"/>
  <c r="M175" i="2" s="1" a="1"/>
  <c r="M175" i="2" s="1"/>
  <c r="L174" i="2" a="1"/>
  <c r="L174" i="2" s="1"/>
  <c r="M174" i="2" s="1" a="1"/>
  <c r="M174" i="2" s="1"/>
  <c r="L173" i="2" a="1"/>
  <c r="L173" i="2" s="1"/>
  <c r="M173" i="2" s="1" a="1"/>
  <c r="M173" i="2" s="1"/>
  <c r="L172" i="2" a="1"/>
  <c r="L172" i="2" s="1"/>
  <c r="M172" i="2" s="1" a="1"/>
  <c r="M172" i="2" s="1"/>
  <c r="L171" i="2" a="1"/>
  <c r="L171" i="2" s="1"/>
  <c r="M171" i="2" s="1" a="1"/>
  <c r="M171" i="2" s="1"/>
  <c r="L170" i="2" a="1"/>
  <c r="L170" i="2" s="1"/>
  <c r="M170" i="2" s="1" a="1"/>
  <c r="M170" i="2" s="1"/>
  <c r="L169" i="2" a="1"/>
  <c r="L169" i="2" s="1"/>
  <c r="M169" i="2" s="1" a="1"/>
  <c r="M169" i="2" s="1"/>
  <c r="L168" i="2" a="1"/>
  <c r="L168" i="2" s="1"/>
  <c r="M168" i="2" s="1" a="1"/>
  <c r="M168" i="2" s="1"/>
  <c r="L167" i="2" a="1"/>
  <c r="L167" i="2" s="1"/>
  <c r="M167" i="2" s="1" a="1"/>
  <c r="M167" i="2" s="1"/>
  <c r="L166" i="2" a="1"/>
  <c r="L166" i="2" s="1"/>
  <c r="M166" i="2" s="1" a="1"/>
  <c r="M166" i="2" s="1"/>
  <c r="L165" i="2" a="1"/>
  <c r="L165" i="2" s="1"/>
  <c r="M165" i="2" s="1" a="1"/>
  <c r="M165" i="2" s="1"/>
  <c r="L164" i="2" a="1"/>
  <c r="L164" i="2" s="1"/>
  <c r="M164" i="2" s="1" a="1"/>
  <c r="M164" i="2" s="1"/>
  <c r="L163" i="2" a="1"/>
  <c r="L163" i="2" s="1"/>
  <c r="M163" i="2" s="1" a="1"/>
  <c r="M163" i="2" s="1"/>
  <c r="L162" i="2" a="1"/>
  <c r="L162" i="2" s="1"/>
  <c r="M162" i="2" s="1" a="1"/>
  <c r="M162" i="2" s="1"/>
  <c r="L161" i="2" a="1"/>
  <c r="L161" i="2" s="1"/>
  <c r="M161" i="2" s="1" a="1"/>
  <c r="M161" i="2" s="1"/>
  <c r="L160" i="2" a="1"/>
  <c r="L160" i="2" s="1"/>
  <c r="M160" i="2" s="1" a="1"/>
  <c r="M160" i="2" s="1"/>
  <c r="L159" i="2" a="1"/>
  <c r="L159" i="2" s="1"/>
  <c r="M159" i="2" s="1" a="1"/>
  <c r="M159" i="2" s="1"/>
  <c r="L158" i="2" a="1"/>
  <c r="L158" i="2" s="1"/>
  <c r="M158" i="2" s="1" a="1"/>
  <c r="M158" i="2" s="1"/>
  <c r="L157" i="2" a="1"/>
  <c r="L157" i="2" s="1"/>
  <c r="M157" i="2" s="1" a="1"/>
  <c r="M157" i="2" s="1"/>
  <c r="L156" i="2" a="1"/>
  <c r="L156" i="2" s="1"/>
  <c r="M156" i="2" s="1" a="1"/>
  <c r="M156" i="2" s="1"/>
  <c r="L155" i="2" a="1"/>
  <c r="L155" i="2" s="1"/>
  <c r="M155" i="2" s="1" a="1"/>
  <c r="M155" i="2" s="1"/>
  <c r="L154" i="2" a="1"/>
  <c r="L154" i="2" s="1"/>
  <c r="M154" i="2" s="1" a="1"/>
  <c r="M154" i="2" s="1"/>
  <c r="L153" i="2" a="1"/>
  <c r="L153" i="2" s="1"/>
  <c r="M153" i="2" s="1" a="1"/>
  <c r="M153" i="2" s="1"/>
  <c r="L152" i="2" a="1"/>
  <c r="L152" i="2" s="1"/>
  <c r="M152" i="2" s="1" a="1"/>
  <c r="M152" i="2" s="1"/>
  <c r="L151" i="2" a="1"/>
  <c r="L151" i="2" s="1"/>
  <c r="M151" i="2" s="1" a="1"/>
  <c r="M151" i="2" s="1"/>
  <c r="L150" i="2" a="1"/>
  <c r="L150" i="2" s="1"/>
  <c r="M150" i="2" s="1" a="1"/>
  <c r="M150" i="2" s="1"/>
  <c r="L149" i="2" a="1"/>
  <c r="L149" i="2" s="1"/>
  <c r="M149" i="2" s="1" a="1"/>
  <c r="M149" i="2" s="1"/>
  <c r="L148" i="2" a="1"/>
  <c r="L148" i="2" s="1"/>
  <c r="M148" i="2" s="1" a="1"/>
  <c r="M148" i="2" s="1"/>
  <c r="L147" i="2" a="1"/>
  <c r="L147" i="2" s="1"/>
  <c r="M147" i="2" s="1" a="1"/>
  <c r="M147" i="2" s="1"/>
  <c r="L146" i="2" a="1"/>
  <c r="L146" i="2" s="1"/>
  <c r="M146" i="2" s="1" a="1"/>
  <c r="M146" i="2" s="1"/>
  <c r="L145" i="2" a="1"/>
  <c r="L145" i="2" s="1"/>
  <c r="M145" i="2" s="1" a="1"/>
  <c r="M145" i="2" s="1"/>
  <c r="L144" i="2" a="1"/>
  <c r="L144" i="2" s="1"/>
  <c r="M144" i="2" s="1" a="1"/>
  <c r="M144" i="2" s="1"/>
  <c r="L143" i="2" a="1"/>
  <c r="L143" i="2" s="1"/>
  <c r="M143" i="2" s="1" a="1"/>
  <c r="M143" i="2" s="1"/>
  <c r="L142" i="2" a="1"/>
  <c r="L142" i="2" s="1"/>
  <c r="M142" i="2" s="1" a="1"/>
  <c r="M142" i="2" s="1"/>
  <c r="L141" i="2" a="1"/>
  <c r="L141" i="2" s="1"/>
  <c r="M141" i="2" s="1" a="1"/>
  <c r="M141" i="2" s="1"/>
  <c r="L140" i="2" a="1"/>
  <c r="L140" i="2" s="1"/>
  <c r="M140" i="2" s="1" a="1"/>
  <c r="M140" i="2" s="1"/>
  <c r="L139" i="2" a="1"/>
  <c r="L139" i="2" s="1"/>
  <c r="M139" i="2" s="1" a="1"/>
  <c r="M139" i="2" s="1"/>
  <c r="L138" i="2" a="1"/>
  <c r="L138" i="2" s="1"/>
  <c r="M138" i="2" s="1" a="1"/>
  <c r="M138" i="2" s="1"/>
  <c r="L137" i="2" a="1"/>
  <c r="L137" i="2" s="1"/>
  <c r="M137" i="2" s="1" a="1"/>
  <c r="M137" i="2" s="1"/>
  <c r="L136" i="2" a="1"/>
  <c r="L136" i="2" s="1"/>
  <c r="M136" i="2" s="1" a="1"/>
  <c r="M136" i="2" s="1"/>
  <c r="L135" i="2" a="1"/>
  <c r="L135" i="2" s="1"/>
  <c r="M135" i="2" s="1" a="1"/>
  <c r="M135" i="2" s="1"/>
  <c r="L134" i="2" a="1"/>
  <c r="L134" i="2" s="1"/>
  <c r="M134" i="2" s="1" a="1"/>
  <c r="M134" i="2" s="1"/>
  <c r="L133" i="2" a="1"/>
  <c r="L133" i="2" s="1"/>
  <c r="M133" i="2" s="1" a="1"/>
  <c r="M133" i="2" s="1"/>
  <c r="L132" i="2" a="1"/>
  <c r="L132" i="2" s="1"/>
  <c r="M132" i="2" s="1" a="1"/>
  <c r="M132" i="2" s="1"/>
  <c r="L131" i="2" a="1"/>
  <c r="L131" i="2" s="1"/>
  <c r="M131" i="2" s="1" a="1"/>
  <c r="M131" i="2" s="1"/>
  <c r="L130" i="2" a="1"/>
  <c r="L130" i="2" s="1"/>
  <c r="M130" i="2" s="1" a="1"/>
  <c r="M130" i="2" s="1"/>
  <c r="L129" i="2" a="1"/>
  <c r="L129" i="2" s="1"/>
  <c r="M129" i="2" s="1" a="1"/>
  <c r="M129" i="2" s="1"/>
  <c r="L128" i="2" a="1"/>
  <c r="L128" i="2" s="1"/>
  <c r="M128" i="2" s="1" a="1"/>
  <c r="M128" i="2" s="1"/>
  <c r="L127" i="2" a="1"/>
  <c r="L127" i="2" s="1"/>
  <c r="M127" i="2" s="1" a="1"/>
  <c r="M127" i="2" s="1"/>
  <c r="L126" i="2" a="1"/>
  <c r="L126" i="2" s="1"/>
  <c r="M126" i="2" s="1" a="1"/>
  <c r="M126" i="2" s="1"/>
  <c r="L125" i="2" a="1"/>
  <c r="L125" i="2" s="1"/>
  <c r="M125" i="2" s="1" a="1"/>
  <c r="M125" i="2" s="1"/>
  <c r="L124" i="2" a="1"/>
  <c r="L124" i="2" s="1"/>
  <c r="M124" i="2" s="1" a="1"/>
  <c r="M124" i="2" s="1"/>
  <c r="L123" i="2" a="1"/>
  <c r="L123" i="2" s="1"/>
  <c r="M123" i="2" s="1" a="1"/>
  <c r="M123" i="2" s="1"/>
  <c r="L122" i="2" a="1"/>
  <c r="L122" i="2" s="1"/>
  <c r="M122" i="2" s="1" a="1"/>
  <c r="M122" i="2" s="1"/>
  <c r="L121" i="2" a="1"/>
  <c r="L121" i="2" s="1"/>
  <c r="M121" i="2" s="1" a="1"/>
  <c r="M121" i="2" s="1"/>
  <c r="L120" i="2" a="1"/>
  <c r="L120" i="2" s="1"/>
  <c r="M120" i="2" s="1" a="1"/>
  <c r="M120" i="2" s="1"/>
  <c r="L119" i="2" a="1"/>
  <c r="L119" i="2" s="1"/>
  <c r="M119" i="2" s="1" a="1"/>
  <c r="M119" i="2" s="1"/>
  <c r="L118" i="2" a="1"/>
  <c r="L118" i="2" s="1"/>
  <c r="M118" i="2" s="1" a="1"/>
  <c r="M118" i="2" s="1"/>
  <c r="L117" i="2" a="1"/>
  <c r="L117" i="2" s="1"/>
  <c r="M117" i="2" s="1" a="1"/>
  <c r="M117" i="2" s="1"/>
  <c r="L116" i="2" a="1"/>
  <c r="L116" i="2" s="1"/>
  <c r="M116" i="2" s="1" a="1"/>
  <c r="M116" i="2" s="1"/>
  <c r="L115" i="2" a="1"/>
  <c r="L115" i="2" s="1"/>
  <c r="M115" i="2" s="1" a="1"/>
  <c r="M115" i="2" s="1"/>
  <c r="L114" i="2" a="1"/>
  <c r="L114" i="2" s="1"/>
  <c r="M114" i="2" s="1" a="1"/>
  <c r="M114" i="2" s="1"/>
  <c r="L113" i="2" a="1"/>
  <c r="L113" i="2" s="1"/>
  <c r="M113" i="2" s="1" a="1"/>
  <c r="M113" i="2" s="1"/>
  <c r="L112" i="2" a="1"/>
  <c r="L112" i="2" s="1"/>
  <c r="M112" i="2" s="1" a="1"/>
  <c r="M112" i="2" s="1"/>
  <c r="L111" i="2" a="1"/>
  <c r="L111" i="2" s="1"/>
  <c r="M111" i="2" s="1" a="1"/>
  <c r="M111" i="2" s="1"/>
  <c r="L110" i="2" a="1"/>
  <c r="L110" i="2" s="1"/>
  <c r="M110" i="2" s="1" a="1"/>
  <c r="M110" i="2" s="1"/>
  <c r="L109" i="2" a="1"/>
  <c r="L109" i="2" s="1"/>
  <c r="M109" i="2" s="1" a="1"/>
  <c r="M109" i="2" s="1"/>
  <c r="L108" i="2" a="1"/>
  <c r="L108" i="2" s="1"/>
  <c r="M108" i="2" s="1" a="1"/>
  <c r="M108" i="2" s="1"/>
  <c r="L107" i="2" a="1"/>
  <c r="L107" i="2" s="1"/>
  <c r="M107" i="2" s="1" a="1"/>
  <c r="M107" i="2" s="1"/>
  <c r="L106" i="2" a="1"/>
  <c r="L106" i="2" s="1"/>
  <c r="M106" i="2" s="1" a="1"/>
  <c r="M106" i="2" s="1"/>
  <c r="L105" i="2" a="1"/>
  <c r="L105" i="2" s="1"/>
  <c r="M105" i="2" s="1" a="1"/>
  <c r="M105" i="2" s="1"/>
  <c r="L104" i="2" a="1"/>
  <c r="L104" i="2" s="1"/>
  <c r="M104" i="2" s="1" a="1"/>
  <c r="M104" i="2" s="1"/>
  <c r="L103" i="2" a="1"/>
  <c r="L103" i="2" s="1"/>
  <c r="M103" i="2" s="1" a="1"/>
  <c r="M103" i="2" s="1"/>
  <c r="L102" i="2" a="1"/>
  <c r="L102" i="2" s="1"/>
  <c r="M102" i="2" s="1" a="1"/>
  <c r="M102" i="2" s="1"/>
  <c r="L101" i="2" a="1"/>
  <c r="L101" i="2" s="1"/>
  <c r="M101" i="2" s="1" a="1"/>
  <c r="M101" i="2" s="1"/>
  <c r="L100" i="2" a="1"/>
  <c r="L100" i="2" s="1"/>
  <c r="M100" i="2" s="1" a="1"/>
  <c r="M100" i="2" s="1"/>
  <c r="L99" i="2" a="1"/>
  <c r="L99" i="2" s="1"/>
  <c r="M99" i="2" s="1" a="1"/>
  <c r="M99" i="2" s="1"/>
  <c r="L98" i="2" a="1"/>
  <c r="L98" i="2" s="1"/>
  <c r="M98" i="2" s="1" a="1"/>
  <c r="M98" i="2" s="1"/>
  <c r="L97" i="2" a="1"/>
  <c r="L97" i="2" s="1"/>
  <c r="M97" i="2" s="1" a="1"/>
  <c r="M97" i="2" s="1"/>
  <c r="L96" i="2" a="1"/>
  <c r="L96" i="2" s="1"/>
  <c r="M96" i="2" s="1" a="1"/>
  <c r="M96" i="2" s="1"/>
  <c r="L95" i="2" a="1"/>
  <c r="L95" i="2" s="1"/>
  <c r="M95" i="2" s="1" a="1"/>
  <c r="M95" i="2" s="1"/>
  <c r="L94" i="2" a="1"/>
  <c r="L94" i="2" s="1"/>
  <c r="M94" i="2" s="1" a="1"/>
  <c r="M94" i="2" s="1"/>
  <c r="L93" i="2" a="1"/>
  <c r="L93" i="2" s="1"/>
  <c r="M93" i="2" s="1" a="1"/>
  <c r="M93" i="2" s="1"/>
  <c r="L92" i="2" a="1"/>
  <c r="L92" i="2" s="1"/>
  <c r="M92" i="2" s="1" a="1"/>
  <c r="M92" i="2" s="1"/>
  <c r="L91" i="2" a="1"/>
  <c r="L91" i="2" s="1"/>
  <c r="M91" i="2" s="1" a="1"/>
  <c r="M91" i="2" s="1"/>
  <c r="L90" i="2" a="1"/>
  <c r="L90" i="2" s="1"/>
  <c r="M90" i="2" s="1" a="1"/>
  <c r="M90" i="2" s="1"/>
  <c r="L89" i="2" a="1"/>
  <c r="L89" i="2" s="1"/>
  <c r="M89" i="2" s="1" a="1"/>
  <c r="M89" i="2" s="1"/>
  <c r="L88" i="2" a="1"/>
  <c r="L88" i="2" s="1"/>
  <c r="M88" i="2" s="1" a="1"/>
  <c r="M88" i="2" s="1"/>
  <c r="L87" i="2" a="1"/>
  <c r="L87" i="2" s="1"/>
  <c r="M87" i="2" s="1" a="1"/>
  <c r="M87" i="2" s="1"/>
  <c r="L86" i="2" a="1"/>
  <c r="L86" i="2" s="1"/>
  <c r="M86" i="2" s="1" a="1"/>
  <c r="M86" i="2" s="1"/>
  <c r="L85" i="2" a="1"/>
  <c r="L85" i="2" s="1"/>
  <c r="M85" i="2" s="1" a="1"/>
  <c r="M85" i="2" s="1"/>
  <c r="L84" i="2" a="1"/>
  <c r="L84" i="2" s="1"/>
  <c r="M84" i="2" s="1" a="1"/>
  <c r="M84" i="2" s="1"/>
  <c r="L83" i="2" a="1"/>
  <c r="L83" i="2" s="1"/>
  <c r="M83" i="2" s="1" a="1"/>
  <c r="M83" i="2" s="1"/>
  <c r="L82" i="2" a="1"/>
  <c r="L82" i="2" s="1"/>
  <c r="M82" i="2" s="1" a="1"/>
  <c r="M82" i="2" s="1"/>
  <c r="L81" i="2" a="1"/>
  <c r="L81" i="2" s="1"/>
  <c r="M81" i="2" s="1" a="1"/>
  <c r="M81" i="2" s="1"/>
  <c r="L80" i="2" a="1"/>
  <c r="L80" i="2" s="1"/>
  <c r="M80" i="2" s="1" a="1"/>
  <c r="M80" i="2" s="1"/>
  <c r="L79" i="2" a="1"/>
  <c r="L79" i="2" s="1"/>
  <c r="M79" i="2" s="1" a="1"/>
  <c r="M79" i="2" s="1"/>
  <c r="L78" i="2" a="1"/>
  <c r="L78" i="2" s="1"/>
  <c r="M78" i="2" s="1" a="1"/>
  <c r="M78" i="2" s="1"/>
  <c r="L77" i="2" a="1"/>
  <c r="L77" i="2" s="1"/>
  <c r="M77" i="2" s="1" a="1"/>
  <c r="M77" i="2" s="1"/>
  <c r="L76" i="2" a="1"/>
  <c r="L76" i="2" s="1"/>
  <c r="M76" i="2" s="1" a="1"/>
  <c r="M76" i="2" s="1"/>
  <c r="L75" i="2" a="1"/>
  <c r="L75" i="2" s="1"/>
  <c r="M75" i="2" s="1" a="1"/>
  <c r="M75" i="2" s="1"/>
  <c r="L74" i="2" a="1"/>
  <c r="L74" i="2" s="1"/>
  <c r="M74" i="2" s="1" a="1"/>
  <c r="M74" i="2" s="1"/>
  <c r="L73" i="2" a="1"/>
  <c r="L73" i="2" s="1"/>
  <c r="M73" i="2" s="1" a="1"/>
  <c r="M73" i="2" s="1"/>
  <c r="L72" i="2" a="1"/>
  <c r="L72" i="2" s="1"/>
  <c r="M72" i="2" s="1" a="1"/>
  <c r="M72" i="2" s="1"/>
  <c r="L71" i="2" a="1"/>
  <c r="L71" i="2" s="1"/>
  <c r="M71" i="2" s="1" a="1"/>
  <c r="M71" i="2" s="1"/>
  <c r="L70" i="2" a="1"/>
  <c r="L70" i="2" s="1"/>
  <c r="M70" i="2" s="1" a="1"/>
  <c r="M70" i="2" s="1"/>
  <c r="L69" i="2" a="1"/>
  <c r="L69" i="2" s="1"/>
  <c r="M69" i="2" s="1" a="1"/>
  <c r="M69" i="2" s="1"/>
  <c r="L68" i="2" a="1"/>
  <c r="L68" i="2" s="1"/>
  <c r="M68" i="2" s="1" a="1"/>
  <c r="M68" i="2" s="1"/>
  <c r="L67" i="2" a="1"/>
  <c r="L67" i="2" s="1"/>
  <c r="M67" i="2" s="1" a="1"/>
  <c r="M67" i="2" s="1"/>
  <c r="L66" i="2" a="1"/>
  <c r="L66" i="2" s="1"/>
  <c r="M66" i="2" s="1" a="1"/>
  <c r="M66" i="2" s="1"/>
  <c r="L65" i="2" a="1"/>
  <c r="L65" i="2" s="1"/>
  <c r="M65" i="2" s="1" a="1"/>
  <c r="M65" i="2" s="1"/>
  <c r="L64" i="2" a="1"/>
  <c r="L64" i="2" s="1"/>
  <c r="M64" i="2" s="1" a="1"/>
  <c r="M64" i="2" s="1"/>
  <c r="L63" i="2" a="1"/>
  <c r="L63" i="2" s="1"/>
  <c r="M63" i="2" s="1" a="1"/>
  <c r="M63" i="2" s="1"/>
  <c r="L62" i="2" a="1"/>
  <c r="L62" i="2" s="1"/>
  <c r="M62" i="2" s="1" a="1"/>
  <c r="M62" i="2" s="1"/>
  <c r="L61" i="2" a="1"/>
  <c r="L61" i="2" s="1"/>
  <c r="M61" i="2" s="1" a="1"/>
  <c r="M61" i="2" s="1"/>
  <c r="L60" i="2" a="1"/>
  <c r="L60" i="2" s="1"/>
  <c r="M60" i="2" s="1" a="1"/>
  <c r="M60" i="2" s="1"/>
  <c r="L59" i="2" a="1"/>
  <c r="L59" i="2" s="1"/>
  <c r="M59" i="2" s="1" a="1"/>
  <c r="M59" i="2" s="1"/>
  <c r="L58" i="2" a="1"/>
  <c r="L58" i="2" s="1"/>
  <c r="M58" i="2" s="1" a="1"/>
  <c r="M58" i="2" s="1"/>
  <c r="L57" i="2" a="1"/>
  <c r="L57" i="2" s="1"/>
  <c r="M57" i="2" s="1" a="1"/>
  <c r="M57" i="2" s="1"/>
  <c r="L56" i="2" a="1"/>
  <c r="L56" i="2" s="1"/>
  <c r="M56" i="2" s="1" a="1"/>
  <c r="M56" i="2" s="1"/>
  <c r="L55" i="2" a="1"/>
  <c r="L55" i="2" s="1"/>
  <c r="M55" i="2" s="1" a="1"/>
  <c r="M55" i="2" s="1"/>
  <c r="L54" i="2" a="1"/>
  <c r="L54" i="2" s="1"/>
  <c r="M54" i="2" s="1" a="1"/>
  <c r="M54" i="2" s="1"/>
  <c r="L53" i="2" a="1"/>
  <c r="L53" i="2" s="1"/>
  <c r="M53" i="2" s="1" a="1"/>
  <c r="M53" i="2" s="1"/>
  <c r="L52" i="2" a="1"/>
  <c r="L52" i="2" s="1"/>
  <c r="M52" i="2" s="1" a="1"/>
  <c r="M52" i="2" s="1"/>
  <c r="L51" i="2" a="1"/>
  <c r="L51" i="2" s="1"/>
  <c r="M51" i="2" s="1" a="1"/>
  <c r="M51" i="2" s="1"/>
  <c r="L50" i="2" a="1"/>
  <c r="L50" i="2" s="1"/>
  <c r="M50" i="2" s="1" a="1"/>
  <c r="M50" i="2" s="1"/>
  <c r="L49" i="2" a="1"/>
  <c r="L49" i="2" s="1"/>
  <c r="M49" i="2" s="1" a="1"/>
  <c r="M49" i="2" s="1"/>
  <c r="L48" i="2" a="1"/>
  <c r="L48" i="2" s="1"/>
  <c r="M48" i="2" s="1" a="1"/>
  <c r="M48" i="2" s="1"/>
  <c r="L47" i="2" a="1"/>
  <c r="L47" i="2" s="1"/>
  <c r="M47" i="2" s="1" a="1"/>
  <c r="M47" i="2" s="1"/>
  <c r="L46" i="2" a="1"/>
  <c r="L46" i="2" s="1"/>
  <c r="M46" i="2" s="1" a="1"/>
  <c r="M46" i="2" s="1"/>
  <c r="L45" i="2" a="1"/>
  <c r="L45" i="2" s="1"/>
  <c r="M45" i="2" s="1" a="1"/>
  <c r="M45" i="2" s="1"/>
  <c r="L44" i="2" a="1"/>
  <c r="L44" i="2" s="1"/>
  <c r="M44" i="2" s="1" a="1"/>
  <c r="M44" i="2" s="1"/>
  <c r="L43" i="2" a="1"/>
  <c r="L43" i="2" s="1"/>
  <c r="M43" i="2" s="1" a="1"/>
  <c r="M43" i="2" s="1"/>
  <c r="L42" i="2" a="1"/>
  <c r="L42" i="2" s="1"/>
  <c r="M42" i="2" s="1" a="1"/>
  <c r="M42" i="2" s="1"/>
  <c r="L41" i="2" a="1"/>
  <c r="L41" i="2" s="1"/>
  <c r="M41" i="2" s="1" a="1"/>
  <c r="M41" i="2" s="1"/>
  <c r="L40" i="2" a="1"/>
  <c r="L40" i="2" s="1"/>
  <c r="M40" i="2" s="1" a="1"/>
  <c r="M40" i="2" s="1"/>
  <c r="L39" i="2" a="1"/>
  <c r="L39" i="2" s="1"/>
  <c r="M39" i="2" s="1" a="1"/>
  <c r="M39" i="2" s="1"/>
  <c r="L38" i="2" a="1"/>
  <c r="L38" i="2" s="1"/>
  <c r="M38" i="2" s="1" a="1"/>
  <c r="M38" i="2" s="1"/>
  <c r="L37" i="2" a="1"/>
  <c r="L37" i="2" s="1"/>
  <c r="M37" i="2" s="1" a="1"/>
  <c r="M37" i="2" s="1"/>
  <c r="L36" i="2" a="1"/>
  <c r="L36" i="2" s="1"/>
  <c r="M36" i="2" s="1" a="1"/>
  <c r="M36" i="2" s="1"/>
  <c r="L35" i="2" a="1"/>
  <c r="L35" i="2" s="1"/>
  <c r="M35" i="2" s="1" a="1"/>
  <c r="M35" i="2" s="1"/>
  <c r="L34" i="2" a="1"/>
  <c r="L34" i="2" s="1"/>
  <c r="M34" i="2" s="1" a="1"/>
  <c r="M34" i="2" s="1"/>
  <c r="L33" i="2" a="1"/>
  <c r="L33" i="2" s="1"/>
  <c r="M33" i="2" s="1" a="1"/>
  <c r="M33" i="2" s="1"/>
  <c r="L32" i="2" a="1"/>
  <c r="L32" i="2" s="1"/>
  <c r="M32" i="2" s="1" a="1"/>
  <c r="M32" i="2" s="1"/>
  <c r="L31" i="2" a="1"/>
  <c r="L31" i="2" s="1"/>
  <c r="M31" i="2" s="1" a="1"/>
  <c r="M31" i="2" s="1"/>
  <c r="L30" i="2" a="1"/>
  <c r="L30" i="2" s="1"/>
  <c r="M30" i="2" s="1" a="1"/>
  <c r="M30" i="2" s="1"/>
  <c r="L29" i="2" a="1"/>
  <c r="L29" i="2" s="1"/>
  <c r="M29" i="2" s="1" a="1"/>
  <c r="M29" i="2" s="1"/>
  <c r="L28" i="2" a="1"/>
  <c r="L28" i="2" s="1"/>
  <c r="M28" i="2" s="1" a="1"/>
  <c r="M28" i="2" s="1"/>
  <c r="L27" i="2" a="1"/>
  <c r="L27" i="2" s="1"/>
  <c r="M27" i="2" s="1" a="1"/>
  <c r="M27" i="2" s="1"/>
  <c r="L26" i="2" a="1"/>
  <c r="L26" i="2" s="1"/>
  <c r="M26" i="2" s="1" a="1"/>
  <c r="M26" i="2" s="1"/>
  <c r="L25" i="2" a="1"/>
  <c r="L25" i="2" s="1"/>
  <c r="M25" i="2" s="1" a="1"/>
  <c r="M25" i="2" s="1"/>
  <c r="L24" i="2" a="1"/>
  <c r="L24" i="2" s="1"/>
  <c r="M24" i="2" s="1" a="1"/>
  <c r="M24" i="2" s="1"/>
  <c r="L23" i="2" a="1"/>
  <c r="L23" i="2" s="1"/>
  <c r="M23" i="2" s="1" a="1"/>
  <c r="M23" i="2" s="1"/>
  <c r="L22" i="2" a="1"/>
  <c r="L22" i="2" s="1"/>
  <c r="M22" i="2" s="1" a="1"/>
  <c r="M22" i="2" s="1"/>
  <c r="L21" i="2" a="1"/>
  <c r="L21" i="2" s="1"/>
  <c r="M21" i="2" s="1" a="1"/>
  <c r="M21" i="2" s="1"/>
  <c r="L20" i="2" a="1"/>
  <c r="L20" i="2" s="1"/>
  <c r="M20" i="2" s="1" a="1"/>
  <c r="M20" i="2" s="1"/>
  <c r="L19" i="2" a="1"/>
  <c r="L19" i="2" s="1"/>
  <c r="M19" i="2" s="1" a="1"/>
  <c r="M19" i="2" s="1"/>
  <c r="L18" i="2" a="1"/>
  <c r="L18" i="2" s="1"/>
  <c r="M18" i="2" s="1" a="1"/>
  <c r="M18" i="2" s="1"/>
  <c r="L17" i="2" a="1"/>
  <c r="L17" i="2" s="1"/>
  <c r="M17" i="2" s="1" a="1"/>
  <c r="M17" i="2" s="1"/>
  <c r="L16" i="2" a="1"/>
  <c r="L16" i="2" s="1"/>
  <c r="M16" i="2" s="1" a="1"/>
  <c r="M16" i="2" s="1"/>
  <c r="L15" i="2" a="1"/>
  <c r="L15" i="2" s="1"/>
  <c r="M15" i="2" s="1" a="1"/>
  <c r="M15" i="2" s="1"/>
  <c r="L10" i="2" a="1"/>
  <c r="L10" i="2" s="1"/>
  <c r="M10" i="2" s="1" a="1"/>
  <c r="M10" i="2" s="1"/>
  <c r="L8" i="2" a="1"/>
  <c r="L8" i="2" s="1"/>
  <c r="M8" i="2" s="1" a="1"/>
  <c r="M8" i="2" s="1"/>
  <c r="L7" i="2" a="1"/>
  <c r="L7" i="2" s="1"/>
  <c r="M7" i="2" s="1" a="1"/>
  <c r="M7" i="2" s="1"/>
  <c r="L4" i="2" a="1"/>
  <c r="L4" i="2" s="1"/>
  <c r="M4" i="2" s="1" a="1"/>
  <c r="M4" i="2" s="1"/>
  <c r="AC8" i="2" l="1" a="1"/>
  <c r="AC8" i="2" s="1"/>
  <c r="Q200" i="2"/>
  <c r="Q199" i="2"/>
  <c r="Q198" i="2"/>
  <c r="Q197" i="2"/>
  <c r="Q196" i="2"/>
  <c r="Q195" i="2"/>
  <c r="Q194" i="2"/>
  <c r="Q193" i="2"/>
  <c r="Q192" i="2"/>
  <c r="Q191" i="2"/>
  <c r="Q190" i="2"/>
  <c r="Q189" i="2"/>
  <c r="Q188" i="2"/>
  <c r="Q187" i="2"/>
  <c r="Q186" i="2"/>
  <c r="Q185" i="2"/>
  <c r="Q184" i="2"/>
  <c r="Q183" i="2"/>
  <c r="Q182" i="2"/>
  <c r="Q181" i="2"/>
  <c r="Q180" i="2"/>
  <c r="Q179" i="2"/>
  <c r="Q178" i="2"/>
  <c r="Q177" i="2"/>
  <c r="Q176" i="2"/>
  <c r="Q175" i="2"/>
  <c r="Q174" i="2"/>
  <c r="Q173" i="2"/>
  <c r="Q172" i="2"/>
  <c r="Q171" i="2"/>
  <c r="Q170" i="2"/>
  <c r="Q169" i="2"/>
  <c r="Q168" i="2"/>
  <c r="Q167" i="2"/>
  <c r="Q166" i="2"/>
  <c r="Q165" i="2"/>
  <c r="Q164" i="2"/>
  <c r="Q163" i="2"/>
  <c r="Q162" i="2"/>
  <c r="Q161" i="2"/>
  <c r="Q160" i="2"/>
  <c r="Q159" i="2"/>
  <c r="Q158" i="2"/>
  <c r="Q157" i="2"/>
  <c r="Q156" i="2"/>
  <c r="Q155" i="2"/>
  <c r="Q154" i="2"/>
  <c r="Q153" i="2"/>
  <c r="Q152" i="2"/>
  <c r="Q151" i="2"/>
  <c r="Q150" i="2"/>
  <c r="Q149" i="2"/>
  <c r="Q148" i="2"/>
  <c r="Q147" i="2"/>
  <c r="Q146" i="2"/>
  <c r="Q145" i="2"/>
  <c r="Q144" i="2"/>
  <c r="Q143" i="2"/>
  <c r="Q142" i="2"/>
  <c r="Q141" i="2"/>
  <c r="Q140" i="2"/>
  <c r="Q139" i="2"/>
  <c r="Q138" i="2"/>
  <c r="Q137" i="2"/>
  <c r="Q136" i="2"/>
  <c r="Q135" i="2"/>
  <c r="Q134" i="2"/>
  <c r="Q133" i="2"/>
  <c r="Q132" i="2"/>
  <c r="Q131" i="2"/>
  <c r="Q130" i="2"/>
  <c r="Q129" i="2"/>
  <c r="Q128" i="2"/>
  <c r="Q127" i="2"/>
  <c r="Q126" i="2"/>
  <c r="Q125" i="2"/>
  <c r="Q124" i="2"/>
  <c r="Q123" i="2"/>
  <c r="Q122" i="2"/>
  <c r="Q121" i="2"/>
  <c r="Q120" i="2"/>
  <c r="Q119" i="2"/>
  <c r="Q118" i="2"/>
  <c r="Q117" i="2"/>
  <c r="Q116" i="2"/>
  <c r="Q115" i="2"/>
  <c r="Q114" i="2"/>
  <c r="Q113" i="2"/>
  <c r="Q112" i="2"/>
  <c r="Q111" i="2"/>
  <c r="Q110" i="2"/>
  <c r="Q109" i="2"/>
  <c r="Q108" i="2"/>
  <c r="Q107" i="2"/>
  <c r="Q106" i="2"/>
  <c r="Q105" i="2"/>
  <c r="Q104" i="2"/>
  <c r="Q103" i="2"/>
  <c r="Q102" i="2"/>
  <c r="Q101" i="2"/>
  <c r="Q100" i="2"/>
  <c r="Q99" i="2"/>
  <c r="Q98" i="2"/>
  <c r="Q97" i="2"/>
  <c r="Q96" i="2"/>
  <c r="Q95" i="2"/>
  <c r="Q94" i="2"/>
  <c r="Q93" i="2"/>
  <c r="Q92" i="2"/>
  <c r="Q91" i="2"/>
  <c r="Q90" i="2"/>
  <c r="Q89" i="2"/>
  <c r="Q88" i="2"/>
  <c r="Q87" i="2"/>
  <c r="Q86" i="2"/>
  <c r="Q85" i="2"/>
  <c r="Q84" i="2"/>
  <c r="Q83" i="2"/>
  <c r="Q82" i="2"/>
  <c r="Q81" i="2"/>
  <c r="Q80" i="2"/>
  <c r="Q79" i="2"/>
  <c r="Q78" i="2"/>
  <c r="Q77" i="2"/>
  <c r="Q76" i="2"/>
  <c r="Q75" i="2"/>
  <c r="Q74" i="2"/>
  <c r="Q73" i="2"/>
  <c r="Q72" i="2"/>
  <c r="Q71" i="2"/>
  <c r="Q70" i="2"/>
  <c r="Q69" i="2"/>
  <c r="Q68" i="2"/>
  <c r="Q67" i="2"/>
  <c r="Q66" i="2"/>
  <c r="Q65" i="2"/>
  <c r="Q64" i="2"/>
  <c r="Q63" i="2"/>
  <c r="Q62" i="2"/>
  <c r="Q61" i="2"/>
  <c r="Q60" i="2"/>
  <c r="Q59" i="2"/>
  <c r="Q58" i="2"/>
  <c r="Q57" i="2"/>
  <c r="Q56" i="2"/>
  <c r="Q55" i="2"/>
  <c r="Q54" i="2"/>
  <c r="Q53" i="2"/>
  <c r="Q52" i="2"/>
  <c r="Q51" i="2"/>
  <c r="Q50" i="2"/>
  <c r="Q49" i="2"/>
  <c r="Q48" i="2"/>
  <c r="Q47" i="2"/>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Q15" i="2"/>
  <c r="Q10" i="2"/>
  <c r="Q8" i="2"/>
  <c r="Q7" i="2"/>
  <c r="Q4" i="2"/>
  <c r="N200" i="2" l="1"/>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0" i="2"/>
  <c r="N8" i="2"/>
  <c r="N7" i="2"/>
  <c r="N4" i="2"/>
  <c r="B200" i="2" l="1"/>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4" i="11"/>
  <c r="B201" i="11"/>
  <c r="B200" i="11"/>
  <c r="B199" i="11"/>
  <c r="B198" i="11"/>
  <c r="B197" i="11"/>
  <c r="B196" i="11"/>
  <c r="B195" i="11"/>
  <c r="B194" i="11"/>
  <c r="B193" i="11"/>
  <c r="B192" i="11"/>
  <c r="B191" i="11"/>
  <c r="B190" i="11"/>
  <c r="B189" i="11"/>
  <c r="B188" i="11"/>
  <c r="B187" i="11"/>
  <c r="B186" i="11"/>
  <c r="B185" i="11"/>
  <c r="B184" i="11"/>
  <c r="B183" i="11"/>
  <c r="B182" i="11"/>
  <c r="B181" i="11"/>
  <c r="B180" i="11"/>
  <c r="B179" i="11"/>
  <c r="B178" i="11"/>
  <c r="B177" i="11"/>
  <c r="B176" i="11"/>
  <c r="B175" i="11"/>
  <c r="B174" i="11"/>
  <c r="B173" i="11"/>
  <c r="B172" i="11"/>
  <c r="B171" i="11"/>
  <c r="B170" i="11"/>
  <c r="B169" i="11"/>
  <c r="B168" i="11"/>
  <c r="B167" i="11"/>
  <c r="B166" i="11"/>
  <c r="B165" i="11"/>
  <c r="B164" i="11"/>
  <c r="B163" i="11"/>
  <c r="B162" i="11"/>
  <c r="B161" i="11"/>
  <c r="B160" i="11"/>
  <c r="B159" i="11"/>
  <c r="B158"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E9" i="11" s="1"/>
  <c r="B8" i="11"/>
  <c r="B7" i="11"/>
  <c r="B6" i="11"/>
  <c r="B5" i="11"/>
  <c r="B4"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D9" i="13" s="1"/>
  <c r="B8" i="13"/>
  <c r="B7" i="13"/>
  <c r="B6" i="13"/>
  <c r="B5" i="13"/>
  <c r="B4" i="16"/>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4"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3"/>
  <c r="A5"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4" i="16"/>
  <c r="A10" i="16"/>
  <c r="A9" i="16"/>
  <c r="A8" i="16"/>
  <c r="A7" i="16"/>
  <c r="A6" i="16"/>
  <c r="A5"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5" i="16"/>
  <c r="B6" i="16"/>
  <c r="B7" i="16"/>
  <c r="B8" i="16"/>
  <c r="B9" i="16"/>
  <c r="B10" i="16"/>
  <c r="B11" i="16"/>
  <c r="C7" i="2"/>
  <c r="E9" i="16"/>
  <c r="D9" i="16"/>
  <c r="C9" i="16"/>
  <c r="V9" i="2"/>
  <c r="R9" i="2"/>
  <c r="U9" i="2" s="1"/>
  <c r="H9" i="2"/>
  <c r="K9" i="2" s="1"/>
  <c r="D9" i="2"/>
  <c r="E9" i="2" s="1" a="1"/>
  <c r="E9" i="2" s="1"/>
  <c r="V8" i="2"/>
  <c r="R8" i="2"/>
  <c r="U8" i="2" s="1"/>
  <c r="H8" i="2"/>
  <c r="K8" i="2" s="1"/>
  <c r="D8" i="2"/>
  <c r="E8" i="2" s="1" a="1"/>
  <c r="E8" i="2" s="1"/>
  <c r="Z11" i="1" a="1"/>
  <c r="Z11" i="1" s="1"/>
  <c r="Z10" i="1" a="1"/>
  <c r="Z10" i="1" s="1"/>
  <c r="Z9" i="1" a="1"/>
  <c r="Z9" i="1" s="1"/>
  <c r="U9" i="1" a="1"/>
  <c r="U9" i="1" s="1"/>
  <c r="AF300" i="1" a="1"/>
  <c r="AF300" i="1" s="1"/>
  <c r="AE300" i="1" a="1"/>
  <c r="AE300" i="1" s="1"/>
  <c r="AD300" i="1" a="1"/>
  <c r="AD300" i="1" s="1"/>
  <c r="AC300" i="1" a="1"/>
  <c r="AC300" i="1" s="1"/>
  <c r="AB300" i="1" a="1"/>
  <c r="AB300" i="1" s="1"/>
  <c r="AA300" i="1" a="1"/>
  <c r="AA300" i="1" s="1"/>
  <c r="Z300" i="1" a="1"/>
  <c r="Z300" i="1" s="1"/>
  <c r="Y300" i="1" a="1"/>
  <c r="Y300" i="1" s="1"/>
  <c r="X300" i="1" a="1"/>
  <c r="X300" i="1" s="1"/>
  <c r="W300" i="1" a="1"/>
  <c r="W300" i="1" s="1"/>
  <c r="V300" i="1" a="1"/>
  <c r="V300" i="1" s="1"/>
  <c r="U300" i="1" a="1"/>
  <c r="U300" i="1" s="1"/>
  <c r="AF299" i="1" a="1"/>
  <c r="AF299" i="1" s="1"/>
  <c r="AE299" i="1" a="1"/>
  <c r="AE299" i="1" s="1"/>
  <c r="AD299" i="1" a="1"/>
  <c r="AD299" i="1" s="1"/>
  <c r="AC299" i="1" a="1"/>
  <c r="AC299" i="1" s="1"/>
  <c r="AB299" i="1" a="1"/>
  <c r="AB299" i="1" s="1"/>
  <c r="AA299" i="1" a="1"/>
  <c r="AA299" i="1" s="1"/>
  <c r="Z299" i="1" a="1"/>
  <c r="Z299" i="1" s="1"/>
  <c r="Y299" i="1" a="1"/>
  <c r="Y299" i="1" s="1"/>
  <c r="X299" i="1" a="1"/>
  <c r="X299" i="1" s="1"/>
  <c r="W299" i="1" a="1"/>
  <c r="W299" i="1" s="1"/>
  <c r="V299" i="1" a="1"/>
  <c r="V299" i="1" s="1"/>
  <c r="U299" i="1" a="1"/>
  <c r="U299" i="1" s="1"/>
  <c r="AF298" i="1" a="1"/>
  <c r="AF298" i="1" s="1"/>
  <c r="AE298" i="1" a="1"/>
  <c r="AE298" i="1" s="1"/>
  <c r="AD298" i="1" a="1"/>
  <c r="AD298" i="1" s="1"/>
  <c r="AC298" i="1" a="1"/>
  <c r="AC298" i="1" s="1"/>
  <c r="AB298" i="1" a="1"/>
  <c r="AB298" i="1" s="1"/>
  <c r="AA298" i="1" a="1"/>
  <c r="AA298" i="1" s="1"/>
  <c r="Z298" i="1" a="1"/>
  <c r="Z298" i="1" s="1"/>
  <c r="Y298" i="1" a="1"/>
  <c r="Y298" i="1" s="1"/>
  <c r="X298" i="1" a="1"/>
  <c r="X298" i="1" s="1"/>
  <c r="W298" i="1" a="1"/>
  <c r="W298" i="1" s="1"/>
  <c r="V298" i="1" a="1"/>
  <c r="V298" i="1" s="1"/>
  <c r="U298" i="1" a="1"/>
  <c r="U298" i="1" s="1"/>
  <c r="AF297" i="1" a="1"/>
  <c r="AF297" i="1" s="1"/>
  <c r="AE297" i="1" a="1"/>
  <c r="AE297" i="1" s="1"/>
  <c r="AD297" i="1" a="1"/>
  <c r="AD297" i="1" s="1"/>
  <c r="AC297" i="1" a="1"/>
  <c r="AC297" i="1" s="1"/>
  <c r="AB297" i="1" a="1"/>
  <c r="AB297" i="1" s="1"/>
  <c r="AA297" i="1" a="1"/>
  <c r="AA297" i="1" s="1"/>
  <c r="Z297" i="1" a="1"/>
  <c r="Z297" i="1" s="1"/>
  <c r="Y297" i="1" a="1"/>
  <c r="Y297" i="1" s="1"/>
  <c r="X297" i="1" a="1"/>
  <c r="X297" i="1" s="1"/>
  <c r="W297" i="1" a="1"/>
  <c r="W297" i="1" s="1"/>
  <c r="V297" i="1" a="1"/>
  <c r="V297" i="1" s="1"/>
  <c r="U297" i="1" a="1"/>
  <c r="U297" i="1" s="1"/>
  <c r="AF296" i="1" a="1"/>
  <c r="AF296" i="1" s="1"/>
  <c r="AE296" i="1" a="1"/>
  <c r="AE296" i="1" s="1"/>
  <c r="AD296" i="1" a="1"/>
  <c r="AD296" i="1" s="1"/>
  <c r="AC296" i="1" a="1"/>
  <c r="AC296" i="1" s="1"/>
  <c r="AB296" i="1" a="1"/>
  <c r="AB296" i="1" s="1"/>
  <c r="AA296" i="1" a="1"/>
  <c r="AA296" i="1" s="1"/>
  <c r="Z296" i="1" a="1"/>
  <c r="Z296" i="1" s="1"/>
  <c r="Y296" i="1" a="1"/>
  <c r="Y296" i="1" s="1"/>
  <c r="X296" i="1" a="1"/>
  <c r="X296" i="1" s="1"/>
  <c r="W296" i="1" a="1"/>
  <c r="W296" i="1" s="1"/>
  <c r="V296" i="1" a="1"/>
  <c r="V296" i="1" s="1"/>
  <c r="U296" i="1" a="1"/>
  <c r="U296" i="1" s="1"/>
  <c r="AF295" i="1" a="1"/>
  <c r="AF295" i="1" s="1"/>
  <c r="AE295" i="1" a="1"/>
  <c r="AE295" i="1" s="1"/>
  <c r="AD295" i="1" a="1"/>
  <c r="AD295" i="1" s="1"/>
  <c r="AC295" i="1" a="1"/>
  <c r="AC295" i="1" s="1"/>
  <c r="AB295" i="1" a="1"/>
  <c r="AB295" i="1" s="1"/>
  <c r="AA295" i="1" a="1"/>
  <c r="AA295" i="1" s="1"/>
  <c r="Z295" i="1" a="1"/>
  <c r="Z295" i="1" s="1"/>
  <c r="Y295" i="1" a="1"/>
  <c r="Y295" i="1" s="1"/>
  <c r="X295" i="1" a="1"/>
  <c r="X295" i="1" s="1"/>
  <c r="W295" i="1" a="1"/>
  <c r="W295" i="1" s="1"/>
  <c r="V295" i="1" a="1"/>
  <c r="V295" i="1" s="1"/>
  <c r="U295" i="1" a="1"/>
  <c r="U295" i="1" s="1"/>
  <c r="AF294" i="1" a="1"/>
  <c r="AF294" i="1" s="1"/>
  <c r="AE294" i="1" a="1"/>
  <c r="AE294" i="1" s="1"/>
  <c r="AD294" i="1" a="1"/>
  <c r="AD294" i="1" s="1"/>
  <c r="AC294" i="1" a="1"/>
  <c r="AC294" i="1" s="1"/>
  <c r="AB294" i="1" a="1"/>
  <c r="AB294" i="1" s="1"/>
  <c r="AA294" i="1" a="1"/>
  <c r="AA294" i="1" s="1"/>
  <c r="Z294" i="1" a="1"/>
  <c r="Z294" i="1" s="1"/>
  <c r="Y294" i="1" a="1"/>
  <c r="Y294" i="1" s="1"/>
  <c r="X294" i="1" a="1"/>
  <c r="X294" i="1" s="1"/>
  <c r="W294" i="1" a="1"/>
  <c r="W294" i="1" s="1"/>
  <c r="V294" i="1" a="1"/>
  <c r="V294" i="1" s="1"/>
  <c r="U294" i="1" a="1"/>
  <c r="U294" i="1" s="1"/>
  <c r="AF293" i="1" a="1"/>
  <c r="AF293" i="1" s="1"/>
  <c r="AE293" i="1" a="1"/>
  <c r="AE293" i="1" s="1"/>
  <c r="AD293" i="1" a="1"/>
  <c r="AD293" i="1" s="1"/>
  <c r="AC293" i="1" a="1"/>
  <c r="AC293" i="1" s="1"/>
  <c r="AB293" i="1" a="1"/>
  <c r="AB293" i="1" s="1"/>
  <c r="AA293" i="1" a="1"/>
  <c r="AA293" i="1" s="1"/>
  <c r="Z293" i="1" a="1"/>
  <c r="Z293" i="1" s="1"/>
  <c r="Y293" i="1" a="1"/>
  <c r="Y293" i="1" s="1"/>
  <c r="X293" i="1" a="1"/>
  <c r="X293" i="1" s="1"/>
  <c r="W293" i="1" a="1"/>
  <c r="W293" i="1" s="1"/>
  <c r="V293" i="1" a="1"/>
  <c r="V293" i="1" s="1"/>
  <c r="U293" i="1" a="1"/>
  <c r="U293" i="1" s="1"/>
  <c r="AF292" i="1" a="1"/>
  <c r="AF292" i="1" s="1"/>
  <c r="AE292" i="1" a="1"/>
  <c r="AE292" i="1" s="1"/>
  <c r="AD292" i="1" a="1"/>
  <c r="AD292" i="1" s="1"/>
  <c r="AC292" i="1" a="1"/>
  <c r="AC292" i="1" s="1"/>
  <c r="AB292" i="1" a="1"/>
  <c r="AB292" i="1" s="1"/>
  <c r="AA292" i="1" a="1"/>
  <c r="AA292" i="1" s="1"/>
  <c r="Z292" i="1" a="1"/>
  <c r="Z292" i="1" s="1"/>
  <c r="Y292" i="1" a="1"/>
  <c r="Y292" i="1" s="1"/>
  <c r="X292" i="1" a="1"/>
  <c r="X292" i="1" s="1"/>
  <c r="W292" i="1" a="1"/>
  <c r="W292" i="1" s="1"/>
  <c r="V292" i="1" a="1"/>
  <c r="V292" i="1" s="1"/>
  <c r="U292" i="1" a="1"/>
  <c r="U292" i="1" s="1"/>
  <c r="AF291" i="1" a="1"/>
  <c r="AF291" i="1" s="1"/>
  <c r="AE291" i="1" a="1"/>
  <c r="AE291" i="1" s="1"/>
  <c r="AD291" i="1" a="1"/>
  <c r="AD291" i="1" s="1"/>
  <c r="AC291" i="1" a="1"/>
  <c r="AC291" i="1" s="1"/>
  <c r="AB291" i="1" a="1"/>
  <c r="AB291" i="1" s="1"/>
  <c r="AA291" i="1" a="1"/>
  <c r="AA291" i="1" s="1"/>
  <c r="Z291" i="1" a="1"/>
  <c r="Z291" i="1" s="1"/>
  <c r="Y291" i="1" a="1"/>
  <c r="Y291" i="1" s="1"/>
  <c r="X291" i="1" a="1"/>
  <c r="X291" i="1" s="1"/>
  <c r="W291" i="1" a="1"/>
  <c r="W291" i="1" s="1"/>
  <c r="V291" i="1" a="1"/>
  <c r="V291" i="1" s="1"/>
  <c r="U291" i="1" a="1"/>
  <c r="U291" i="1" s="1"/>
  <c r="AF290" i="1" a="1"/>
  <c r="AF290" i="1" s="1"/>
  <c r="AE290" i="1" a="1"/>
  <c r="AE290" i="1" s="1"/>
  <c r="AD290" i="1" a="1"/>
  <c r="AD290" i="1" s="1"/>
  <c r="AC290" i="1" a="1"/>
  <c r="AC290" i="1" s="1"/>
  <c r="AB290" i="1" a="1"/>
  <c r="AB290" i="1" s="1"/>
  <c r="AA290" i="1" a="1"/>
  <c r="AA290" i="1" s="1"/>
  <c r="Z290" i="1" a="1"/>
  <c r="Z290" i="1" s="1"/>
  <c r="Y290" i="1" a="1"/>
  <c r="Y290" i="1" s="1"/>
  <c r="X290" i="1" a="1"/>
  <c r="X290" i="1" s="1"/>
  <c r="W290" i="1" a="1"/>
  <c r="W290" i="1" s="1"/>
  <c r="V290" i="1" a="1"/>
  <c r="V290" i="1" s="1"/>
  <c r="U290" i="1" a="1"/>
  <c r="U290" i="1" s="1"/>
  <c r="AF289" i="1" a="1"/>
  <c r="AF289" i="1" s="1"/>
  <c r="AE289" i="1" a="1"/>
  <c r="AE289" i="1" s="1"/>
  <c r="AD289" i="1" a="1"/>
  <c r="AD289" i="1" s="1"/>
  <c r="AC289" i="1" a="1"/>
  <c r="AC289" i="1" s="1"/>
  <c r="AB289" i="1" a="1"/>
  <c r="AB289" i="1" s="1"/>
  <c r="AA289" i="1" a="1"/>
  <c r="AA289" i="1" s="1"/>
  <c r="Z289" i="1" a="1"/>
  <c r="Z289" i="1" s="1"/>
  <c r="Y289" i="1" a="1"/>
  <c r="Y289" i="1" s="1"/>
  <c r="X289" i="1" a="1"/>
  <c r="X289" i="1" s="1"/>
  <c r="W289" i="1" a="1"/>
  <c r="W289" i="1" s="1"/>
  <c r="V289" i="1" a="1"/>
  <c r="V289" i="1" s="1"/>
  <c r="U289" i="1" a="1"/>
  <c r="U289" i="1" s="1"/>
  <c r="AF288" i="1" a="1"/>
  <c r="AF288" i="1" s="1"/>
  <c r="AE288" i="1" a="1"/>
  <c r="AE288" i="1" s="1"/>
  <c r="AD288" i="1" a="1"/>
  <c r="AD288" i="1" s="1"/>
  <c r="AC288" i="1" a="1"/>
  <c r="AC288" i="1" s="1"/>
  <c r="AB288" i="1" a="1"/>
  <c r="AB288" i="1" s="1"/>
  <c r="AA288" i="1" a="1"/>
  <c r="AA288" i="1" s="1"/>
  <c r="Z288" i="1" a="1"/>
  <c r="Z288" i="1" s="1"/>
  <c r="Y288" i="1" a="1"/>
  <c r="Y288" i="1" s="1"/>
  <c r="X288" i="1" a="1"/>
  <c r="X288" i="1" s="1"/>
  <c r="W288" i="1" a="1"/>
  <c r="W288" i="1" s="1"/>
  <c r="V288" i="1" a="1"/>
  <c r="V288" i="1" s="1"/>
  <c r="U288" i="1" a="1"/>
  <c r="U288" i="1" s="1"/>
  <c r="AF287" i="1" a="1"/>
  <c r="AF287" i="1" s="1"/>
  <c r="AE287" i="1" a="1"/>
  <c r="AE287" i="1" s="1"/>
  <c r="AD287" i="1" a="1"/>
  <c r="AD287" i="1" s="1"/>
  <c r="AC287" i="1" a="1"/>
  <c r="AC287" i="1" s="1"/>
  <c r="AB287" i="1" a="1"/>
  <c r="AB287" i="1" s="1"/>
  <c r="AA287" i="1" a="1"/>
  <c r="AA287" i="1" s="1"/>
  <c r="Z287" i="1" a="1"/>
  <c r="Z287" i="1" s="1"/>
  <c r="Y287" i="1" a="1"/>
  <c r="Y287" i="1" s="1"/>
  <c r="X287" i="1" a="1"/>
  <c r="X287" i="1" s="1"/>
  <c r="W287" i="1" a="1"/>
  <c r="W287" i="1" s="1"/>
  <c r="V287" i="1" a="1"/>
  <c r="V287" i="1" s="1"/>
  <c r="U287" i="1" a="1"/>
  <c r="U287" i="1" s="1"/>
  <c r="AF286" i="1" a="1"/>
  <c r="AF286" i="1" s="1"/>
  <c r="AE286" i="1" a="1"/>
  <c r="AE286" i="1" s="1"/>
  <c r="AD286" i="1" a="1"/>
  <c r="AD286" i="1" s="1"/>
  <c r="AC286" i="1" a="1"/>
  <c r="AC286" i="1" s="1"/>
  <c r="AB286" i="1" a="1"/>
  <c r="AB286" i="1" s="1"/>
  <c r="AA286" i="1" a="1"/>
  <c r="AA286" i="1" s="1"/>
  <c r="Z286" i="1" a="1"/>
  <c r="Z286" i="1" s="1"/>
  <c r="Y286" i="1" a="1"/>
  <c r="Y286" i="1" s="1"/>
  <c r="X286" i="1" a="1"/>
  <c r="X286" i="1" s="1"/>
  <c r="W286" i="1" a="1"/>
  <c r="W286" i="1" s="1"/>
  <c r="V286" i="1" a="1"/>
  <c r="V286" i="1" s="1"/>
  <c r="U286" i="1" a="1"/>
  <c r="U286" i="1" s="1"/>
  <c r="AF285" i="1" a="1"/>
  <c r="AF285" i="1" s="1"/>
  <c r="AE285" i="1" a="1"/>
  <c r="AE285" i="1" s="1"/>
  <c r="AD285" i="1" a="1"/>
  <c r="AD285" i="1" s="1"/>
  <c r="AC285" i="1" a="1"/>
  <c r="AC285" i="1" s="1"/>
  <c r="AB285" i="1" a="1"/>
  <c r="AB285" i="1" s="1"/>
  <c r="AA285" i="1" a="1"/>
  <c r="AA285" i="1" s="1"/>
  <c r="Z285" i="1" a="1"/>
  <c r="Z285" i="1" s="1"/>
  <c r="Y285" i="1" a="1"/>
  <c r="Y285" i="1" s="1"/>
  <c r="X285" i="1" a="1"/>
  <c r="X285" i="1" s="1"/>
  <c r="W285" i="1" a="1"/>
  <c r="W285" i="1" s="1"/>
  <c r="V285" i="1" a="1"/>
  <c r="V285" i="1" s="1"/>
  <c r="U285" i="1" a="1"/>
  <c r="U285" i="1" s="1"/>
  <c r="AF284" i="1" a="1"/>
  <c r="AF284" i="1" s="1"/>
  <c r="AE284" i="1" a="1"/>
  <c r="AE284" i="1" s="1"/>
  <c r="AD284" i="1" a="1"/>
  <c r="AD284" i="1" s="1"/>
  <c r="AC284" i="1" a="1"/>
  <c r="AC284" i="1" s="1"/>
  <c r="AB284" i="1" a="1"/>
  <c r="AB284" i="1" s="1"/>
  <c r="AA284" i="1" a="1"/>
  <c r="AA284" i="1" s="1"/>
  <c r="Z284" i="1" a="1"/>
  <c r="Z284" i="1" s="1"/>
  <c r="Y284" i="1" a="1"/>
  <c r="Y284" i="1" s="1"/>
  <c r="X284" i="1" a="1"/>
  <c r="X284" i="1" s="1"/>
  <c r="W284" i="1" a="1"/>
  <c r="W284" i="1" s="1"/>
  <c r="V284" i="1" a="1"/>
  <c r="V284" i="1" s="1"/>
  <c r="U284" i="1" a="1"/>
  <c r="U284" i="1" s="1"/>
  <c r="AF283" i="1" a="1"/>
  <c r="AF283" i="1" s="1"/>
  <c r="AE283" i="1" a="1"/>
  <c r="AE283" i="1" s="1"/>
  <c r="AD283" i="1" a="1"/>
  <c r="AD283" i="1" s="1"/>
  <c r="AC283" i="1" a="1"/>
  <c r="AC283" i="1" s="1"/>
  <c r="AB283" i="1" a="1"/>
  <c r="AB283" i="1" s="1"/>
  <c r="AA283" i="1" a="1"/>
  <c r="AA283" i="1" s="1"/>
  <c r="Z283" i="1" a="1"/>
  <c r="Z283" i="1" s="1"/>
  <c r="Y283" i="1" a="1"/>
  <c r="Y283" i="1" s="1"/>
  <c r="X283" i="1" a="1"/>
  <c r="X283" i="1" s="1"/>
  <c r="W283" i="1" a="1"/>
  <c r="W283" i="1" s="1"/>
  <c r="V283" i="1" a="1"/>
  <c r="V283" i="1" s="1"/>
  <c r="U283" i="1" a="1"/>
  <c r="U283" i="1" s="1"/>
  <c r="AF282" i="1" a="1"/>
  <c r="AF282" i="1" s="1"/>
  <c r="AE282" i="1" a="1"/>
  <c r="AE282" i="1" s="1"/>
  <c r="AD282" i="1" a="1"/>
  <c r="AD282" i="1" s="1"/>
  <c r="AC282" i="1" a="1"/>
  <c r="AC282" i="1" s="1"/>
  <c r="AB282" i="1" a="1"/>
  <c r="AB282" i="1" s="1"/>
  <c r="AA282" i="1" a="1"/>
  <c r="AA282" i="1" s="1"/>
  <c r="Z282" i="1" a="1"/>
  <c r="Z282" i="1" s="1"/>
  <c r="Y282" i="1" a="1"/>
  <c r="Y282" i="1" s="1"/>
  <c r="X282" i="1" a="1"/>
  <c r="X282" i="1" s="1"/>
  <c r="W282" i="1" a="1"/>
  <c r="W282" i="1" s="1"/>
  <c r="V282" i="1" a="1"/>
  <c r="V282" i="1" s="1"/>
  <c r="U282" i="1" a="1"/>
  <c r="U282" i="1" s="1"/>
  <c r="AF281" i="1" a="1"/>
  <c r="AF281" i="1" s="1"/>
  <c r="AE281" i="1" a="1"/>
  <c r="AE281" i="1" s="1"/>
  <c r="AD281" i="1" a="1"/>
  <c r="AD281" i="1" s="1"/>
  <c r="AC281" i="1" a="1"/>
  <c r="AC281" i="1" s="1"/>
  <c r="AB281" i="1" a="1"/>
  <c r="AB281" i="1" s="1"/>
  <c r="AA281" i="1" a="1"/>
  <c r="AA281" i="1" s="1"/>
  <c r="Z281" i="1" a="1"/>
  <c r="Z281" i="1" s="1"/>
  <c r="Y281" i="1" a="1"/>
  <c r="Y281" i="1" s="1"/>
  <c r="X281" i="1" a="1"/>
  <c r="X281" i="1" s="1"/>
  <c r="W281" i="1" a="1"/>
  <c r="W281" i="1" s="1"/>
  <c r="V281" i="1" a="1"/>
  <c r="V281" i="1" s="1"/>
  <c r="U281" i="1" a="1"/>
  <c r="U281" i="1" s="1"/>
  <c r="AF280" i="1" a="1"/>
  <c r="AF280" i="1" s="1"/>
  <c r="AE280" i="1" a="1"/>
  <c r="AE280" i="1" s="1"/>
  <c r="AD280" i="1" a="1"/>
  <c r="AD280" i="1" s="1"/>
  <c r="AC280" i="1" a="1"/>
  <c r="AC280" i="1" s="1"/>
  <c r="AB280" i="1" a="1"/>
  <c r="AB280" i="1" s="1"/>
  <c r="AA280" i="1" a="1"/>
  <c r="AA280" i="1" s="1"/>
  <c r="Z280" i="1" a="1"/>
  <c r="Z280" i="1" s="1"/>
  <c r="Y280" i="1" a="1"/>
  <c r="Y280" i="1" s="1"/>
  <c r="X280" i="1" a="1"/>
  <c r="X280" i="1" s="1"/>
  <c r="W280" i="1" a="1"/>
  <c r="W280" i="1" s="1"/>
  <c r="V280" i="1" a="1"/>
  <c r="V280" i="1" s="1"/>
  <c r="U280" i="1" a="1"/>
  <c r="U280" i="1" s="1"/>
  <c r="AF279" i="1" a="1"/>
  <c r="AF279" i="1" s="1"/>
  <c r="AE279" i="1" a="1"/>
  <c r="AE279" i="1" s="1"/>
  <c r="AD279" i="1" a="1"/>
  <c r="AD279" i="1" s="1"/>
  <c r="AC279" i="1" a="1"/>
  <c r="AC279" i="1" s="1"/>
  <c r="AB279" i="1" a="1"/>
  <c r="AB279" i="1" s="1"/>
  <c r="AA279" i="1" a="1"/>
  <c r="AA279" i="1" s="1"/>
  <c r="Z279" i="1" a="1"/>
  <c r="Z279" i="1" s="1"/>
  <c r="Y279" i="1" a="1"/>
  <c r="Y279" i="1" s="1"/>
  <c r="X279" i="1" a="1"/>
  <c r="X279" i="1" s="1"/>
  <c r="W279" i="1" a="1"/>
  <c r="W279" i="1" s="1"/>
  <c r="V279" i="1" a="1"/>
  <c r="V279" i="1" s="1"/>
  <c r="U279" i="1" a="1"/>
  <c r="U279" i="1" s="1"/>
  <c r="AF278" i="1" a="1"/>
  <c r="AF278" i="1" s="1"/>
  <c r="AE278" i="1" a="1"/>
  <c r="AE278" i="1" s="1"/>
  <c r="AD278" i="1" a="1"/>
  <c r="AD278" i="1" s="1"/>
  <c r="AC278" i="1" a="1"/>
  <c r="AC278" i="1" s="1"/>
  <c r="AB278" i="1" a="1"/>
  <c r="AB278" i="1" s="1"/>
  <c r="AA278" i="1" a="1"/>
  <c r="AA278" i="1" s="1"/>
  <c r="Z278" i="1" a="1"/>
  <c r="Z278" i="1" s="1"/>
  <c r="Y278" i="1" a="1"/>
  <c r="Y278" i="1" s="1"/>
  <c r="X278" i="1" a="1"/>
  <c r="X278" i="1" s="1"/>
  <c r="W278" i="1" a="1"/>
  <c r="W278" i="1" s="1"/>
  <c r="V278" i="1" a="1"/>
  <c r="V278" i="1" s="1"/>
  <c r="U278" i="1" a="1"/>
  <c r="U278" i="1" s="1"/>
  <c r="AF277" i="1" a="1"/>
  <c r="AF277" i="1" s="1"/>
  <c r="AE277" i="1" a="1"/>
  <c r="AE277" i="1" s="1"/>
  <c r="AD277" i="1" a="1"/>
  <c r="AD277" i="1" s="1"/>
  <c r="AC277" i="1" a="1"/>
  <c r="AC277" i="1" s="1"/>
  <c r="AB277" i="1" a="1"/>
  <c r="AB277" i="1" s="1"/>
  <c r="AA277" i="1" a="1"/>
  <c r="AA277" i="1" s="1"/>
  <c r="Z277" i="1" a="1"/>
  <c r="Z277" i="1" s="1"/>
  <c r="Y277" i="1" a="1"/>
  <c r="Y277" i="1" s="1"/>
  <c r="X277" i="1" a="1"/>
  <c r="X277" i="1" s="1"/>
  <c r="W277" i="1" a="1"/>
  <c r="W277" i="1" s="1"/>
  <c r="V277" i="1" a="1"/>
  <c r="V277" i="1" s="1"/>
  <c r="U277" i="1" a="1"/>
  <c r="U277" i="1" s="1"/>
  <c r="AF276" i="1" a="1"/>
  <c r="AF276" i="1" s="1"/>
  <c r="AE276" i="1" a="1"/>
  <c r="AE276" i="1" s="1"/>
  <c r="AD276" i="1" a="1"/>
  <c r="AD276" i="1" s="1"/>
  <c r="AC276" i="1" a="1"/>
  <c r="AC276" i="1" s="1"/>
  <c r="AB276" i="1" a="1"/>
  <c r="AB276" i="1" s="1"/>
  <c r="AA276" i="1" a="1"/>
  <c r="AA276" i="1" s="1"/>
  <c r="Z276" i="1" a="1"/>
  <c r="Z276" i="1" s="1"/>
  <c r="Y276" i="1" a="1"/>
  <c r="Y276" i="1" s="1"/>
  <c r="X276" i="1" a="1"/>
  <c r="X276" i="1" s="1"/>
  <c r="W276" i="1" a="1"/>
  <c r="W276" i="1" s="1"/>
  <c r="V276" i="1" a="1"/>
  <c r="V276" i="1" s="1"/>
  <c r="U276" i="1" a="1"/>
  <c r="U276" i="1" s="1"/>
  <c r="AF275" i="1" a="1"/>
  <c r="AF275" i="1" s="1"/>
  <c r="AE275" i="1" a="1"/>
  <c r="AE275" i="1" s="1"/>
  <c r="AD275" i="1" a="1"/>
  <c r="AD275" i="1" s="1"/>
  <c r="AC275" i="1" a="1"/>
  <c r="AC275" i="1" s="1"/>
  <c r="AB275" i="1" a="1"/>
  <c r="AB275" i="1" s="1"/>
  <c r="AA275" i="1" a="1"/>
  <c r="AA275" i="1" s="1"/>
  <c r="Z275" i="1" a="1"/>
  <c r="Z275" i="1" s="1"/>
  <c r="Y275" i="1" a="1"/>
  <c r="Y275" i="1" s="1"/>
  <c r="X275" i="1" a="1"/>
  <c r="X275" i="1" s="1"/>
  <c r="W275" i="1" a="1"/>
  <c r="W275" i="1" s="1"/>
  <c r="V275" i="1" a="1"/>
  <c r="V275" i="1" s="1"/>
  <c r="U275" i="1" a="1"/>
  <c r="U275" i="1" s="1"/>
  <c r="AF274" i="1" a="1"/>
  <c r="AF274" i="1" s="1"/>
  <c r="AE274" i="1" a="1"/>
  <c r="AE274" i="1" s="1"/>
  <c r="AD274" i="1" a="1"/>
  <c r="AD274" i="1" s="1"/>
  <c r="AC274" i="1" a="1"/>
  <c r="AC274" i="1" s="1"/>
  <c r="AB274" i="1" a="1"/>
  <c r="AB274" i="1" s="1"/>
  <c r="AA274" i="1" a="1"/>
  <c r="AA274" i="1" s="1"/>
  <c r="Z274" i="1" a="1"/>
  <c r="Z274" i="1" s="1"/>
  <c r="Y274" i="1" a="1"/>
  <c r="Y274" i="1" s="1"/>
  <c r="X274" i="1" a="1"/>
  <c r="X274" i="1" s="1"/>
  <c r="W274" i="1" a="1"/>
  <c r="W274" i="1" s="1"/>
  <c r="V274" i="1" a="1"/>
  <c r="V274" i="1" s="1"/>
  <c r="U274" i="1" a="1"/>
  <c r="U274" i="1" s="1"/>
  <c r="AF273" i="1" a="1"/>
  <c r="AF273" i="1" s="1"/>
  <c r="AE273" i="1" a="1"/>
  <c r="AE273" i="1" s="1"/>
  <c r="AD273" i="1" a="1"/>
  <c r="AD273" i="1" s="1"/>
  <c r="AC273" i="1" a="1"/>
  <c r="AC273" i="1" s="1"/>
  <c r="AB273" i="1" a="1"/>
  <c r="AB273" i="1" s="1"/>
  <c r="AA273" i="1" a="1"/>
  <c r="AA273" i="1" s="1"/>
  <c r="Z273" i="1" a="1"/>
  <c r="Z273" i="1" s="1"/>
  <c r="Y273" i="1" a="1"/>
  <c r="Y273" i="1" s="1"/>
  <c r="X273" i="1" a="1"/>
  <c r="X273" i="1" s="1"/>
  <c r="W273" i="1" a="1"/>
  <c r="W273" i="1" s="1"/>
  <c r="V273" i="1" a="1"/>
  <c r="V273" i="1" s="1"/>
  <c r="U273" i="1" a="1"/>
  <c r="U273" i="1" s="1"/>
  <c r="AF272" i="1" a="1"/>
  <c r="AF272" i="1" s="1"/>
  <c r="AE272" i="1" a="1"/>
  <c r="AE272" i="1" s="1"/>
  <c r="AD272" i="1" a="1"/>
  <c r="AD272" i="1" s="1"/>
  <c r="AC272" i="1" a="1"/>
  <c r="AC272" i="1" s="1"/>
  <c r="AB272" i="1" a="1"/>
  <c r="AB272" i="1" s="1"/>
  <c r="AA272" i="1" a="1"/>
  <c r="AA272" i="1" s="1"/>
  <c r="Z272" i="1" a="1"/>
  <c r="Z272" i="1" s="1"/>
  <c r="Y272" i="1" a="1"/>
  <c r="Y272" i="1" s="1"/>
  <c r="X272" i="1" a="1"/>
  <c r="X272" i="1" s="1"/>
  <c r="W272" i="1" a="1"/>
  <c r="W272" i="1" s="1"/>
  <c r="V272" i="1" a="1"/>
  <c r="V272" i="1" s="1"/>
  <c r="U272" i="1" a="1"/>
  <c r="U272" i="1" s="1"/>
  <c r="AF271" i="1" a="1"/>
  <c r="AF271" i="1" s="1"/>
  <c r="AE271" i="1" a="1"/>
  <c r="AE271" i="1" s="1"/>
  <c r="AD271" i="1" a="1"/>
  <c r="AD271" i="1" s="1"/>
  <c r="AC271" i="1" a="1"/>
  <c r="AC271" i="1" s="1"/>
  <c r="AB271" i="1" a="1"/>
  <c r="AB271" i="1" s="1"/>
  <c r="AA271" i="1" a="1"/>
  <c r="AA271" i="1" s="1"/>
  <c r="Z271" i="1" a="1"/>
  <c r="Z271" i="1" s="1"/>
  <c r="Y271" i="1" a="1"/>
  <c r="Y271" i="1" s="1"/>
  <c r="X271" i="1" a="1"/>
  <c r="X271" i="1" s="1"/>
  <c r="W271" i="1" a="1"/>
  <c r="W271" i="1" s="1"/>
  <c r="V271" i="1" a="1"/>
  <c r="V271" i="1" s="1"/>
  <c r="U271" i="1" a="1"/>
  <c r="U271" i="1" s="1"/>
  <c r="AF270" i="1" a="1"/>
  <c r="AF270" i="1" s="1"/>
  <c r="AE270" i="1" a="1"/>
  <c r="AE270" i="1" s="1"/>
  <c r="AD270" i="1" a="1"/>
  <c r="AD270" i="1" s="1"/>
  <c r="AC270" i="1" a="1"/>
  <c r="AC270" i="1" s="1"/>
  <c r="AB270" i="1" a="1"/>
  <c r="AB270" i="1" s="1"/>
  <c r="AA270" i="1" a="1"/>
  <c r="AA270" i="1" s="1"/>
  <c r="Z270" i="1" a="1"/>
  <c r="Z270" i="1" s="1"/>
  <c r="Y270" i="1" a="1"/>
  <c r="Y270" i="1" s="1"/>
  <c r="X270" i="1" a="1"/>
  <c r="X270" i="1" s="1"/>
  <c r="W270" i="1" a="1"/>
  <c r="W270" i="1" s="1"/>
  <c r="V270" i="1" a="1"/>
  <c r="V270" i="1" s="1"/>
  <c r="U270" i="1" a="1"/>
  <c r="U270" i="1" s="1"/>
  <c r="AF269" i="1" a="1"/>
  <c r="AF269" i="1" s="1"/>
  <c r="AE269" i="1" a="1"/>
  <c r="AE269" i="1" s="1"/>
  <c r="AD269" i="1" a="1"/>
  <c r="AD269" i="1" s="1"/>
  <c r="AC269" i="1" a="1"/>
  <c r="AC269" i="1" s="1"/>
  <c r="AB269" i="1" a="1"/>
  <c r="AB269" i="1" s="1"/>
  <c r="AA269" i="1" a="1"/>
  <c r="AA269" i="1" s="1"/>
  <c r="Z269" i="1" a="1"/>
  <c r="Z269" i="1" s="1"/>
  <c r="Y269" i="1" a="1"/>
  <c r="Y269" i="1" s="1"/>
  <c r="X269" i="1" a="1"/>
  <c r="X269" i="1" s="1"/>
  <c r="W269" i="1" a="1"/>
  <c r="W269" i="1" s="1"/>
  <c r="V269" i="1" a="1"/>
  <c r="V269" i="1" s="1"/>
  <c r="U269" i="1" a="1"/>
  <c r="U269" i="1" s="1"/>
  <c r="AF268" i="1" a="1"/>
  <c r="AF268" i="1" s="1"/>
  <c r="AE268" i="1" a="1"/>
  <c r="AE268" i="1" s="1"/>
  <c r="AD268" i="1" a="1"/>
  <c r="AD268" i="1" s="1"/>
  <c r="AC268" i="1" a="1"/>
  <c r="AC268" i="1" s="1"/>
  <c r="AB268" i="1" a="1"/>
  <c r="AB268" i="1" s="1"/>
  <c r="AA268" i="1" a="1"/>
  <c r="AA268" i="1" s="1"/>
  <c r="Z268" i="1" a="1"/>
  <c r="Z268" i="1" s="1"/>
  <c r="Y268" i="1" a="1"/>
  <c r="Y268" i="1" s="1"/>
  <c r="X268" i="1" a="1"/>
  <c r="X268" i="1" s="1"/>
  <c r="W268" i="1" a="1"/>
  <c r="W268" i="1" s="1"/>
  <c r="V268" i="1" a="1"/>
  <c r="V268" i="1" s="1"/>
  <c r="U268" i="1" a="1"/>
  <c r="U268" i="1" s="1"/>
  <c r="AF267" i="1" a="1"/>
  <c r="AF267" i="1" s="1"/>
  <c r="AE267" i="1" a="1"/>
  <c r="AE267" i="1" s="1"/>
  <c r="AD267" i="1" a="1"/>
  <c r="AD267" i="1" s="1"/>
  <c r="AC267" i="1" a="1"/>
  <c r="AC267" i="1" s="1"/>
  <c r="AB267" i="1" a="1"/>
  <c r="AB267" i="1" s="1"/>
  <c r="AA267" i="1" a="1"/>
  <c r="AA267" i="1" s="1"/>
  <c r="Z267" i="1" a="1"/>
  <c r="Z267" i="1" s="1"/>
  <c r="Y267" i="1" a="1"/>
  <c r="Y267" i="1" s="1"/>
  <c r="X267" i="1" a="1"/>
  <c r="X267" i="1" s="1"/>
  <c r="W267" i="1" a="1"/>
  <c r="W267" i="1" s="1"/>
  <c r="V267" i="1" a="1"/>
  <c r="V267" i="1" s="1"/>
  <c r="U267" i="1" a="1"/>
  <c r="U267" i="1" s="1"/>
  <c r="AF266" i="1" a="1"/>
  <c r="AF266" i="1" s="1"/>
  <c r="AE266" i="1" a="1"/>
  <c r="AE266" i="1" s="1"/>
  <c r="AD266" i="1" a="1"/>
  <c r="AD266" i="1" s="1"/>
  <c r="AC266" i="1" a="1"/>
  <c r="AC266" i="1" s="1"/>
  <c r="AB266" i="1" a="1"/>
  <c r="AB266" i="1" s="1"/>
  <c r="AA266" i="1" a="1"/>
  <c r="AA266" i="1" s="1"/>
  <c r="Z266" i="1" a="1"/>
  <c r="Z266" i="1" s="1"/>
  <c r="Y266" i="1" a="1"/>
  <c r="Y266" i="1" s="1"/>
  <c r="X266" i="1" a="1"/>
  <c r="X266" i="1" s="1"/>
  <c r="W266" i="1" a="1"/>
  <c r="W266" i="1" s="1"/>
  <c r="V266" i="1" a="1"/>
  <c r="V266" i="1" s="1"/>
  <c r="U266" i="1" a="1"/>
  <c r="U266" i="1" s="1"/>
  <c r="AF265" i="1" a="1"/>
  <c r="AF265" i="1" s="1"/>
  <c r="AE265" i="1" a="1"/>
  <c r="AE265" i="1" s="1"/>
  <c r="AD265" i="1" a="1"/>
  <c r="AD265" i="1" s="1"/>
  <c r="AC265" i="1" a="1"/>
  <c r="AC265" i="1" s="1"/>
  <c r="AB265" i="1" a="1"/>
  <c r="AB265" i="1" s="1"/>
  <c r="AA265" i="1" a="1"/>
  <c r="AA265" i="1" s="1"/>
  <c r="Z265" i="1" a="1"/>
  <c r="Z265" i="1" s="1"/>
  <c r="Y265" i="1" a="1"/>
  <c r="Y265" i="1" s="1"/>
  <c r="X265" i="1" a="1"/>
  <c r="X265" i="1" s="1"/>
  <c r="W265" i="1" a="1"/>
  <c r="W265" i="1" s="1"/>
  <c r="V265" i="1" a="1"/>
  <c r="V265" i="1" s="1"/>
  <c r="U265" i="1" a="1"/>
  <c r="U265" i="1" s="1"/>
  <c r="AF264" i="1" a="1"/>
  <c r="AF264" i="1" s="1"/>
  <c r="AE264" i="1" a="1"/>
  <c r="AE264" i="1" s="1"/>
  <c r="AD264" i="1" a="1"/>
  <c r="AD264" i="1" s="1"/>
  <c r="AC264" i="1" a="1"/>
  <c r="AC264" i="1" s="1"/>
  <c r="AB264" i="1" a="1"/>
  <c r="AB264" i="1" s="1"/>
  <c r="AA264" i="1" a="1"/>
  <c r="AA264" i="1" s="1"/>
  <c r="Z264" i="1" a="1"/>
  <c r="Z264" i="1" s="1"/>
  <c r="Y264" i="1" a="1"/>
  <c r="Y264" i="1" s="1"/>
  <c r="X264" i="1" a="1"/>
  <c r="X264" i="1" s="1"/>
  <c r="W264" i="1" a="1"/>
  <c r="W264" i="1" s="1"/>
  <c r="V264" i="1" a="1"/>
  <c r="V264" i="1" s="1"/>
  <c r="U264" i="1" a="1"/>
  <c r="U264" i="1" s="1"/>
  <c r="AF263" i="1" a="1"/>
  <c r="AF263" i="1" s="1"/>
  <c r="AE263" i="1" a="1"/>
  <c r="AE263" i="1" s="1"/>
  <c r="AD263" i="1" a="1"/>
  <c r="AD263" i="1" s="1"/>
  <c r="AC263" i="1" a="1"/>
  <c r="AC263" i="1" s="1"/>
  <c r="AB263" i="1" a="1"/>
  <c r="AB263" i="1" s="1"/>
  <c r="AA263" i="1" a="1"/>
  <c r="AA263" i="1" s="1"/>
  <c r="Z263" i="1" a="1"/>
  <c r="Z263" i="1" s="1"/>
  <c r="Y263" i="1" a="1"/>
  <c r="Y263" i="1" s="1"/>
  <c r="X263" i="1" a="1"/>
  <c r="X263" i="1" s="1"/>
  <c r="W263" i="1" a="1"/>
  <c r="W263" i="1" s="1"/>
  <c r="V263" i="1" a="1"/>
  <c r="V263" i="1" s="1"/>
  <c r="U263" i="1" a="1"/>
  <c r="U263" i="1" s="1"/>
  <c r="AF262" i="1" a="1"/>
  <c r="AF262" i="1" s="1"/>
  <c r="AE262" i="1" a="1"/>
  <c r="AE262" i="1" s="1"/>
  <c r="AD262" i="1" a="1"/>
  <c r="AD262" i="1" s="1"/>
  <c r="AC262" i="1" a="1"/>
  <c r="AC262" i="1" s="1"/>
  <c r="AB262" i="1" a="1"/>
  <c r="AB262" i="1" s="1"/>
  <c r="AA262" i="1" a="1"/>
  <c r="AA262" i="1" s="1"/>
  <c r="Z262" i="1" a="1"/>
  <c r="Z262" i="1" s="1"/>
  <c r="Y262" i="1" a="1"/>
  <c r="Y262" i="1" s="1"/>
  <c r="X262" i="1" a="1"/>
  <c r="X262" i="1" s="1"/>
  <c r="W262" i="1" a="1"/>
  <c r="W262" i="1" s="1"/>
  <c r="V262" i="1" a="1"/>
  <c r="V262" i="1" s="1"/>
  <c r="U262" i="1" a="1"/>
  <c r="U262" i="1" s="1"/>
  <c r="AF261" i="1" a="1"/>
  <c r="AF261" i="1" s="1"/>
  <c r="AE261" i="1" a="1"/>
  <c r="AE261" i="1" s="1"/>
  <c r="AD261" i="1" a="1"/>
  <c r="AD261" i="1" s="1"/>
  <c r="AC261" i="1" a="1"/>
  <c r="AC261" i="1" s="1"/>
  <c r="AB261" i="1" a="1"/>
  <c r="AB261" i="1" s="1"/>
  <c r="AA261" i="1" a="1"/>
  <c r="AA261" i="1" s="1"/>
  <c r="Z261" i="1" a="1"/>
  <c r="Z261" i="1" s="1"/>
  <c r="Y261" i="1" a="1"/>
  <c r="Y261" i="1" s="1"/>
  <c r="X261" i="1" a="1"/>
  <c r="X261" i="1" s="1"/>
  <c r="W261" i="1" a="1"/>
  <c r="W261" i="1" s="1"/>
  <c r="V261" i="1" a="1"/>
  <c r="V261" i="1" s="1"/>
  <c r="U261" i="1" a="1"/>
  <c r="U261" i="1" s="1"/>
  <c r="AF260" i="1" a="1"/>
  <c r="AF260" i="1" s="1"/>
  <c r="AE260" i="1" a="1"/>
  <c r="AE260" i="1" s="1"/>
  <c r="AD260" i="1" a="1"/>
  <c r="AD260" i="1" s="1"/>
  <c r="AC260" i="1" a="1"/>
  <c r="AC260" i="1" s="1"/>
  <c r="AB260" i="1" a="1"/>
  <c r="AB260" i="1" s="1"/>
  <c r="AA260" i="1" a="1"/>
  <c r="AA260" i="1" s="1"/>
  <c r="Z260" i="1" a="1"/>
  <c r="Z260" i="1" s="1"/>
  <c r="Y260" i="1" a="1"/>
  <c r="Y260" i="1" s="1"/>
  <c r="X260" i="1" a="1"/>
  <c r="X260" i="1" s="1"/>
  <c r="W260" i="1" a="1"/>
  <c r="W260" i="1" s="1"/>
  <c r="V260" i="1" a="1"/>
  <c r="V260" i="1" s="1"/>
  <c r="U260" i="1" a="1"/>
  <c r="U260" i="1" s="1"/>
  <c r="AF259" i="1" a="1"/>
  <c r="AF259" i="1" s="1"/>
  <c r="AE259" i="1" a="1"/>
  <c r="AE259" i="1" s="1"/>
  <c r="AD259" i="1" a="1"/>
  <c r="AD259" i="1" s="1"/>
  <c r="AC259" i="1" a="1"/>
  <c r="AC259" i="1" s="1"/>
  <c r="AB259" i="1" a="1"/>
  <c r="AB259" i="1" s="1"/>
  <c r="AA259" i="1" a="1"/>
  <c r="AA259" i="1" s="1"/>
  <c r="Z259" i="1" a="1"/>
  <c r="Z259" i="1" s="1"/>
  <c r="Y259" i="1" a="1"/>
  <c r="Y259" i="1" s="1"/>
  <c r="X259" i="1" a="1"/>
  <c r="X259" i="1" s="1"/>
  <c r="W259" i="1" a="1"/>
  <c r="W259" i="1" s="1"/>
  <c r="V259" i="1" a="1"/>
  <c r="V259" i="1" s="1"/>
  <c r="U259" i="1" a="1"/>
  <c r="U259" i="1" s="1"/>
  <c r="AF258" i="1" a="1"/>
  <c r="AF258" i="1" s="1"/>
  <c r="AE258" i="1" a="1"/>
  <c r="AE258" i="1" s="1"/>
  <c r="AD258" i="1" a="1"/>
  <c r="AD258" i="1" s="1"/>
  <c r="AC258" i="1" a="1"/>
  <c r="AC258" i="1" s="1"/>
  <c r="AB258" i="1" a="1"/>
  <c r="AB258" i="1" s="1"/>
  <c r="AA258" i="1" a="1"/>
  <c r="AA258" i="1" s="1"/>
  <c r="Z258" i="1" a="1"/>
  <c r="Z258" i="1" s="1"/>
  <c r="Y258" i="1" a="1"/>
  <c r="Y258" i="1" s="1"/>
  <c r="X258" i="1" a="1"/>
  <c r="X258" i="1" s="1"/>
  <c r="W258" i="1" a="1"/>
  <c r="W258" i="1" s="1"/>
  <c r="V258" i="1" a="1"/>
  <c r="V258" i="1" s="1"/>
  <c r="U258" i="1" a="1"/>
  <c r="U258" i="1" s="1"/>
  <c r="AF257" i="1" a="1"/>
  <c r="AF257" i="1" s="1"/>
  <c r="AE257" i="1" a="1"/>
  <c r="AE257" i="1" s="1"/>
  <c r="AD257" i="1" a="1"/>
  <c r="AD257" i="1" s="1"/>
  <c r="AC257" i="1" a="1"/>
  <c r="AC257" i="1" s="1"/>
  <c r="AB257" i="1" a="1"/>
  <c r="AB257" i="1" s="1"/>
  <c r="AA257" i="1" a="1"/>
  <c r="AA257" i="1" s="1"/>
  <c r="Z257" i="1" a="1"/>
  <c r="Z257" i="1" s="1"/>
  <c r="Y257" i="1" a="1"/>
  <c r="Y257" i="1" s="1"/>
  <c r="X257" i="1" a="1"/>
  <c r="X257" i="1" s="1"/>
  <c r="W257" i="1" a="1"/>
  <c r="W257" i="1" s="1"/>
  <c r="V257" i="1" a="1"/>
  <c r="V257" i="1" s="1"/>
  <c r="U257" i="1" a="1"/>
  <c r="U257" i="1" s="1"/>
  <c r="AF256" i="1" a="1"/>
  <c r="AF256" i="1" s="1"/>
  <c r="AE256" i="1" a="1"/>
  <c r="AE256" i="1" s="1"/>
  <c r="AD256" i="1" a="1"/>
  <c r="AD256" i="1" s="1"/>
  <c r="AC256" i="1" a="1"/>
  <c r="AC256" i="1" s="1"/>
  <c r="AB256" i="1" a="1"/>
  <c r="AB256" i="1" s="1"/>
  <c r="AA256" i="1" a="1"/>
  <c r="AA256" i="1" s="1"/>
  <c r="Z256" i="1" a="1"/>
  <c r="Z256" i="1" s="1"/>
  <c r="Y256" i="1" a="1"/>
  <c r="Y256" i="1" s="1"/>
  <c r="X256" i="1" a="1"/>
  <c r="X256" i="1" s="1"/>
  <c r="W256" i="1" a="1"/>
  <c r="W256" i="1" s="1"/>
  <c r="V256" i="1" a="1"/>
  <c r="V256" i="1" s="1"/>
  <c r="U256" i="1" a="1"/>
  <c r="U256" i="1" s="1"/>
  <c r="AF255" i="1" a="1"/>
  <c r="AF255" i="1" s="1"/>
  <c r="AE255" i="1" a="1"/>
  <c r="AE255" i="1" s="1"/>
  <c r="AD255" i="1" a="1"/>
  <c r="AD255" i="1" s="1"/>
  <c r="AC255" i="1" a="1"/>
  <c r="AC255" i="1" s="1"/>
  <c r="AB255" i="1" a="1"/>
  <c r="AB255" i="1" s="1"/>
  <c r="AA255" i="1" a="1"/>
  <c r="AA255" i="1" s="1"/>
  <c r="Z255" i="1" a="1"/>
  <c r="Z255" i="1" s="1"/>
  <c r="Y255" i="1" a="1"/>
  <c r="Y255" i="1" s="1"/>
  <c r="X255" i="1" a="1"/>
  <c r="X255" i="1" s="1"/>
  <c r="W255" i="1" a="1"/>
  <c r="W255" i="1" s="1"/>
  <c r="V255" i="1" a="1"/>
  <c r="V255" i="1" s="1"/>
  <c r="U255" i="1" a="1"/>
  <c r="U255" i="1" s="1"/>
  <c r="AF254" i="1" a="1"/>
  <c r="AF254" i="1" s="1"/>
  <c r="AE254" i="1" a="1"/>
  <c r="AE254" i="1" s="1"/>
  <c r="AD254" i="1" a="1"/>
  <c r="AD254" i="1" s="1"/>
  <c r="AC254" i="1" a="1"/>
  <c r="AC254" i="1" s="1"/>
  <c r="AB254" i="1" a="1"/>
  <c r="AB254" i="1" s="1"/>
  <c r="AA254" i="1" a="1"/>
  <c r="AA254" i="1" s="1"/>
  <c r="Z254" i="1" a="1"/>
  <c r="Z254" i="1" s="1"/>
  <c r="Y254" i="1" a="1"/>
  <c r="Y254" i="1" s="1"/>
  <c r="X254" i="1" a="1"/>
  <c r="X254" i="1" s="1"/>
  <c r="W254" i="1" a="1"/>
  <c r="W254" i="1" s="1"/>
  <c r="V254" i="1" a="1"/>
  <c r="V254" i="1" s="1"/>
  <c r="U254" i="1" a="1"/>
  <c r="U254" i="1" s="1"/>
  <c r="AF253" i="1" a="1"/>
  <c r="AF253" i="1" s="1"/>
  <c r="AE253" i="1" a="1"/>
  <c r="AE253" i="1" s="1"/>
  <c r="AD253" i="1" a="1"/>
  <c r="AD253" i="1" s="1"/>
  <c r="AC253" i="1" a="1"/>
  <c r="AC253" i="1" s="1"/>
  <c r="AB253" i="1" a="1"/>
  <c r="AB253" i="1" s="1"/>
  <c r="AA253" i="1" a="1"/>
  <c r="AA253" i="1" s="1"/>
  <c r="Z253" i="1" a="1"/>
  <c r="Z253" i="1" s="1"/>
  <c r="Y253" i="1" a="1"/>
  <c r="Y253" i="1" s="1"/>
  <c r="X253" i="1" a="1"/>
  <c r="X253" i="1" s="1"/>
  <c r="W253" i="1" a="1"/>
  <c r="W253" i="1" s="1"/>
  <c r="V253" i="1" a="1"/>
  <c r="V253" i="1" s="1"/>
  <c r="U253" i="1" a="1"/>
  <c r="U253" i="1" s="1"/>
  <c r="AF252" i="1" a="1"/>
  <c r="AF252" i="1" s="1"/>
  <c r="AE252" i="1" a="1"/>
  <c r="AE252" i="1" s="1"/>
  <c r="AD252" i="1" a="1"/>
  <c r="AD252" i="1" s="1"/>
  <c r="AC252" i="1" a="1"/>
  <c r="AC252" i="1" s="1"/>
  <c r="AB252" i="1" a="1"/>
  <c r="AB252" i="1" s="1"/>
  <c r="AA252" i="1" a="1"/>
  <c r="AA252" i="1" s="1"/>
  <c r="Z252" i="1" a="1"/>
  <c r="Z252" i="1" s="1"/>
  <c r="Y252" i="1" a="1"/>
  <c r="Y252" i="1" s="1"/>
  <c r="X252" i="1" a="1"/>
  <c r="X252" i="1" s="1"/>
  <c r="W252" i="1" a="1"/>
  <c r="W252" i="1" s="1"/>
  <c r="V252" i="1" a="1"/>
  <c r="V252" i="1" s="1"/>
  <c r="U252" i="1" a="1"/>
  <c r="U252" i="1" s="1"/>
  <c r="AF251" i="1" a="1"/>
  <c r="AF251" i="1" s="1"/>
  <c r="AE251" i="1" a="1"/>
  <c r="AE251" i="1" s="1"/>
  <c r="AD251" i="1" a="1"/>
  <c r="AD251" i="1" s="1"/>
  <c r="AC251" i="1" a="1"/>
  <c r="AC251" i="1" s="1"/>
  <c r="AB251" i="1" a="1"/>
  <c r="AB251" i="1" s="1"/>
  <c r="AA251" i="1" a="1"/>
  <c r="AA251" i="1" s="1"/>
  <c r="Z251" i="1" a="1"/>
  <c r="Z251" i="1" s="1"/>
  <c r="Y251" i="1" a="1"/>
  <c r="Y251" i="1" s="1"/>
  <c r="X251" i="1" a="1"/>
  <c r="X251" i="1" s="1"/>
  <c r="W251" i="1" a="1"/>
  <c r="W251" i="1" s="1"/>
  <c r="V251" i="1" a="1"/>
  <c r="V251" i="1" s="1"/>
  <c r="U251" i="1" a="1"/>
  <c r="U251" i="1" s="1"/>
  <c r="AF250" i="1" a="1"/>
  <c r="AF250" i="1" s="1"/>
  <c r="AE250" i="1" a="1"/>
  <c r="AE250" i="1" s="1"/>
  <c r="AD250" i="1" a="1"/>
  <c r="AD250" i="1" s="1"/>
  <c r="AC250" i="1" a="1"/>
  <c r="AC250" i="1" s="1"/>
  <c r="AB250" i="1" a="1"/>
  <c r="AB250" i="1" s="1"/>
  <c r="AA250" i="1" a="1"/>
  <c r="AA250" i="1" s="1"/>
  <c r="Z250" i="1" a="1"/>
  <c r="Z250" i="1" s="1"/>
  <c r="Y250" i="1" a="1"/>
  <c r="Y250" i="1" s="1"/>
  <c r="X250" i="1" a="1"/>
  <c r="X250" i="1" s="1"/>
  <c r="W250" i="1" a="1"/>
  <c r="W250" i="1" s="1"/>
  <c r="V250" i="1" a="1"/>
  <c r="V250" i="1" s="1"/>
  <c r="U250" i="1" a="1"/>
  <c r="U250" i="1" s="1"/>
  <c r="AF249" i="1" a="1"/>
  <c r="AF249" i="1" s="1"/>
  <c r="AE249" i="1" a="1"/>
  <c r="AE249" i="1" s="1"/>
  <c r="AD249" i="1" a="1"/>
  <c r="AD249" i="1" s="1"/>
  <c r="AC249" i="1" a="1"/>
  <c r="AC249" i="1" s="1"/>
  <c r="AB249" i="1" a="1"/>
  <c r="AB249" i="1" s="1"/>
  <c r="AA249" i="1" a="1"/>
  <c r="AA249" i="1" s="1"/>
  <c r="Z249" i="1" a="1"/>
  <c r="Z249" i="1" s="1"/>
  <c r="Y249" i="1" a="1"/>
  <c r="Y249" i="1" s="1"/>
  <c r="X249" i="1" a="1"/>
  <c r="X249" i="1" s="1"/>
  <c r="W249" i="1" a="1"/>
  <c r="W249" i="1" s="1"/>
  <c r="V249" i="1" a="1"/>
  <c r="V249" i="1" s="1"/>
  <c r="U249" i="1" a="1"/>
  <c r="U249" i="1" s="1"/>
  <c r="AF248" i="1" a="1"/>
  <c r="AF248" i="1" s="1"/>
  <c r="AE248" i="1" a="1"/>
  <c r="AE248" i="1" s="1"/>
  <c r="AD248" i="1" a="1"/>
  <c r="AD248" i="1" s="1"/>
  <c r="AC248" i="1" a="1"/>
  <c r="AC248" i="1" s="1"/>
  <c r="AB248" i="1" a="1"/>
  <c r="AB248" i="1" s="1"/>
  <c r="AA248" i="1" a="1"/>
  <c r="AA248" i="1" s="1"/>
  <c r="Z248" i="1" a="1"/>
  <c r="Z248" i="1" s="1"/>
  <c r="Y248" i="1" a="1"/>
  <c r="Y248" i="1" s="1"/>
  <c r="X248" i="1" a="1"/>
  <c r="X248" i="1" s="1"/>
  <c r="W248" i="1" a="1"/>
  <c r="W248" i="1" s="1"/>
  <c r="V248" i="1" a="1"/>
  <c r="V248" i="1" s="1"/>
  <c r="U248" i="1" a="1"/>
  <c r="U248" i="1" s="1"/>
  <c r="AF247" i="1" a="1"/>
  <c r="AF247" i="1" s="1"/>
  <c r="AE247" i="1" a="1"/>
  <c r="AE247" i="1" s="1"/>
  <c r="AD247" i="1" a="1"/>
  <c r="AD247" i="1" s="1"/>
  <c r="AC247" i="1" a="1"/>
  <c r="AC247" i="1" s="1"/>
  <c r="AB247" i="1" a="1"/>
  <c r="AB247" i="1" s="1"/>
  <c r="AA247" i="1" a="1"/>
  <c r="AA247" i="1" s="1"/>
  <c r="Z247" i="1" a="1"/>
  <c r="Z247" i="1" s="1"/>
  <c r="Y247" i="1" a="1"/>
  <c r="Y247" i="1" s="1"/>
  <c r="X247" i="1" a="1"/>
  <c r="X247" i="1" s="1"/>
  <c r="W247" i="1" a="1"/>
  <c r="W247" i="1" s="1"/>
  <c r="V247" i="1" a="1"/>
  <c r="V247" i="1" s="1"/>
  <c r="U247" i="1" a="1"/>
  <c r="U247" i="1" s="1"/>
  <c r="AF246" i="1" a="1"/>
  <c r="AF246" i="1" s="1"/>
  <c r="AE246" i="1" a="1"/>
  <c r="AE246" i="1" s="1"/>
  <c r="AD246" i="1" a="1"/>
  <c r="AD246" i="1" s="1"/>
  <c r="AC246" i="1" a="1"/>
  <c r="AC246" i="1" s="1"/>
  <c r="AB246" i="1" a="1"/>
  <c r="AB246" i="1" s="1"/>
  <c r="AA246" i="1" a="1"/>
  <c r="AA246" i="1" s="1"/>
  <c r="Z246" i="1" a="1"/>
  <c r="Z246" i="1" s="1"/>
  <c r="Y246" i="1" a="1"/>
  <c r="Y246" i="1" s="1"/>
  <c r="X246" i="1" a="1"/>
  <c r="X246" i="1" s="1"/>
  <c r="W246" i="1" a="1"/>
  <c r="W246" i="1" s="1"/>
  <c r="V246" i="1" a="1"/>
  <c r="V246" i="1" s="1"/>
  <c r="U246" i="1" a="1"/>
  <c r="U246" i="1" s="1"/>
  <c r="AF245" i="1" a="1"/>
  <c r="AF245" i="1" s="1"/>
  <c r="AE245" i="1" a="1"/>
  <c r="AE245" i="1" s="1"/>
  <c r="AD245" i="1" a="1"/>
  <c r="AD245" i="1" s="1"/>
  <c r="AC245" i="1" a="1"/>
  <c r="AC245" i="1" s="1"/>
  <c r="AB245" i="1" a="1"/>
  <c r="AB245" i="1" s="1"/>
  <c r="AA245" i="1" a="1"/>
  <c r="AA245" i="1" s="1"/>
  <c r="Z245" i="1" a="1"/>
  <c r="Z245" i="1" s="1"/>
  <c r="Y245" i="1" a="1"/>
  <c r="Y245" i="1" s="1"/>
  <c r="X245" i="1" a="1"/>
  <c r="X245" i="1" s="1"/>
  <c r="W245" i="1" a="1"/>
  <c r="W245" i="1" s="1"/>
  <c r="V245" i="1" a="1"/>
  <c r="V245" i="1" s="1"/>
  <c r="U245" i="1" a="1"/>
  <c r="U245" i="1" s="1"/>
  <c r="AF244" i="1" a="1"/>
  <c r="AF244" i="1" s="1"/>
  <c r="AE244" i="1" a="1"/>
  <c r="AE244" i="1" s="1"/>
  <c r="AD244" i="1" a="1"/>
  <c r="AD244" i="1" s="1"/>
  <c r="AC244" i="1" a="1"/>
  <c r="AC244" i="1" s="1"/>
  <c r="AB244" i="1" a="1"/>
  <c r="AB244" i="1" s="1"/>
  <c r="AA244" i="1" a="1"/>
  <c r="AA244" i="1" s="1"/>
  <c r="Z244" i="1" a="1"/>
  <c r="Z244" i="1" s="1"/>
  <c r="Y244" i="1" a="1"/>
  <c r="Y244" i="1" s="1"/>
  <c r="X244" i="1" a="1"/>
  <c r="X244" i="1" s="1"/>
  <c r="W244" i="1" a="1"/>
  <c r="W244" i="1" s="1"/>
  <c r="V244" i="1" a="1"/>
  <c r="V244" i="1" s="1"/>
  <c r="U244" i="1" a="1"/>
  <c r="U244" i="1" s="1"/>
  <c r="AF243" i="1" a="1"/>
  <c r="AF243" i="1" s="1"/>
  <c r="AE243" i="1" a="1"/>
  <c r="AE243" i="1" s="1"/>
  <c r="AD243" i="1" a="1"/>
  <c r="AD243" i="1" s="1"/>
  <c r="AC243" i="1" a="1"/>
  <c r="AC243" i="1" s="1"/>
  <c r="AB243" i="1" a="1"/>
  <c r="AB243" i="1" s="1"/>
  <c r="AA243" i="1" a="1"/>
  <c r="AA243" i="1" s="1"/>
  <c r="Z243" i="1" a="1"/>
  <c r="Z243" i="1" s="1"/>
  <c r="Y243" i="1" a="1"/>
  <c r="Y243" i="1" s="1"/>
  <c r="X243" i="1" a="1"/>
  <c r="X243" i="1" s="1"/>
  <c r="W243" i="1" a="1"/>
  <c r="W243" i="1" s="1"/>
  <c r="V243" i="1" a="1"/>
  <c r="V243" i="1" s="1"/>
  <c r="U243" i="1" a="1"/>
  <c r="U243" i="1" s="1"/>
  <c r="AF242" i="1" a="1"/>
  <c r="AF242" i="1" s="1"/>
  <c r="AE242" i="1" a="1"/>
  <c r="AE242" i="1" s="1"/>
  <c r="AD242" i="1" a="1"/>
  <c r="AD242" i="1" s="1"/>
  <c r="AC242" i="1" a="1"/>
  <c r="AC242" i="1" s="1"/>
  <c r="AB242" i="1" a="1"/>
  <c r="AB242" i="1" s="1"/>
  <c r="AA242" i="1" a="1"/>
  <c r="AA242" i="1" s="1"/>
  <c r="Z242" i="1" a="1"/>
  <c r="Z242" i="1" s="1"/>
  <c r="Y242" i="1" a="1"/>
  <c r="Y242" i="1" s="1"/>
  <c r="X242" i="1" a="1"/>
  <c r="X242" i="1" s="1"/>
  <c r="W242" i="1" a="1"/>
  <c r="W242" i="1" s="1"/>
  <c r="V242" i="1" a="1"/>
  <c r="V242" i="1" s="1"/>
  <c r="U242" i="1" a="1"/>
  <c r="U242" i="1" s="1"/>
  <c r="AF241" i="1" a="1"/>
  <c r="AF241" i="1" s="1"/>
  <c r="AE241" i="1" a="1"/>
  <c r="AE241" i="1" s="1"/>
  <c r="AD241" i="1" a="1"/>
  <c r="AD241" i="1" s="1"/>
  <c r="AC241" i="1" a="1"/>
  <c r="AC241" i="1" s="1"/>
  <c r="AB241" i="1" a="1"/>
  <c r="AB241" i="1" s="1"/>
  <c r="AA241" i="1" a="1"/>
  <c r="AA241" i="1" s="1"/>
  <c r="Z241" i="1" a="1"/>
  <c r="Z241" i="1" s="1"/>
  <c r="Y241" i="1" a="1"/>
  <c r="Y241" i="1" s="1"/>
  <c r="X241" i="1" a="1"/>
  <c r="X241" i="1" s="1"/>
  <c r="W241" i="1" a="1"/>
  <c r="W241" i="1" s="1"/>
  <c r="V241" i="1" a="1"/>
  <c r="V241" i="1" s="1"/>
  <c r="U241" i="1" a="1"/>
  <c r="U241" i="1" s="1"/>
  <c r="AF240" i="1" a="1"/>
  <c r="AF240" i="1" s="1"/>
  <c r="AE240" i="1" a="1"/>
  <c r="AE240" i="1" s="1"/>
  <c r="AD240" i="1" a="1"/>
  <c r="AD240" i="1" s="1"/>
  <c r="AC240" i="1" a="1"/>
  <c r="AC240" i="1" s="1"/>
  <c r="AB240" i="1" a="1"/>
  <c r="AB240" i="1" s="1"/>
  <c r="AA240" i="1" a="1"/>
  <c r="AA240" i="1" s="1"/>
  <c r="Z240" i="1" a="1"/>
  <c r="Z240" i="1" s="1"/>
  <c r="Y240" i="1" a="1"/>
  <c r="Y240" i="1" s="1"/>
  <c r="X240" i="1" a="1"/>
  <c r="X240" i="1" s="1"/>
  <c r="W240" i="1" a="1"/>
  <c r="W240" i="1" s="1"/>
  <c r="V240" i="1" a="1"/>
  <c r="V240" i="1" s="1"/>
  <c r="U240" i="1" a="1"/>
  <c r="U240" i="1" s="1"/>
  <c r="AF239" i="1" a="1"/>
  <c r="AF239" i="1" s="1"/>
  <c r="AE239" i="1" a="1"/>
  <c r="AE239" i="1" s="1"/>
  <c r="AD239" i="1" a="1"/>
  <c r="AD239" i="1" s="1"/>
  <c r="AC239" i="1" a="1"/>
  <c r="AC239" i="1" s="1"/>
  <c r="AB239" i="1" a="1"/>
  <c r="AB239" i="1" s="1"/>
  <c r="AA239" i="1" a="1"/>
  <c r="AA239" i="1" s="1"/>
  <c r="Z239" i="1" a="1"/>
  <c r="Z239" i="1" s="1"/>
  <c r="Y239" i="1" a="1"/>
  <c r="Y239" i="1" s="1"/>
  <c r="X239" i="1" a="1"/>
  <c r="X239" i="1" s="1"/>
  <c r="W239" i="1" a="1"/>
  <c r="W239" i="1" s="1"/>
  <c r="V239" i="1" a="1"/>
  <c r="V239" i="1" s="1"/>
  <c r="U239" i="1" a="1"/>
  <c r="U239" i="1" s="1"/>
  <c r="AF238" i="1" a="1"/>
  <c r="AF238" i="1" s="1"/>
  <c r="AE238" i="1" a="1"/>
  <c r="AE238" i="1" s="1"/>
  <c r="AD238" i="1" a="1"/>
  <c r="AD238" i="1" s="1"/>
  <c r="AC238" i="1" a="1"/>
  <c r="AC238" i="1" s="1"/>
  <c r="AB238" i="1" a="1"/>
  <c r="AB238" i="1" s="1"/>
  <c r="AA238" i="1" a="1"/>
  <c r="AA238" i="1" s="1"/>
  <c r="Z238" i="1" a="1"/>
  <c r="Z238" i="1" s="1"/>
  <c r="Y238" i="1" a="1"/>
  <c r="Y238" i="1" s="1"/>
  <c r="X238" i="1" a="1"/>
  <c r="X238" i="1" s="1"/>
  <c r="W238" i="1" a="1"/>
  <c r="W238" i="1" s="1"/>
  <c r="V238" i="1" a="1"/>
  <c r="V238" i="1" s="1"/>
  <c r="U238" i="1" a="1"/>
  <c r="U238" i="1" s="1"/>
  <c r="AF237" i="1" a="1"/>
  <c r="AF237" i="1" s="1"/>
  <c r="AE237" i="1" a="1"/>
  <c r="AE237" i="1" s="1"/>
  <c r="AD237" i="1" a="1"/>
  <c r="AD237" i="1" s="1"/>
  <c r="AC237" i="1" a="1"/>
  <c r="AC237" i="1" s="1"/>
  <c r="AB237" i="1" a="1"/>
  <c r="AB237" i="1" s="1"/>
  <c r="AA237" i="1" a="1"/>
  <c r="AA237" i="1" s="1"/>
  <c r="Z237" i="1" a="1"/>
  <c r="Z237" i="1" s="1"/>
  <c r="Y237" i="1" a="1"/>
  <c r="Y237" i="1" s="1"/>
  <c r="X237" i="1" a="1"/>
  <c r="X237" i="1" s="1"/>
  <c r="W237" i="1" a="1"/>
  <c r="W237" i="1" s="1"/>
  <c r="V237" i="1" a="1"/>
  <c r="V237" i="1" s="1"/>
  <c r="U237" i="1" a="1"/>
  <c r="U237" i="1" s="1"/>
  <c r="AF236" i="1" a="1"/>
  <c r="AF236" i="1" s="1"/>
  <c r="AE236" i="1" a="1"/>
  <c r="AE236" i="1" s="1"/>
  <c r="AD236" i="1" a="1"/>
  <c r="AD236" i="1" s="1"/>
  <c r="AC236" i="1" a="1"/>
  <c r="AC236" i="1" s="1"/>
  <c r="AB236" i="1" a="1"/>
  <c r="AB236" i="1" s="1"/>
  <c r="AA236" i="1" a="1"/>
  <c r="AA236" i="1" s="1"/>
  <c r="Z236" i="1" a="1"/>
  <c r="Z236" i="1" s="1"/>
  <c r="Y236" i="1" a="1"/>
  <c r="Y236" i="1" s="1"/>
  <c r="X236" i="1" a="1"/>
  <c r="X236" i="1" s="1"/>
  <c r="W236" i="1" a="1"/>
  <c r="W236" i="1" s="1"/>
  <c r="V236" i="1" a="1"/>
  <c r="V236" i="1" s="1"/>
  <c r="U236" i="1" a="1"/>
  <c r="U236" i="1" s="1"/>
  <c r="AF235" i="1" a="1"/>
  <c r="AF235" i="1" s="1"/>
  <c r="AE235" i="1" a="1"/>
  <c r="AE235" i="1" s="1"/>
  <c r="AD235" i="1" a="1"/>
  <c r="AD235" i="1" s="1"/>
  <c r="AC235" i="1" a="1"/>
  <c r="AC235" i="1" s="1"/>
  <c r="AB235" i="1" a="1"/>
  <c r="AB235" i="1" s="1"/>
  <c r="AA235" i="1" a="1"/>
  <c r="AA235" i="1" s="1"/>
  <c r="Z235" i="1" a="1"/>
  <c r="Z235" i="1" s="1"/>
  <c r="Y235" i="1" a="1"/>
  <c r="Y235" i="1" s="1"/>
  <c r="X235" i="1" a="1"/>
  <c r="X235" i="1" s="1"/>
  <c r="W235" i="1" a="1"/>
  <c r="W235" i="1" s="1"/>
  <c r="V235" i="1" a="1"/>
  <c r="V235" i="1" s="1"/>
  <c r="U235" i="1" a="1"/>
  <c r="U235" i="1" s="1"/>
  <c r="AF234" i="1" a="1"/>
  <c r="AF234" i="1" s="1"/>
  <c r="AE234" i="1" a="1"/>
  <c r="AE234" i="1" s="1"/>
  <c r="AD234" i="1" a="1"/>
  <c r="AD234" i="1" s="1"/>
  <c r="AC234" i="1" a="1"/>
  <c r="AC234" i="1" s="1"/>
  <c r="AB234" i="1" a="1"/>
  <c r="AB234" i="1" s="1"/>
  <c r="AA234" i="1" a="1"/>
  <c r="AA234" i="1" s="1"/>
  <c r="Z234" i="1" a="1"/>
  <c r="Z234" i="1" s="1"/>
  <c r="Y234" i="1" a="1"/>
  <c r="Y234" i="1" s="1"/>
  <c r="X234" i="1" a="1"/>
  <c r="X234" i="1" s="1"/>
  <c r="W234" i="1" a="1"/>
  <c r="W234" i="1" s="1"/>
  <c r="V234" i="1" a="1"/>
  <c r="V234" i="1" s="1"/>
  <c r="U234" i="1" a="1"/>
  <c r="U234" i="1" s="1"/>
  <c r="AF233" i="1" a="1"/>
  <c r="AF233" i="1" s="1"/>
  <c r="AE233" i="1" a="1"/>
  <c r="AE233" i="1" s="1"/>
  <c r="AD233" i="1" a="1"/>
  <c r="AD233" i="1" s="1"/>
  <c r="AC233" i="1" a="1"/>
  <c r="AC233" i="1" s="1"/>
  <c r="AB233" i="1" a="1"/>
  <c r="AB233" i="1" s="1"/>
  <c r="AA233" i="1" a="1"/>
  <c r="AA233" i="1" s="1"/>
  <c r="Z233" i="1" a="1"/>
  <c r="Z233" i="1" s="1"/>
  <c r="Y233" i="1" a="1"/>
  <c r="Y233" i="1" s="1"/>
  <c r="X233" i="1" a="1"/>
  <c r="X233" i="1" s="1"/>
  <c r="W233" i="1" a="1"/>
  <c r="W233" i="1" s="1"/>
  <c r="V233" i="1" a="1"/>
  <c r="V233" i="1" s="1"/>
  <c r="U233" i="1" a="1"/>
  <c r="U233" i="1" s="1"/>
  <c r="AF232" i="1" a="1"/>
  <c r="AF232" i="1" s="1"/>
  <c r="AE232" i="1" a="1"/>
  <c r="AE232" i="1" s="1"/>
  <c r="AD232" i="1" a="1"/>
  <c r="AD232" i="1" s="1"/>
  <c r="AC232" i="1" a="1"/>
  <c r="AC232" i="1" s="1"/>
  <c r="AB232" i="1" a="1"/>
  <c r="AB232" i="1" s="1"/>
  <c r="AA232" i="1" a="1"/>
  <c r="AA232" i="1" s="1"/>
  <c r="Z232" i="1" a="1"/>
  <c r="Z232" i="1" s="1"/>
  <c r="Y232" i="1" a="1"/>
  <c r="Y232" i="1" s="1"/>
  <c r="X232" i="1" a="1"/>
  <c r="X232" i="1" s="1"/>
  <c r="W232" i="1" a="1"/>
  <c r="W232" i="1" s="1"/>
  <c r="V232" i="1" a="1"/>
  <c r="V232" i="1" s="1"/>
  <c r="U232" i="1" a="1"/>
  <c r="U232" i="1" s="1"/>
  <c r="AF231" i="1" a="1"/>
  <c r="AF231" i="1" s="1"/>
  <c r="AE231" i="1" a="1"/>
  <c r="AE231" i="1" s="1"/>
  <c r="AD231" i="1" a="1"/>
  <c r="AD231" i="1" s="1"/>
  <c r="AC231" i="1" a="1"/>
  <c r="AC231" i="1" s="1"/>
  <c r="AB231" i="1" a="1"/>
  <c r="AB231" i="1" s="1"/>
  <c r="AA231" i="1" a="1"/>
  <c r="AA231" i="1" s="1"/>
  <c r="Z231" i="1" a="1"/>
  <c r="Z231" i="1" s="1"/>
  <c r="Y231" i="1" a="1"/>
  <c r="Y231" i="1" s="1"/>
  <c r="X231" i="1" a="1"/>
  <c r="X231" i="1" s="1"/>
  <c r="W231" i="1" a="1"/>
  <c r="W231" i="1" s="1"/>
  <c r="V231" i="1" a="1"/>
  <c r="V231" i="1" s="1"/>
  <c r="U231" i="1" a="1"/>
  <c r="U231" i="1" s="1"/>
  <c r="AF230" i="1" a="1"/>
  <c r="AF230" i="1" s="1"/>
  <c r="AE230" i="1" a="1"/>
  <c r="AE230" i="1" s="1"/>
  <c r="AD230" i="1" a="1"/>
  <c r="AD230" i="1" s="1"/>
  <c r="AC230" i="1" a="1"/>
  <c r="AC230" i="1" s="1"/>
  <c r="AB230" i="1" a="1"/>
  <c r="AB230" i="1" s="1"/>
  <c r="AA230" i="1" a="1"/>
  <c r="AA230" i="1" s="1"/>
  <c r="Z230" i="1" a="1"/>
  <c r="Z230" i="1" s="1"/>
  <c r="Y230" i="1" a="1"/>
  <c r="Y230" i="1" s="1"/>
  <c r="X230" i="1" a="1"/>
  <c r="X230" i="1" s="1"/>
  <c r="W230" i="1" a="1"/>
  <c r="W230" i="1" s="1"/>
  <c r="V230" i="1" a="1"/>
  <c r="V230" i="1" s="1"/>
  <c r="U230" i="1" a="1"/>
  <c r="U230" i="1" s="1"/>
  <c r="AF229" i="1" a="1"/>
  <c r="AF229" i="1" s="1"/>
  <c r="AE229" i="1" a="1"/>
  <c r="AE229" i="1" s="1"/>
  <c r="AD229" i="1" a="1"/>
  <c r="AD229" i="1" s="1"/>
  <c r="AC229" i="1" a="1"/>
  <c r="AC229" i="1" s="1"/>
  <c r="AB229" i="1" a="1"/>
  <c r="AB229" i="1" s="1"/>
  <c r="AA229" i="1" a="1"/>
  <c r="AA229" i="1" s="1"/>
  <c r="Z229" i="1" a="1"/>
  <c r="Z229" i="1" s="1"/>
  <c r="Y229" i="1" a="1"/>
  <c r="Y229" i="1" s="1"/>
  <c r="X229" i="1" a="1"/>
  <c r="X229" i="1" s="1"/>
  <c r="W229" i="1" a="1"/>
  <c r="W229" i="1" s="1"/>
  <c r="V229" i="1" a="1"/>
  <c r="V229" i="1" s="1"/>
  <c r="U229" i="1" a="1"/>
  <c r="U229" i="1" s="1"/>
  <c r="AF228" i="1" a="1"/>
  <c r="AF228" i="1" s="1"/>
  <c r="AE228" i="1" a="1"/>
  <c r="AE228" i="1" s="1"/>
  <c r="AD228" i="1" a="1"/>
  <c r="AD228" i="1" s="1"/>
  <c r="AC228" i="1" a="1"/>
  <c r="AC228" i="1" s="1"/>
  <c r="AB228" i="1" a="1"/>
  <c r="AB228" i="1" s="1"/>
  <c r="AA228" i="1" a="1"/>
  <c r="AA228" i="1" s="1"/>
  <c r="Z228" i="1" a="1"/>
  <c r="Z228" i="1" s="1"/>
  <c r="Y228" i="1" a="1"/>
  <c r="Y228" i="1" s="1"/>
  <c r="X228" i="1" a="1"/>
  <c r="X228" i="1" s="1"/>
  <c r="W228" i="1" a="1"/>
  <c r="W228" i="1" s="1"/>
  <c r="V228" i="1" a="1"/>
  <c r="V228" i="1" s="1"/>
  <c r="U228" i="1" a="1"/>
  <c r="U228" i="1" s="1"/>
  <c r="AF227" i="1" a="1"/>
  <c r="AF227" i="1" s="1"/>
  <c r="AE227" i="1" a="1"/>
  <c r="AE227" i="1" s="1"/>
  <c r="AD227" i="1" a="1"/>
  <c r="AD227" i="1" s="1"/>
  <c r="AC227" i="1" a="1"/>
  <c r="AC227" i="1" s="1"/>
  <c r="AB227" i="1" a="1"/>
  <c r="AB227" i="1" s="1"/>
  <c r="AA227" i="1" a="1"/>
  <c r="AA227" i="1" s="1"/>
  <c r="Z227" i="1" a="1"/>
  <c r="Z227" i="1" s="1"/>
  <c r="Y227" i="1" a="1"/>
  <c r="Y227" i="1" s="1"/>
  <c r="X227" i="1" a="1"/>
  <c r="X227" i="1" s="1"/>
  <c r="W227" i="1" a="1"/>
  <c r="W227" i="1" s="1"/>
  <c r="V227" i="1" a="1"/>
  <c r="V227" i="1" s="1"/>
  <c r="U227" i="1" a="1"/>
  <c r="U227" i="1" s="1"/>
  <c r="AF226" i="1" a="1"/>
  <c r="AF226" i="1" s="1"/>
  <c r="AE226" i="1" a="1"/>
  <c r="AE226" i="1" s="1"/>
  <c r="AD226" i="1" a="1"/>
  <c r="AD226" i="1" s="1"/>
  <c r="AC226" i="1" a="1"/>
  <c r="AC226" i="1" s="1"/>
  <c r="AB226" i="1" a="1"/>
  <c r="AB226" i="1" s="1"/>
  <c r="AA226" i="1" a="1"/>
  <c r="AA226" i="1" s="1"/>
  <c r="Z226" i="1" a="1"/>
  <c r="Z226" i="1" s="1"/>
  <c r="Y226" i="1" a="1"/>
  <c r="Y226" i="1" s="1"/>
  <c r="X226" i="1" a="1"/>
  <c r="X226" i="1" s="1"/>
  <c r="W226" i="1" a="1"/>
  <c r="W226" i="1" s="1"/>
  <c r="V226" i="1" a="1"/>
  <c r="V226" i="1" s="1"/>
  <c r="U226" i="1" a="1"/>
  <c r="U226" i="1" s="1"/>
  <c r="AF225" i="1" a="1"/>
  <c r="AF225" i="1" s="1"/>
  <c r="AE225" i="1" a="1"/>
  <c r="AE225" i="1" s="1"/>
  <c r="AD225" i="1" a="1"/>
  <c r="AD225" i="1" s="1"/>
  <c r="AC225" i="1" a="1"/>
  <c r="AC225" i="1" s="1"/>
  <c r="AB225" i="1" a="1"/>
  <c r="AB225" i="1" s="1"/>
  <c r="AA225" i="1" a="1"/>
  <c r="AA225" i="1" s="1"/>
  <c r="Z225" i="1" a="1"/>
  <c r="Z225" i="1" s="1"/>
  <c r="Y225" i="1" a="1"/>
  <c r="Y225" i="1" s="1"/>
  <c r="X225" i="1" a="1"/>
  <c r="X225" i="1" s="1"/>
  <c r="W225" i="1" a="1"/>
  <c r="W225" i="1" s="1"/>
  <c r="V225" i="1" a="1"/>
  <c r="V225" i="1" s="1"/>
  <c r="U225" i="1" a="1"/>
  <c r="U225" i="1" s="1"/>
  <c r="AF224" i="1" a="1"/>
  <c r="AF224" i="1" s="1"/>
  <c r="AE224" i="1" a="1"/>
  <c r="AE224" i="1" s="1"/>
  <c r="AD224" i="1" a="1"/>
  <c r="AD224" i="1" s="1"/>
  <c r="AC224" i="1" a="1"/>
  <c r="AC224" i="1" s="1"/>
  <c r="AB224" i="1" a="1"/>
  <c r="AB224" i="1" s="1"/>
  <c r="AA224" i="1" a="1"/>
  <c r="AA224" i="1" s="1"/>
  <c r="Z224" i="1" a="1"/>
  <c r="Z224" i="1" s="1"/>
  <c r="Y224" i="1" a="1"/>
  <c r="Y224" i="1" s="1"/>
  <c r="X224" i="1" a="1"/>
  <c r="X224" i="1" s="1"/>
  <c r="W224" i="1" a="1"/>
  <c r="W224" i="1" s="1"/>
  <c r="V224" i="1" a="1"/>
  <c r="V224" i="1" s="1"/>
  <c r="U224" i="1" a="1"/>
  <c r="U224" i="1" s="1"/>
  <c r="AF223" i="1" a="1"/>
  <c r="AF223" i="1" s="1"/>
  <c r="AE223" i="1" a="1"/>
  <c r="AE223" i="1" s="1"/>
  <c r="AD223" i="1" a="1"/>
  <c r="AD223" i="1" s="1"/>
  <c r="AC223" i="1" a="1"/>
  <c r="AC223" i="1" s="1"/>
  <c r="AB223" i="1" a="1"/>
  <c r="AB223" i="1" s="1"/>
  <c r="AA223" i="1" a="1"/>
  <c r="AA223" i="1" s="1"/>
  <c r="Z223" i="1" a="1"/>
  <c r="Z223" i="1" s="1"/>
  <c r="Y223" i="1" a="1"/>
  <c r="Y223" i="1" s="1"/>
  <c r="X223" i="1" a="1"/>
  <c r="X223" i="1" s="1"/>
  <c r="W223" i="1" a="1"/>
  <c r="W223" i="1" s="1"/>
  <c r="V223" i="1" a="1"/>
  <c r="V223" i="1" s="1"/>
  <c r="U223" i="1" a="1"/>
  <c r="U223" i="1" s="1"/>
  <c r="AF222" i="1" a="1"/>
  <c r="AF222" i="1" s="1"/>
  <c r="AE222" i="1" a="1"/>
  <c r="AE222" i="1" s="1"/>
  <c r="AD222" i="1" a="1"/>
  <c r="AD222" i="1" s="1"/>
  <c r="AC222" i="1" a="1"/>
  <c r="AC222" i="1" s="1"/>
  <c r="AB222" i="1" a="1"/>
  <c r="AB222" i="1" s="1"/>
  <c r="AA222" i="1" a="1"/>
  <c r="AA222" i="1" s="1"/>
  <c r="Z222" i="1" a="1"/>
  <c r="Z222" i="1" s="1"/>
  <c r="Y222" i="1" a="1"/>
  <c r="Y222" i="1" s="1"/>
  <c r="X222" i="1" a="1"/>
  <c r="X222" i="1" s="1"/>
  <c r="W222" i="1" a="1"/>
  <c r="W222" i="1" s="1"/>
  <c r="V222" i="1" a="1"/>
  <c r="V222" i="1" s="1"/>
  <c r="U222" i="1" a="1"/>
  <c r="U222" i="1" s="1"/>
  <c r="AF221" i="1" a="1"/>
  <c r="AF221" i="1" s="1"/>
  <c r="AE221" i="1" a="1"/>
  <c r="AE221" i="1" s="1"/>
  <c r="AD221" i="1" a="1"/>
  <c r="AD221" i="1" s="1"/>
  <c r="AC221" i="1" a="1"/>
  <c r="AC221" i="1" s="1"/>
  <c r="AB221" i="1" a="1"/>
  <c r="AB221" i="1" s="1"/>
  <c r="AA221" i="1" a="1"/>
  <c r="AA221" i="1" s="1"/>
  <c r="Z221" i="1" a="1"/>
  <c r="Z221" i="1" s="1"/>
  <c r="Y221" i="1" a="1"/>
  <c r="Y221" i="1" s="1"/>
  <c r="X221" i="1" a="1"/>
  <c r="X221" i="1" s="1"/>
  <c r="W221" i="1" a="1"/>
  <c r="W221" i="1" s="1"/>
  <c r="V221" i="1" a="1"/>
  <c r="V221" i="1" s="1"/>
  <c r="U221" i="1" a="1"/>
  <c r="U221" i="1" s="1"/>
  <c r="AF220" i="1" a="1"/>
  <c r="AF220" i="1" s="1"/>
  <c r="AE220" i="1" a="1"/>
  <c r="AE220" i="1" s="1"/>
  <c r="AD220" i="1" a="1"/>
  <c r="AD220" i="1" s="1"/>
  <c r="AC220" i="1" a="1"/>
  <c r="AC220" i="1" s="1"/>
  <c r="AB220" i="1" a="1"/>
  <c r="AB220" i="1" s="1"/>
  <c r="AA220" i="1" a="1"/>
  <c r="AA220" i="1" s="1"/>
  <c r="Z220" i="1" a="1"/>
  <c r="Z220" i="1" s="1"/>
  <c r="Y220" i="1" a="1"/>
  <c r="Y220" i="1" s="1"/>
  <c r="X220" i="1" a="1"/>
  <c r="X220" i="1" s="1"/>
  <c r="W220" i="1" a="1"/>
  <c r="W220" i="1" s="1"/>
  <c r="V220" i="1" a="1"/>
  <c r="V220" i="1" s="1"/>
  <c r="U220" i="1" a="1"/>
  <c r="U220" i="1" s="1"/>
  <c r="AF219" i="1" a="1"/>
  <c r="AF219" i="1" s="1"/>
  <c r="AE219" i="1" a="1"/>
  <c r="AE219" i="1" s="1"/>
  <c r="AD219" i="1" a="1"/>
  <c r="AD219" i="1" s="1"/>
  <c r="AC219" i="1" a="1"/>
  <c r="AC219" i="1" s="1"/>
  <c r="AB219" i="1" a="1"/>
  <c r="AB219" i="1" s="1"/>
  <c r="AA219" i="1" a="1"/>
  <c r="AA219" i="1" s="1"/>
  <c r="Z219" i="1" a="1"/>
  <c r="Z219" i="1" s="1"/>
  <c r="Y219" i="1" a="1"/>
  <c r="Y219" i="1" s="1"/>
  <c r="X219" i="1" a="1"/>
  <c r="X219" i="1" s="1"/>
  <c r="W219" i="1" a="1"/>
  <c r="W219" i="1" s="1"/>
  <c r="V219" i="1" a="1"/>
  <c r="V219" i="1" s="1"/>
  <c r="U219" i="1" a="1"/>
  <c r="U219" i="1" s="1"/>
  <c r="AF218" i="1" a="1"/>
  <c r="AF218" i="1" s="1"/>
  <c r="AE218" i="1" a="1"/>
  <c r="AE218" i="1" s="1"/>
  <c r="AD218" i="1" a="1"/>
  <c r="AD218" i="1" s="1"/>
  <c r="AC218" i="1" a="1"/>
  <c r="AC218" i="1" s="1"/>
  <c r="AB218" i="1" a="1"/>
  <c r="AB218" i="1" s="1"/>
  <c r="AA218" i="1" a="1"/>
  <c r="AA218" i="1" s="1"/>
  <c r="Z218" i="1" a="1"/>
  <c r="Z218" i="1" s="1"/>
  <c r="Y218" i="1" a="1"/>
  <c r="Y218" i="1" s="1"/>
  <c r="X218" i="1" a="1"/>
  <c r="X218" i="1" s="1"/>
  <c r="W218" i="1" a="1"/>
  <c r="W218" i="1" s="1"/>
  <c r="V218" i="1" a="1"/>
  <c r="V218" i="1" s="1"/>
  <c r="U218" i="1" a="1"/>
  <c r="U218" i="1" s="1"/>
  <c r="AF217" i="1" a="1"/>
  <c r="AF217" i="1" s="1"/>
  <c r="AE217" i="1" a="1"/>
  <c r="AE217" i="1" s="1"/>
  <c r="AD217" i="1" a="1"/>
  <c r="AD217" i="1" s="1"/>
  <c r="AC217" i="1" a="1"/>
  <c r="AC217" i="1" s="1"/>
  <c r="AB217" i="1" a="1"/>
  <c r="AB217" i="1" s="1"/>
  <c r="AA217" i="1" a="1"/>
  <c r="AA217" i="1" s="1"/>
  <c r="Z217" i="1" a="1"/>
  <c r="Z217" i="1" s="1"/>
  <c r="Y217" i="1" a="1"/>
  <c r="Y217" i="1" s="1"/>
  <c r="X217" i="1" a="1"/>
  <c r="X217" i="1" s="1"/>
  <c r="W217" i="1" a="1"/>
  <c r="W217" i="1" s="1"/>
  <c r="V217" i="1" a="1"/>
  <c r="V217" i="1" s="1"/>
  <c r="U217" i="1" a="1"/>
  <c r="U217" i="1" s="1"/>
  <c r="AF216" i="1" a="1"/>
  <c r="AF216" i="1" s="1"/>
  <c r="AE216" i="1" a="1"/>
  <c r="AE216" i="1" s="1"/>
  <c r="AD216" i="1" a="1"/>
  <c r="AD216" i="1" s="1"/>
  <c r="AC216" i="1" a="1"/>
  <c r="AC216" i="1" s="1"/>
  <c r="AB216" i="1" a="1"/>
  <c r="AB216" i="1" s="1"/>
  <c r="AA216" i="1" a="1"/>
  <c r="AA216" i="1" s="1"/>
  <c r="Z216" i="1" a="1"/>
  <c r="Z216" i="1" s="1"/>
  <c r="Y216" i="1" a="1"/>
  <c r="Y216" i="1" s="1"/>
  <c r="X216" i="1" a="1"/>
  <c r="X216" i="1" s="1"/>
  <c r="W216" i="1" a="1"/>
  <c r="W216" i="1" s="1"/>
  <c r="V216" i="1" a="1"/>
  <c r="V216" i="1" s="1"/>
  <c r="U216" i="1" a="1"/>
  <c r="U216" i="1" s="1"/>
  <c r="AF215" i="1" a="1"/>
  <c r="AF215" i="1" s="1"/>
  <c r="AE215" i="1" a="1"/>
  <c r="AE215" i="1" s="1"/>
  <c r="AD215" i="1" a="1"/>
  <c r="AD215" i="1" s="1"/>
  <c r="AC215" i="1" a="1"/>
  <c r="AC215" i="1" s="1"/>
  <c r="AB215" i="1" a="1"/>
  <c r="AB215" i="1" s="1"/>
  <c r="AA215" i="1" a="1"/>
  <c r="AA215" i="1" s="1"/>
  <c r="Z215" i="1" a="1"/>
  <c r="Z215" i="1" s="1"/>
  <c r="Y215" i="1" a="1"/>
  <c r="Y215" i="1" s="1"/>
  <c r="X215" i="1" a="1"/>
  <c r="X215" i="1" s="1"/>
  <c r="W215" i="1" a="1"/>
  <c r="W215" i="1" s="1"/>
  <c r="V215" i="1" a="1"/>
  <c r="V215" i="1" s="1"/>
  <c r="U215" i="1" a="1"/>
  <c r="U215" i="1" s="1"/>
  <c r="AF214" i="1" a="1"/>
  <c r="AF214" i="1" s="1"/>
  <c r="AE214" i="1" a="1"/>
  <c r="AE214" i="1" s="1"/>
  <c r="AD214" i="1" a="1"/>
  <c r="AD214" i="1" s="1"/>
  <c r="AC214" i="1" a="1"/>
  <c r="AC214" i="1" s="1"/>
  <c r="AB214" i="1" a="1"/>
  <c r="AB214" i="1" s="1"/>
  <c r="AA214" i="1" a="1"/>
  <c r="AA214" i="1" s="1"/>
  <c r="Z214" i="1" a="1"/>
  <c r="Z214" i="1" s="1"/>
  <c r="Y214" i="1" a="1"/>
  <c r="Y214" i="1" s="1"/>
  <c r="X214" i="1" a="1"/>
  <c r="X214" i="1" s="1"/>
  <c r="W214" i="1" a="1"/>
  <c r="W214" i="1" s="1"/>
  <c r="V214" i="1" a="1"/>
  <c r="V214" i="1" s="1"/>
  <c r="U214" i="1" a="1"/>
  <c r="U214" i="1" s="1"/>
  <c r="AF213" i="1" a="1"/>
  <c r="AF213" i="1" s="1"/>
  <c r="AE213" i="1" a="1"/>
  <c r="AE213" i="1" s="1"/>
  <c r="AD213" i="1" a="1"/>
  <c r="AD213" i="1" s="1"/>
  <c r="AC213" i="1" a="1"/>
  <c r="AC213" i="1" s="1"/>
  <c r="AB213" i="1" a="1"/>
  <c r="AB213" i="1" s="1"/>
  <c r="AA213" i="1" a="1"/>
  <c r="AA213" i="1" s="1"/>
  <c r="Z213" i="1" a="1"/>
  <c r="Z213" i="1" s="1"/>
  <c r="Y213" i="1" a="1"/>
  <c r="Y213" i="1" s="1"/>
  <c r="X213" i="1" a="1"/>
  <c r="X213" i="1" s="1"/>
  <c r="W213" i="1" a="1"/>
  <c r="W213" i="1" s="1"/>
  <c r="V213" i="1" a="1"/>
  <c r="V213" i="1" s="1"/>
  <c r="U213" i="1" a="1"/>
  <c r="U213" i="1" s="1"/>
  <c r="AF212" i="1" a="1"/>
  <c r="AF212" i="1" s="1"/>
  <c r="AE212" i="1" a="1"/>
  <c r="AE212" i="1" s="1"/>
  <c r="AD212" i="1" a="1"/>
  <c r="AD212" i="1" s="1"/>
  <c r="AC212" i="1" a="1"/>
  <c r="AC212" i="1" s="1"/>
  <c r="AB212" i="1" a="1"/>
  <c r="AB212" i="1" s="1"/>
  <c r="AA212" i="1" a="1"/>
  <c r="AA212" i="1" s="1"/>
  <c r="Z212" i="1" a="1"/>
  <c r="Z212" i="1" s="1"/>
  <c r="Y212" i="1" a="1"/>
  <c r="Y212" i="1" s="1"/>
  <c r="X212" i="1" a="1"/>
  <c r="X212" i="1" s="1"/>
  <c r="W212" i="1" a="1"/>
  <c r="W212" i="1" s="1"/>
  <c r="V212" i="1" a="1"/>
  <c r="V212" i="1" s="1"/>
  <c r="U212" i="1" a="1"/>
  <c r="U212" i="1" s="1"/>
  <c r="AF211" i="1" a="1"/>
  <c r="AF211" i="1" s="1"/>
  <c r="AE211" i="1" a="1"/>
  <c r="AE211" i="1" s="1"/>
  <c r="AD211" i="1" a="1"/>
  <c r="AD211" i="1" s="1"/>
  <c r="AC211" i="1" a="1"/>
  <c r="AC211" i="1" s="1"/>
  <c r="AB211" i="1" a="1"/>
  <c r="AB211" i="1" s="1"/>
  <c r="AA211" i="1" a="1"/>
  <c r="AA211" i="1" s="1"/>
  <c r="Z211" i="1" a="1"/>
  <c r="Z211" i="1" s="1"/>
  <c r="Y211" i="1" a="1"/>
  <c r="Y211" i="1" s="1"/>
  <c r="X211" i="1" a="1"/>
  <c r="X211" i="1" s="1"/>
  <c r="W211" i="1" a="1"/>
  <c r="W211" i="1" s="1"/>
  <c r="V211" i="1" a="1"/>
  <c r="V211" i="1" s="1"/>
  <c r="U211" i="1" a="1"/>
  <c r="U211" i="1" s="1"/>
  <c r="AF210" i="1" a="1"/>
  <c r="AF210" i="1" s="1"/>
  <c r="AE210" i="1" a="1"/>
  <c r="AE210" i="1" s="1"/>
  <c r="AD210" i="1" a="1"/>
  <c r="AD210" i="1" s="1"/>
  <c r="AC210" i="1" a="1"/>
  <c r="AC210" i="1" s="1"/>
  <c r="AB210" i="1" a="1"/>
  <c r="AB210" i="1" s="1"/>
  <c r="AA210" i="1" a="1"/>
  <c r="AA210" i="1" s="1"/>
  <c r="Z210" i="1" a="1"/>
  <c r="Z210" i="1" s="1"/>
  <c r="Y210" i="1" a="1"/>
  <c r="Y210" i="1" s="1"/>
  <c r="X210" i="1" a="1"/>
  <c r="X210" i="1" s="1"/>
  <c r="W210" i="1" a="1"/>
  <c r="W210" i="1" s="1"/>
  <c r="V210" i="1" a="1"/>
  <c r="V210" i="1" s="1"/>
  <c r="U210" i="1" a="1"/>
  <c r="U210" i="1" s="1"/>
  <c r="AF209" i="1" a="1"/>
  <c r="AF209" i="1" s="1"/>
  <c r="AE209" i="1" a="1"/>
  <c r="AE209" i="1" s="1"/>
  <c r="AD209" i="1" a="1"/>
  <c r="AD209" i="1" s="1"/>
  <c r="AC209" i="1" a="1"/>
  <c r="AC209" i="1" s="1"/>
  <c r="AB209" i="1" a="1"/>
  <c r="AB209" i="1" s="1"/>
  <c r="AA209" i="1" a="1"/>
  <c r="AA209" i="1" s="1"/>
  <c r="Z209" i="1" a="1"/>
  <c r="Z209" i="1" s="1"/>
  <c r="Y209" i="1" a="1"/>
  <c r="Y209" i="1" s="1"/>
  <c r="X209" i="1" a="1"/>
  <c r="X209" i="1" s="1"/>
  <c r="W209" i="1" a="1"/>
  <c r="W209" i="1" s="1"/>
  <c r="V209" i="1" a="1"/>
  <c r="V209" i="1" s="1"/>
  <c r="U209" i="1" a="1"/>
  <c r="U209" i="1" s="1"/>
  <c r="AF208" i="1" a="1"/>
  <c r="AF208" i="1" s="1"/>
  <c r="AE208" i="1" a="1"/>
  <c r="AE208" i="1" s="1"/>
  <c r="AD208" i="1" a="1"/>
  <c r="AD208" i="1" s="1"/>
  <c r="AC208" i="1" a="1"/>
  <c r="AC208" i="1" s="1"/>
  <c r="AB208" i="1" a="1"/>
  <c r="AB208" i="1" s="1"/>
  <c r="AA208" i="1" a="1"/>
  <c r="AA208" i="1" s="1"/>
  <c r="Z208" i="1" a="1"/>
  <c r="Z208" i="1" s="1"/>
  <c r="Y208" i="1" a="1"/>
  <c r="Y208" i="1" s="1"/>
  <c r="X208" i="1" a="1"/>
  <c r="X208" i="1" s="1"/>
  <c r="W208" i="1" a="1"/>
  <c r="W208" i="1" s="1"/>
  <c r="V208" i="1" a="1"/>
  <c r="V208" i="1" s="1"/>
  <c r="U208" i="1" a="1"/>
  <c r="U208" i="1" s="1"/>
  <c r="AF207" i="1" a="1"/>
  <c r="AF207" i="1" s="1"/>
  <c r="AE207" i="1" a="1"/>
  <c r="AE207" i="1" s="1"/>
  <c r="AD207" i="1" a="1"/>
  <c r="AD207" i="1" s="1"/>
  <c r="AC207" i="1" a="1"/>
  <c r="AC207" i="1" s="1"/>
  <c r="AB207" i="1" a="1"/>
  <c r="AB207" i="1" s="1"/>
  <c r="AA207" i="1" a="1"/>
  <c r="AA207" i="1" s="1"/>
  <c r="Z207" i="1" a="1"/>
  <c r="Z207" i="1" s="1"/>
  <c r="Y207" i="1" a="1"/>
  <c r="Y207" i="1" s="1"/>
  <c r="X207" i="1" a="1"/>
  <c r="X207" i="1" s="1"/>
  <c r="W207" i="1" a="1"/>
  <c r="W207" i="1" s="1"/>
  <c r="V207" i="1" a="1"/>
  <c r="V207" i="1" s="1"/>
  <c r="U207" i="1" a="1"/>
  <c r="U207" i="1" s="1"/>
  <c r="AF206" i="1" a="1"/>
  <c r="AF206" i="1" s="1"/>
  <c r="AE206" i="1" a="1"/>
  <c r="AE206" i="1" s="1"/>
  <c r="AD206" i="1" a="1"/>
  <c r="AD206" i="1" s="1"/>
  <c r="AC206" i="1" a="1"/>
  <c r="AC206" i="1" s="1"/>
  <c r="AB206" i="1" a="1"/>
  <c r="AB206" i="1" s="1"/>
  <c r="AA206" i="1" a="1"/>
  <c r="AA206" i="1" s="1"/>
  <c r="Z206" i="1" a="1"/>
  <c r="Z206" i="1" s="1"/>
  <c r="Y206" i="1" a="1"/>
  <c r="Y206" i="1" s="1"/>
  <c r="X206" i="1" a="1"/>
  <c r="X206" i="1" s="1"/>
  <c r="W206" i="1" a="1"/>
  <c r="W206" i="1" s="1"/>
  <c r="V206" i="1" a="1"/>
  <c r="V206" i="1" s="1"/>
  <c r="U206" i="1" a="1"/>
  <c r="U206" i="1" s="1"/>
  <c r="AF205" i="1" a="1"/>
  <c r="AF205" i="1" s="1"/>
  <c r="AE205" i="1" a="1"/>
  <c r="AE205" i="1" s="1"/>
  <c r="AD205" i="1" a="1"/>
  <c r="AD205" i="1" s="1"/>
  <c r="AC205" i="1" a="1"/>
  <c r="AC205" i="1" s="1"/>
  <c r="AB205" i="1" a="1"/>
  <c r="AB205" i="1" s="1"/>
  <c r="AA205" i="1" a="1"/>
  <c r="AA205" i="1" s="1"/>
  <c r="Z205" i="1" a="1"/>
  <c r="Z205" i="1" s="1"/>
  <c r="Y205" i="1" a="1"/>
  <c r="Y205" i="1" s="1"/>
  <c r="X205" i="1" a="1"/>
  <c r="X205" i="1" s="1"/>
  <c r="W205" i="1" a="1"/>
  <c r="W205" i="1" s="1"/>
  <c r="V205" i="1" a="1"/>
  <c r="V205" i="1" s="1"/>
  <c r="U205" i="1" a="1"/>
  <c r="U205" i="1" s="1"/>
  <c r="AF204" i="1" a="1"/>
  <c r="AF204" i="1" s="1"/>
  <c r="AE204" i="1" a="1"/>
  <c r="AE204" i="1" s="1"/>
  <c r="AD204" i="1" a="1"/>
  <c r="AD204" i="1" s="1"/>
  <c r="AC204" i="1" a="1"/>
  <c r="AC204" i="1" s="1"/>
  <c r="AB204" i="1" a="1"/>
  <c r="AB204" i="1" s="1"/>
  <c r="AA204" i="1" a="1"/>
  <c r="AA204" i="1" s="1"/>
  <c r="Z204" i="1" a="1"/>
  <c r="Z204" i="1" s="1"/>
  <c r="Y204" i="1" a="1"/>
  <c r="Y204" i="1" s="1"/>
  <c r="X204" i="1" a="1"/>
  <c r="X204" i="1" s="1"/>
  <c r="W204" i="1" a="1"/>
  <c r="W204" i="1" s="1"/>
  <c r="V204" i="1" a="1"/>
  <c r="V204" i="1" s="1"/>
  <c r="U204" i="1" a="1"/>
  <c r="U204" i="1" s="1"/>
  <c r="AF203" i="1" a="1"/>
  <c r="AF203" i="1" s="1"/>
  <c r="AE203" i="1" a="1"/>
  <c r="AE203" i="1" s="1"/>
  <c r="AD203" i="1" a="1"/>
  <c r="AD203" i="1" s="1"/>
  <c r="AC203" i="1" a="1"/>
  <c r="AC203" i="1" s="1"/>
  <c r="AB203" i="1" a="1"/>
  <c r="AB203" i="1" s="1"/>
  <c r="AA203" i="1" a="1"/>
  <c r="AA203" i="1" s="1"/>
  <c r="Z203" i="1" a="1"/>
  <c r="Z203" i="1" s="1"/>
  <c r="Y203" i="1" a="1"/>
  <c r="Y203" i="1" s="1"/>
  <c r="X203" i="1" a="1"/>
  <c r="X203" i="1" s="1"/>
  <c r="W203" i="1" a="1"/>
  <c r="W203" i="1" s="1"/>
  <c r="V203" i="1" a="1"/>
  <c r="V203" i="1" s="1"/>
  <c r="U203" i="1" a="1"/>
  <c r="U203" i="1" s="1"/>
  <c r="AF202" i="1" a="1"/>
  <c r="AF202" i="1" s="1"/>
  <c r="AE202" i="1" a="1"/>
  <c r="AE202" i="1" s="1"/>
  <c r="AD202" i="1" a="1"/>
  <c r="AD202" i="1" s="1"/>
  <c r="AC202" i="1" a="1"/>
  <c r="AC202" i="1" s="1"/>
  <c r="AB202" i="1" a="1"/>
  <c r="AB202" i="1" s="1"/>
  <c r="AA202" i="1" a="1"/>
  <c r="AA202" i="1" s="1"/>
  <c r="Z202" i="1" a="1"/>
  <c r="Z202" i="1" s="1"/>
  <c r="Y202" i="1" a="1"/>
  <c r="Y202" i="1" s="1"/>
  <c r="X202" i="1" a="1"/>
  <c r="X202" i="1" s="1"/>
  <c r="W202" i="1" a="1"/>
  <c r="W202" i="1" s="1"/>
  <c r="V202" i="1" a="1"/>
  <c r="V202" i="1" s="1"/>
  <c r="U202" i="1" a="1"/>
  <c r="U202" i="1" s="1"/>
  <c r="AF201" i="1" a="1"/>
  <c r="AF201" i="1" s="1"/>
  <c r="AE201" i="1" a="1"/>
  <c r="AE201" i="1" s="1"/>
  <c r="AD201" i="1" a="1"/>
  <c r="AD201" i="1" s="1"/>
  <c r="AC201" i="1" a="1"/>
  <c r="AC201" i="1" s="1"/>
  <c r="AB201" i="1" a="1"/>
  <c r="AB201" i="1" s="1"/>
  <c r="AA201" i="1" a="1"/>
  <c r="AA201" i="1" s="1"/>
  <c r="Z201" i="1" a="1"/>
  <c r="Z201" i="1" s="1"/>
  <c r="Y201" i="1" a="1"/>
  <c r="Y201" i="1" s="1"/>
  <c r="X201" i="1" a="1"/>
  <c r="X201" i="1" s="1"/>
  <c r="W201" i="1" a="1"/>
  <c r="W201" i="1" s="1"/>
  <c r="V201" i="1" a="1"/>
  <c r="V201" i="1" s="1"/>
  <c r="U201" i="1" a="1"/>
  <c r="U201" i="1" s="1"/>
  <c r="AF200" i="1" a="1"/>
  <c r="AF200" i="1" s="1"/>
  <c r="AE200" i="1" a="1"/>
  <c r="AE200" i="1" s="1"/>
  <c r="AD200" i="1" a="1"/>
  <c r="AD200" i="1" s="1"/>
  <c r="AC200" i="1" a="1"/>
  <c r="AC200" i="1" s="1"/>
  <c r="AB200" i="1" a="1"/>
  <c r="AB200" i="1" s="1"/>
  <c r="AA200" i="1" a="1"/>
  <c r="AA200" i="1" s="1"/>
  <c r="Z200" i="1" a="1"/>
  <c r="Z200" i="1" s="1"/>
  <c r="Y200" i="1" a="1"/>
  <c r="Y200" i="1" s="1"/>
  <c r="X200" i="1" a="1"/>
  <c r="X200" i="1" s="1"/>
  <c r="W200" i="1" a="1"/>
  <c r="W200" i="1" s="1"/>
  <c r="V200" i="1" a="1"/>
  <c r="V200" i="1" s="1"/>
  <c r="U200" i="1" a="1"/>
  <c r="U200" i="1" s="1"/>
  <c r="AF199" i="1" a="1"/>
  <c r="AF199" i="1" s="1"/>
  <c r="AE199" i="1" a="1"/>
  <c r="AE199" i="1" s="1"/>
  <c r="AD199" i="1" a="1"/>
  <c r="AD199" i="1" s="1"/>
  <c r="AC199" i="1" a="1"/>
  <c r="AC199" i="1" s="1"/>
  <c r="AB199" i="1" a="1"/>
  <c r="AB199" i="1" s="1"/>
  <c r="AA199" i="1" a="1"/>
  <c r="AA199" i="1" s="1"/>
  <c r="Z199" i="1" a="1"/>
  <c r="Z199" i="1" s="1"/>
  <c r="Y199" i="1" a="1"/>
  <c r="Y199" i="1" s="1"/>
  <c r="X199" i="1" a="1"/>
  <c r="X199" i="1" s="1"/>
  <c r="W199" i="1" a="1"/>
  <c r="W199" i="1" s="1"/>
  <c r="V199" i="1" a="1"/>
  <c r="V199" i="1" s="1"/>
  <c r="U199" i="1" a="1"/>
  <c r="U199" i="1" s="1"/>
  <c r="AF198" i="1" a="1"/>
  <c r="AF198" i="1" s="1"/>
  <c r="AE198" i="1" a="1"/>
  <c r="AE198" i="1" s="1"/>
  <c r="AD198" i="1" a="1"/>
  <c r="AD198" i="1" s="1"/>
  <c r="AC198" i="1" a="1"/>
  <c r="AC198" i="1" s="1"/>
  <c r="AB198" i="1" a="1"/>
  <c r="AB198" i="1" s="1"/>
  <c r="AA198" i="1" a="1"/>
  <c r="AA198" i="1" s="1"/>
  <c r="Z198" i="1" a="1"/>
  <c r="Z198" i="1" s="1"/>
  <c r="Y198" i="1" a="1"/>
  <c r="Y198" i="1" s="1"/>
  <c r="X198" i="1" a="1"/>
  <c r="X198" i="1" s="1"/>
  <c r="W198" i="1" a="1"/>
  <c r="W198" i="1" s="1"/>
  <c r="V198" i="1" a="1"/>
  <c r="V198" i="1" s="1"/>
  <c r="U198" i="1" a="1"/>
  <c r="U198" i="1" s="1"/>
  <c r="AF197" i="1" a="1"/>
  <c r="AF197" i="1" s="1"/>
  <c r="AE197" i="1" a="1"/>
  <c r="AE197" i="1" s="1"/>
  <c r="AD197" i="1" a="1"/>
  <c r="AD197" i="1" s="1"/>
  <c r="AC197" i="1" a="1"/>
  <c r="AC197" i="1" s="1"/>
  <c r="AB197" i="1" a="1"/>
  <c r="AB197" i="1" s="1"/>
  <c r="AA197" i="1" a="1"/>
  <c r="AA197" i="1" s="1"/>
  <c r="Z197" i="1" a="1"/>
  <c r="Z197" i="1" s="1"/>
  <c r="Y197" i="1" a="1"/>
  <c r="Y197" i="1" s="1"/>
  <c r="X197" i="1" a="1"/>
  <c r="X197" i="1" s="1"/>
  <c r="W197" i="1" a="1"/>
  <c r="W197" i="1" s="1"/>
  <c r="V197" i="1" a="1"/>
  <c r="V197" i="1" s="1"/>
  <c r="U197" i="1" a="1"/>
  <c r="U197" i="1" s="1"/>
  <c r="AF196" i="1" a="1"/>
  <c r="AF196" i="1" s="1"/>
  <c r="AE196" i="1" a="1"/>
  <c r="AE196" i="1" s="1"/>
  <c r="AD196" i="1" a="1"/>
  <c r="AD196" i="1" s="1"/>
  <c r="AC196" i="1" a="1"/>
  <c r="AC196" i="1" s="1"/>
  <c r="AB196" i="1" a="1"/>
  <c r="AB196" i="1" s="1"/>
  <c r="AA196" i="1" a="1"/>
  <c r="AA196" i="1" s="1"/>
  <c r="Z196" i="1" a="1"/>
  <c r="Z196" i="1" s="1"/>
  <c r="Y196" i="1" a="1"/>
  <c r="Y196" i="1" s="1"/>
  <c r="X196" i="1" a="1"/>
  <c r="X196" i="1" s="1"/>
  <c r="W196" i="1" a="1"/>
  <c r="W196" i="1" s="1"/>
  <c r="V196" i="1" a="1"/>
  <c r="V196" i="1" s="1"/>
  <c r="U196" i="1" a="1"/>
  <c r="U196" i="1" s="1"/>
  <c r="AF195" i="1" a="1"/>
  <c r="AF195" i="1" s="1"/>
  <c r="AE195" i="1" a="1"/>
  <c r="AE195" i="1" s="1"/>
  <c r="AD195" i="1" a="1"/>
  <c r="AD195" i="1" s="1"/>
  <c r="AC195" i="1" a="1"/>
  <c r="AC195" i="1" s="1"/>
  <c r="AB195" i="1" a="1"/>
  <c r="AB195" i="1" s="1"/>
  <c r="AA195" i="1" a="1"/>
  <c r="AA195" i="1" s="1"/>
  <c r="Z195" i="1" a="1"/>
  <c r="Z195" i="1" s="1"/>
  <c r="Y195" i="1" a="1"/>
  <c r="Y195" i="1" s="1"/>
  <c r="X195" i="1" a="1"/>
  <c r="X195" i="1" s="1"/>
  <c r="W195" i="1" a="1"/>
  <c r="W195" i="1" s="1"/>
  <c r="V195" i="1" a="1"/>
  <c r="V195" i="1" s="1"/>
  <c r="U195" i="1" a="1"/>
  <c r="U195" i="1" s="1"/>
  <c r="AF194" i="1" a="1"/>
  <c r="AF194" i="1" s="1"/>
  <c r="AE194" i="1" a="1"/>
  <c r="AE194" i="1" s="1"/>
  <c r="AD194" i="1" a="1"/>
  <c r="AD194" i="1" s="1"/>
  <c r="AC194" i="1" a="1"/>
  <c r="AC194" i="1" s="1"/>
  <c r="AB194" i="1" a="1"/>
  <c r="AB194" i="1" s="1"/>
  <c r="AA194" i="1" a="1"/>
  <c r="AA194" i="1" s="1"/>
  <c r="Z194" i="1" a="1"/>
  <c r="Z194" i="1" s="1"/>
  <c r="Y194" i="1" a="1"/>
  <c r="Y194" i="1" s="1"/>
  <c r="X194" i="1" a="1"/>
  <c r="X194" i="1" s="1"/>
  <c r="W194" i="1" a="1"/>
  <c r="W194" i="1" s="1"/>
  <c r="V194" i="1" a="1"/>
  <c r="V194" i="1" s="1"/>
  <c r="U194" i="1" a="1"/>
  <c r="U194" i="1" s="1"/>
  <c r="AF193" i="1" a="1"/>
  <c r="AF193" i="1" s="1"/>
  <c r="AE193" i="1" a="1"/>
  <c r="AE193" i="1" s="1"/>
  <c r="AD193" i="1" a="1"/>
  <c r="AD193" i="1" s="1"/>
  <c r="AC193" i="1" a="1"/>
  <c r="AC193" i="1" s="1"/>
  <c r="AB193" i="1" a="1"/>
  <c r="AB193" i="1" s="1"/>
  <c r="AA193" i="1" a="1"/>
  <c r="AA193" i="1" s="1"/>
  <c r="Z193" i="1" a="1"/>
  <c r="Z193" i="1" s="1"/>
  <c r="Y193" i="1" a="1"/>
  <c r="Y193" i="1" s="1"/>
  <c r="X193" i="1" a="1"/>
  <c r="X193" i="1" s="1"/>
  <c r="W193" i="1" a="1"/>
  <c r="W193" i="1" s="1"/>
  <c r="V193" i="1" a="1"/>
  <c r="V193" i="1" s="1"/>
  <c r="U193" i="1" a="1"/>
  <c r="U193" i="1" s="1"/>
  <c r="AF192" i="1" a="1"/>
  <c r="AF192" i="1" s="1"/>
  <c r="AE192" i="1" a="1"/>
  <c r="AE192" i="1" s="1"/>
  <c r="AD192" i="1" a="1"/>
  <c r="AD192" i="1" s="1"/>
  <c r="AC192" i="1" a="1"/>
  <c r="AC192" i="1" s="1"/>
  <c r="AB192" i="1" a="1"/>
  <c r="AB192" i="1" s="1"/>
  <c r="AA192" i="1" a="1"/>
  <c r="AA192" i="1" s="1"/>
  <c r="Z192" i="1" a="1"/>
  <c r="Z192" i="1" s="1"/>
  <c r="Y192" i="1" a="1"/>
  <c r="Y192" i="1" s="1"/>
  <c r="X192" i="1" a="1"/>
  <c r="X192" i="1" s="1"/>
  <c r="W192" i="1" a="1"/>
  <c r="W192" i="1" s="1"/>
  <c r="V192" i="1" a="1"/>
  <c r="V192" i="1" s="1"/>
  <c r="U192" i="1" a="1"/>
  <c r="U192" i="1" s="1"/>
  <c r="AF191" i="1" a="1"/>
  <c r="AF191" i="1" s="1"/>
  <c r="AE191" i="1" a="1"/>
  <c r="AE191" i="1" s="1"/>
  <c r="AD191" i="1" a="1"/>
  <c r="AD191" i="1" s="1"/>
  <c r="AC191" i="1" a="1"/>
  <c r="AC191" i="1" s="1"/>
  <c r="AB191" i="1" a="1"/>
  <c r="AB191" i="1" s="1"/>
  <c r="AA191" i="1" a="1"/>
  <c r="AA191" i="1" s="1"/>
  <c r="Z191" i="1" a="1"/>
  <c r="Z191" i="1" s="1"/>
  <c r="Y191" i="1" a="1"/>
  <c r="Y191" i="1" s="1"/>
  <c r="X191" i="1" a="1"/>
  <c r="X191" i="1" s="1"/>
  <c r="W191" i="1" a="1"/>
  <c r="W191" i="1" s="1"/>
  <c r="V191" i="1" a="1"/>
  <c r="V191" i="1" s="1"/>
  <c r="U191" i="1" a="1"/>
  <c r="U191" i="1" s="1"/>
  <c r="AF190" i="1" a="1"/>
  <c r="AF190" i="1" s="1"/>
  <c r="AE190" i="1" a="1"/>
  <c r="AE190" i="1" s="1"/>
  <c r="AD190" i="1" a="1"/>
  <c r="AD190" i="1" s="1"/>
  <c r="AC190" i="1" a="1"/>
  <c r="AC190" i="1" s="1"/>
  <c r="AB190" i="1" a="1"/>
  <c r="AB190" i="1" s="1"/>
  <c r="AA190" i="1" a="1"/>
  <c r="AA190" i="1" s="1"/>
  <c r="Z190" i="1" a="1"/>
  <c r="Z190" i="1" s="1"/>
  <c r="Y190" i="1" a="1"/>
  <c r="Y190" i="1" s="1"/>
  <c r="X190" i="1" a="1"/>
  <c r="X190" i="1" s="1"/>
  <c r="W190" i="1" a="1"/>
  <c r="W190" i="1" s="1"/>
  <c r="V190" i="1" a="1"/>
  <c r="V190" i="1" s="1"/>
  <c r="U190" i="1" a="1"/>
  <c r="U190" i="1" s="1"/>
  <c r="AF189" i="1" a="1"/>
  <c r="AF189" i="1" s="1"/>
  <c r="AE189" i="1" a="1"/>
  <c r="AE189" i="1" s="1"/>
  <c r="AD189" i="1" a="1"/>
  <c r="AD189" i="1" s="1"/>
  <c r="AC189" i="1" a="1"/>
  <c r="AC189" i="1" s="1"/>
  <c r="AB189" i="1" a="1"/>
  <c r="AB189" i="1" s="1"/>
  <c r="AA189" i="1" a="1"/>
  <c r="AA189" i="1" s="1"/>
  <c r="Z189" i="1" a="1"/>
  <c r="Z189" i="1" s="1"/>
  <c r="Y189" i="1" a="1"/>
  <c r="Y189" i="1" s="1"/>
  <c r="X189" i="1" a="1"/>
  <c r="X189" i="1" s="1"/>
  <c r="W189" i="1" a="1"/>
  <c r="W189" i="1" s="1"/>
  <c r="V189" i="1" a="1"/>
  <c r="V189" i="1" s="1"/>
  <c r="U189" i="1" a="1"/>
  <c r="U189" i="1" s="1"/>
  <c r="AF188" i="1" a="1"/>
  <c r="AF188" i="1" s="1"/>
  <c r="AE188" i="1" a="1"/>
  <c r="AE188" i="1" s="1"/>
  <c r="AD188" i="1" a="1"/>
  <c r="AD188" i="1" s="1"/>
  <c r="AC188" i="1" a="1"/>
  <c r="AC188" i="1" s="1"/>
  <c r="AB188" i="1" a="1"/>
  <c r="AB188" i="1" s="1"/>
  <c r="AA188" i="1" a="1"/>
  <c r="AA188" i="1" s="1"/>
  <c r="Z188" i="1" a="1"/>
  <c r="Z188" i="1" s="1"/>
  <c r="Y188" i="1" a="1"/>
  <c r="Y188" i="1" s="1"/>
  <c r="X188" i="1" a="1"/>
  <c r="X188" i="1" s="1"/>
  <c r="W188" i="1" a="1"/>
  <c r="W188" i="1" s="1"/>
  <c r="V188" i="1" a="1"/>
  <c r="V188" i="1" s="1"/>
  <c r="U188" i="1" a="1"/>
  <c r="U188" i="1" s="1"/>
  <c r="AF187" i="1" a="1"/>
  <c r="AF187" i="1" s="1"/>
  <c r="AE187" i="1" a="1"/>
  <c r="AE187" i="1" s="1"/>
  <c r="AD187" i="1" a="1"/>
  <c r="AD187" i="1" s="1"/>
  <c r="AC187" i="1" a="1"/>
  <c r="AC187" i="1" s="1"/>
  <c r="AB187" i="1" a="1"/>
  <c r="AB187" i="1" s="1"/>
  <c r="AA187" i="1" a="1"/>
  <c r="AA187" i="1" s="1"/>
  <c r="Z187" i="1" a="1"/>
  <c r="Z187" i="1" s="1"/>
  <c r="Y187" i="1" a="1"/>
  <c r="Y187" i="1" s="1"/>
  <c r="X187" i="1" a="1"/>
  <c r="X187" i="1" s="1"/>
  <c r="W187" i="1" a="1"/>
  <c r="W187" i="1" s="1"/>
  <c r="V187" i="1" a="1"/>
  <c r="V187" i="1" s="1"/>
  <c r="U187" i="1" a="1"/>
  <c r="U187" i="1" s="1"/>
  <c r="AF186" i="1" a="1"/>
  <c r="AF186" i="1" s="1"/>
  <c r="AE186" i="1" a="1"/>
  <c r="AE186" i="1" s="1"/>
  <c r="AD186" i="1" a="1"/>
  <c r="AD186" i="1" s="1"/>
  <c r="AC186" i="1" a="1"/>
  <c r="AC186" i="1" s="1"/>
  <c r="AB186" i="1" a="1"/>
  <c r="AB186" i="1" s="1"/>
  <c r="AA186" i="1" a="1"/>
  <c r="AA186" i="1" s="1"/>
  <c r="Z186" i="1" a="1"/>
  <c r="Z186" i="1" s="1"/>
  <c r="Y186" i="1" a="1"/>
  <c r="Y186" i="1" s="1"/>
  <c r="X186" i="1" a="1"/>
  <c r="X186" i="1" s="1"/>
  <c r="W186" i="1" a="1"/>
  <c r="W186" i="1" s="1"/>
  <c r="V186" i="1" a="1"/>
  <c r="V186" i="1" s="1"/>
  <c r="U186" i="1" a="1"/>
  <c r="U186" i="1" s="1"/>
  <c r="AF185" i="1" a="1"/>
  <c r="AF185" i="1" s="1"/>
  <c r="AE185" i="1" a="1"/>
  <c r="AE185" i="1" s="1"/>
  <c r="AD185" i="1" a="1"/>
  <c r="AD185" i="1" s="1"/>
  <c r="AC185" i="1" a="1"/>
  <c r="AC185" i="1" s="1"/>
  <c r="AB185" i="1" a="1"/>
  <c r="AB185" i="1" s="1"/>
  <c r="AA185" i="1" a="1"/>
  <c r="AA185" i="1" s="1"/>
  <c r="Z185" i="1" a="1"/>
  <c r="Z185" i="1" s="1"/>
  <c r="Y185" i="1" a="1"/>
  <c r="Y185" i="1" s="1"/>
  <c r="X185" i="1" a="1"/>
  <c r="X185" i="1" s="1"/>
  <c r="W185" i="1" a="1"/>
  <c r="W185" i="1" s="1"/>
  <c r="V185" i="1" a="1"/>
  <c r="V185" i="1" s="1"/>
  <c r="U185" i="1" a="1"/>
  <c r="U185" i="1" s="1"/>
  <c r="AF184" i="1" a="1"/>
  <c r="AF184" i="1" s="1"/>
  <c r="AE184" i="1" a="1"/>
  <c r="AE184" i="1" s="1"/>
  <c r="AD184" i="1" a="1"/>
  <c r="AD184" i="1" s="1"/>
  <c r="AC184" i="1" a="1"/>
  <c r="AC184" i="1" s="1"/>
  <c r="AB184" i="1" a="1"/>
  <c r="AB184" i="1" s="1"/>
  <c r="AA184" i="1" a="1"/>
  <c r="AA184" i="1" s="1"/>
  <c r="Z184" i="1" a="1"/>
  <c r="Z184" i="1" s="1"/>
  <c r="Y184" i="1" a="1"/>
  <c r="Y184" i="1" s="1"/>
  <c r="X184" i="1" a="1"/>
  <c r="X184" i="1" s="1"/>
  <c r="W184" i="1" a="1"/>
  <c r="W184" i="1" s="1"/>
  <c r="V184" i="1" a="1"/>
  <c r="V184" i="1" s="1"/>
  <c r="U184" i="1" a="1"/>
  <c r="U184" i="1" s="1"/>
  <c r="AF183" i="1" a="1"/>
  <c r="AF183" i="1" s="1"/>
  <c r="AE183" i="1" a="1"/>
  <c r="AE183" i="1" s="1"/>
  <c r="AD183" i="1" a="1"/>
  <c r="AD183" i="1" s="1"/>
  <c r="AC183" i="1" a="1"/>
  <c r="AC183" i="1" s="1"/>
  <c r="AB183" i="1" a="1"/>
  <c r="AB183" i="1" s="1"/>
  <c r="AA183" i="1" a="1"/>
  <c r="AA183" i="1" s="1"/>
  <c r="Z183" i="1" a="1"/>
  <c r="Z183" i="1" s="1"/>
  <c r="Y183" i="1" a="1"/>
  <c r="Y183" i="1" s="1"/>
  <c r="X183" i="1" a="1"/>
  <c r="X183" i="1" s="1"/>
  <c r="W183" i="1" a="1"/>
  <c r="W183" i="1" s="1"/>
  <c r="V183" i="1" a="1"/>
  <c r="V183" i="1" s="1"/>
  <c r="U183" i="1" a="1"/>
  <c r="U183" i="1" s="1"/>
  <c r="AF182" i="1" a="1"/>
  <c r="AF182" i="1" s="1"/>
  <c r="AE182" i="1" a="1"/>
  <c r="AE182" i="1" s="1"/>
  <c r="AD182" i="1" a="1"/>
  <c r="AD182" i="1" s="1"/>
  <c r="AC182" i="1" a="1"/>
  <c r="AC182" i="1" s="1"/>
  <c r="AB182" i="1" a="1"/>
  <c r="AB182" i="1" s="1"/>
  <c r="AA182" i="1" a="1"/>
  <c r="AA182" i="1" s="1"/>
  <c r="Z182" i="1" a="1"/>
  <c r="Z182" i="1" s="1"/>
  <c r="Y182" i="1" a="1"/>
  <c r="Y182" i="1" s="1"/>
  <c r="X182" i="1" a="1"/>
  <c r="X182" i="1" s="1"/>
  <c r="W182" i="1" a="1"/>
  <c r="W182" i="1" s="1"/>
  <c r="V182" i="1" a="1"/>
  <c r="V182" i="1" s="1"/>
  <c r="U182" i="1" a="1"/>
  <c r="U182" i="1" s="1"/>
  <c r="AF181" i="1" a="1"/>
  <c r="AF181" i="1" s="1"/>
  <c r="AE181" i="1" a="1"/>
  <c r="AE181" i="1" s="1"/>
  <c r="AD181" i="1" a="1"/>
  <c r="AD181" i="1" s="1"/>
  <c r="AC181" i="1" a="1"/>
  <c r="AC181" i="1" s="1"/>
  <c r="AB181" i="1" a="1"/>
  <c r="AB181" i="1" s="1"/>
  <c r="AA181" i="1" a="1"/>
  <c r="AA181" i="1" s="1"/>
  <c r="Z181" i="1" a="1"/>
  <c r="Z181" i="1" s="1"/>
  <c r="Y181" i="1" a="1"/>
  <c r="Y181" i="1" s="1"/>
  <c r="X181" i="1" a="1"/>
  <c r="X181" i="1" s="1"/>
  <c r="W181" i="1" a="1"/>
  <c r="W181" i="1" s="1"/>
  <c r="V181" i="1" a="1"/>
  <c r="V181" i="1" s="1"/>
  <c r="U181" i="1" a="1"/>
  <c r="U181" i="1" s="1"/>
  <c r="AF180" i="1" a="1"/>
  <c r="AF180" i="1" s="1"/>
  <c r="AE180" i="1" a="1"/>
  <c r="AE180" i="1" s="1"/>
  <c r="AD180" i="1" a="1"/>
  <c r="AD180" i="1" s="1"/>
  <c r="AC180" i="1" a="1"/>
  <c r="AC180" i="1" s="1"/>
  <c r="AB180" i="1" a="1"/>
  <c r="AB180" i="1" s="1"/>
  <c r="AA180" i="1" a="1"/>
  <c r="AA180" i="1" s="1"/>
  <c r="Z180" i="1" a="1"/>
  <c r="Z180" i="1" s="1"/>
  <c r="Y180" i="1" a="1"/>
  <c r="Y180" i="1" s="1"/>
  <c r="X180" i="1" a="1"/>
  <c r="X180" i="1" s="1"/>
  <c r="W180" i="1" a="1"/>
  <c r="W180" i="1" s="1"/>
  <c r="V180" i="1" a="1"/>
  <c r="V180" i="1" s="1"/>
  <c r="U180" i="1" a="1"/>
  <c r="U180" i="1" s="1"/>
  <c r="AF179" i="1" a="1"/>
  <c r="AF179" i="1" s="1"/>
  <c r="AE179" i="1" a="1"/>
  <c r="AE179" i="1" s="1"/>
  <c r="AD179" i="1" a="1"/>
  <c r="AD179" i="1" s="1"/>
  <c r="AC179" i="1" a="1"/>
  <c r="AC179" i="1" s="1"/>
  <c r="AB179" i="1" a="1"/>
  <c r="AB179" i="1" s="1"/>
  <c r="AA179" i="1" a="1"/>
  <c r="AA179" i="1" s="1"/>
  <c r="Z179" i="1" a="1"/>
  <c r="Z179" i="1" s="1"/>
  <c r="Y179" i="1" a="1"/>
  <c r="Y179" i="1" s="1"/>
  <c r="X179" i="1" a="1"/>
  <c r="X179" i="1" s="1"/>
  <c r="W179" i="1" a="1"/>
  <c r="W179" i="1" s="1"/>
  <c r="V179" i="1" a="1"/>
  <c r="V179" i="1" s="1"/>
  <c r="U179" i="1" a="1"/>
  <c r="U179" i="1" s="1"/>
  <c r="AF178" i="1" a="1"/>
  <c r="AF178" i="1" s="1"/>
  <c r="AE178" i="1" a="1"/>
  <c r="AE178" i="1" s="1"/>
  <c r="AD178" i="1" a="1"/>
  <c r="AD178" i="1" s="1"/>
  <c r="AC178" i="1" a="1"/>
  <c r="AC178" i="1" s="1"/>
  <c r="AB178" i="1" a="1"/>
  <c r="AB178" i="1" s="1"/>
  <c r="AA178" i="1" a="1"/>
  <c r="AA178" i="1" s="1"/>
  <c r="Z178" i="1" a="1"/>
  <c r="Z178" i="1" s="1"/>
  <c r="Y178" i="1" a="1"/>
  <c r="Y178" i="1" s="1"/>
  <c r="X178" i="1" a="1"/>
  <c r="X178" i="1" s="1"/>
  <c r="W178" i="1" a="1"/>
  <c r="W178" i="1" s="1"/>
  <c r="V178" i="1" a="1"/>
  <c r="V178" i="1" s="1"/>
  <c r="U178" i="1" a="1"/>
  <c r="U178" i="1" s="1"/>
  <c r="AF177" i="1" a="1"/>
  <c r="AF177" i="1" s="1"/>
  <c r="AE177" i="1" a="1"/>
  <c r="AE177" i="1" s="1"/>
  <c r="AD177" i="1" a="1"/>
  <c r="AD177" i="1" s="1"/>
  <c r="AC177" i="1" a="1"/>
  <c r="AC177" i="1" s="1"/>
  <c r="AB177" i="1" a="1"/>
  <c r="AB177" i="1" s="1"/>
  <c r="AA177" i="1" a="1"/>
  <c r="AA177" i="1" s="1"/>
  <c r="Z177" i="1" a="1"/>
  <c r="Z177" i="1" s="1"/>
  <c r="Y177" i="1" a="1"/>
  <c r="Y177" i="1" s="1"/>
  <c r="X177" i="1" a="1"/>
  <c r="X177" i="1" s="1"/>
  <c r="W177" i="1" a="1"/>
  <c r="W177" i="1" s="1"/>
  <c r="V177" i="1" a="1"/>
  <c r="V177" i="1" s="1"/>
  <c r="U177" i="1" a="1"/>
  <c r="U177" i="1" s="1"/>
  <c r="AF176" i="1" a="1"/>
  <c r="AF176" i="1" s="1"/>
  <c r="AE176" i="1" a="1"/>
  <c r="AE176" i="1" s="1"/>
  <c r="AD176" i="1" a="1"/>
  <c r="AD176" i="1" s="1"/>
  <c r="AC176" i="1" a="1"/>
  <c r="AC176" i="1" s="1"/>
  <c r="AB176" i="1" a="1"/>
  <c r="AB176" i="1" s="1"/>
  <c r="AA176" i="1" a="1"/>
  <c r="AA176" i="1" s="1"/>
  <c r="Z176" i="1" a="1"/>
  <c r="Z176" i="1" s="1"/>
  <c r="Y176" i="1" a="1"/>
  <c r="Y176" i="1" s="1"/>
  <c r="X176" i="1" a="1"/>
  <c r="X176" i="1" s="1"/>
  <c r="W176" i="1" a="1"/>
  <c r="W176" i="1" s="1"/>
  <c r="V176" i="1" a="1"/>
  <c r="V176" i="1" s="1"/>
  <c r="U176" i="1" a="1"/>
  <c r="U176" i="1" s="1"/>
  <c r="AF175" i="1" a="1"/>
  <c r="AF175" i="1" s="1"/>
  <c r="AE175" i="1" a="1"/>
  <c r="AE175" i="1" s="1"/>
  <c r="AD175" i="1" a="1"/>
  <c r="AD175" i="1" s="1"/>
  <c r="AC175" i="1" a="1"/>
  <c r="AC175" i="1" s="1"/>
  <c r="AB175" i="1" a="1"/>
  <c r="AB175" i="1" s="1"/>
  <c r="AA175" i="1" a="1"/>
  <c r="AA175" i="1" s="1"/>
  <c r="Z175" i="1" a="1"/>
  <c r="Z175" i="1" s="1"/>
  <c r="Y175" i="1" a="1"/>
  <c r="Y175" i="1" s="1"/>
  <c r="X175" i="1" a="1"/>
  <c r="X175" i="1" s="1"/>
  <c r="W175" i="1" a="1"/>
  <c r="W175" i="1" s="1"/>
  <c r="V175" i="1" a="1"/>
  <c r="V175" i="1" s="1"/>
  <c r="U175" i="1" a="1"/>
  <c r="U175" i="1" s="1"/>
  <c r="AF174" i="1" a="1"/>
  <c r="AF174" i="1" s="1"/>
  <c r="AE174" i="1" a="1"/>
  <c r="AE174" i="1" s="1"/>
  <c r="AD174" i="1" a="1"/>
  <c r="AD174" i="1" s="1"/>
  <c r="AC174" i="1" a="1"/>
  <c r="AC174" i="1" s="1"/>
  <c r="AB174" i="1" a="1"/>
  <c r="AB174" i="1" s="1"/>
  <c r="AA174" i="1" a="1"/>
  <c r="AA174" i="1" s="1"/>
  <c r="Z174" i="1" a="1"/>
  <c r="Z174" i="1" s="1"/>
  <c r="Y174" i="1" a="1"/>
  <c r="Y174" i="1" s="1"/>
  <c r="X174" i="1" a="1"/>
  <c r="X174" i="1" s="1"/>
  <c r="W174" i="1" a="1"/>
  <c r="W174" i="1" s="1"/>
  <c r="V174" i="1" a="1"/>
  <c r="V174" i="1" s="1"/>
  <c r="U174" i="1" a="1"/>
  <c r="U174" i="1" s="1"/>
  <c r="AF173" i="1" a="1"/>
  <c r="AF173" i="1" s="1"/>
  <c r="AE173" i="1" a="1"/>
  <c r="AE173" i="1" s="1"/>
  <c r="AD173" i="1" a="1"/>
  <c r="AD173" i="1" s="1"/>
  <c r="AC173" i="1" a="1"/>
  <c r="AC173" i="1" s="1"/>
  <c r="AB173" i="1" a="1"/>
  <c r="AB173" i="1" s="1"/>
  <c r="AA173" i="1" a="1"/>
  <c r="AA173" i="1" s="1"/>
  <c r="Z173" i="1" a="1"/>
  <c r="Z173" i="1" s="1"/>
  <c r="Y173" i="1" a="1"/>
  <c r="Y173" i="1" s="1"/>
  <c r="X173" i="1" a="1"/>
  <c r="X173" i="1" s="1"/>
  <c r="W173" i="1" a="1"/>
  <c r="W173" i="1" s="1"/>
  <c r="V173" i="1" a="1"/>
  <c r="V173" i="1" s="1"/>
  <c r="U173" i="1" a="1"/>
  <c r="U173" i="1" s="1"/>
  <c r="AF172" i="1" a="1"/>
  <c r="AF172" i="1" s="1"/>
  <c r="AE172" i="1" a="1"/>
  <c r="AE172" i="1" s="1"/>
  <c r="AD172" i="1" a="1"/>
  <c r="AD172" i="1" s="1"/>
  <c r="AC172" i="1" a="1"/>
  <c r="AC172" i="1" s="1"/>
  <c r="AB172" i="1" a="1"/>
  <c r="AB172" i="1" s="1"/>
  <c r="AA172" i="1" a="1"/>
  <c r="AA172" i="1" s="1"/>
  <c r="Z172" i="1" a="1"/>
  <c r="Z172" i="1" s="1"/>
  <c r="Y172" i="1" a="1"/>
  <c r="Y172" i="1" s="1"/>
  <c r="X172" i="1" a="1"/>
  <c r="X172" i="1" s="1"/>
  <c r="W172" i="1" a="1"/>
  <c r="W172" i="1" s="1"/>
  <c r="V172" i="1" a="1"/>
  <c r="V172" i="1" s="1"/>
  <c r="U172" i="1" a="1"/>
  <c r="U172" i="1" s="1"/>
  <c r="AF171" i="1" a="1"/>
  <c r="AF171" i="1" s="1"/>
  <c r="AE171" i="1" a="1"/>
  <c r="AE171" i="1" s="1"/>
  <c r="AD171" i="1" a="1"/>
  <c r="AD171" i="1" s="1"/>
  <c r="AC171" i="1" a="1"/>
  <c r="AC171" i="1" s="1"/>
  <c r="AB171" i="1" a="1"/>
  <c r="AB171" i="1" s="1"/>
  <c r="AA171" i="1" a="1"/>
  <c r="AA171" i="1" s="1"/>
  <c r="Z171" i="1" a="1"/>
  <c r="Z171" i="1" s="1"/>
  <c r="Y171" i="1" a="1"/>
  <c r="Y171" i="1" s="1"/>
  <c r="X171" i="1" a="1"/>
  <c r="X171" i="1" s="1"/>
  <c r="W171" i="1" a="1"/>
  <c r="W171" i="1" s="1"/>
  <c r="V171" i="1" a="1"/>
  <c r="V171" i="1" s="1"/>
  <c r="U171" i="1" a="1"/>
  <c r="U171" i="1" s="1"/>
  <c r="AF170" i="1" a="1"/>
  <c r="AF170" i="1" s="1"/>
  <c r="AE170" i="1" a="1"/>
  <c r="AE170" i="1" s="1"/>
  <c r="AD170" i="1" a="1"/>
  <c r="AD170" i="1" s="1"/>
  <c r="AC170" i="1" a="1"/>
  <c r="AC170" i="1" s="1"/>
  <c r="AB170" i="1" a="1"/>
  <c r="AB170" i="1" s="1"/>
  <c r="AA170" i="1" a="1"/>
  <c r="AA170" i="1" s="1"/>
  <c r="Z170" i="1" a="1"/>
  <c r="Z170" i="1" s="1"/>
  <c r="Y170" i="1" a="1"/>
  <c r="Y170" i="1" s="1"/>
  <c r="X170" i="1" a="1"/>
  <c r="X170" i="1" s="1"/>
  <c r="W170" i="1" a="1"/>
  <c r="W170" i="1" s="1"/>
  <c r="V170" i="1" a="1"/>
  <c r="V170" i="1" s="1"/>
  <c r="U170" i="1" a="1"/>
  <c r="U170" i="1" s="1"/>
  <c r="AF169" i="1" a="1"/>
  <c r="AF169" i="1" s="1"/>
  <c r="AE169" i="1" a="1"/>
  <c r="AE169" i="1" s="1"/>
  <c r="AD169" i="1" a="1"/>
  <c r="AD169" i="1" s="1"/>
  <c r="AC169" i="1" a="1"/>
  <c r="AC169" i="1" s="1"/>
  <c r="AB169" i="1" a="1"/>
  <c r="AB169" i="1" s="1"/>
  <c r="AA169" i="1" a="1"/>
  <c r="AA169" i="1" s="1"/>
  <c r="Z169" i="1" a="1"/>
  <c r="Z169" i="1" s="1"/>
  <c r="Y169" i="1" a="1"/>
  <c r="Y169" i="1" s="1"/>
  <c r="X169" i="1" a="1"/>
  <c r="X169" i="1" s="1"/>
  <c r="W169" i="1" a="1"/>
  <c r="W169" i="1" s="1"/>
  <c r="V169" i="1" a="1"/>
  <c r="V169" i="1" s="1"/>
  <c r="U169" i="1" a="1"/>
  <c r="U169" i="1" s="1"/>
  <c r="AF168" i="1" a="1"/>
  <c r="AF168" i="1" s="1"/>
  <c r="AE168" i="1" a="1"/>
  <c r="AE168" i="1" s="1"/>
  <c r="AD168" i="1" a="1"/>
  <c r="AD168" i="1" s="1"/>
  <c r="AC168" i="1" a="1"/>
  <c r="AC168" i="1" s="1"/>
  <c r="AB168" i="1" a="1"/>
  <c r="AB168" i="1" s="1"/>
  <c r="AA168" i="1" a="1"/>
  <c r="AA168" i="1" s="1"/>
  <c r="Z168" i="1" a="1"/>
  <c r="Z168" i="1" s="1"/>
  <c r="Y168" i="1" a="1"/>
  <c r="Y168" i="1" s="1"/>
  <c r="X168" i="1" a="1"/>
  <c r="X168" i="1" s="1"/>
  <c r="W168" i="1" a="1"/>
  <c r="W168" i="1" s="1"/>
  <c r="V168" i="1" a="1"/>
  <c r="V168" i="1" s="1"/>
  <c r="U168" i="1" a="1"/>
  <c r="U168" i="1" s="1"/>
  <c r="AF167" i="1" a="1"/>
  <c r="AF167" i="1" s="1"/>
  <c r="AE167" i="1" a="1"/>
  <c r="AE167" i="1" s="1"/>
  <c r="AD167" i="1" a="1"/>
  <c r="AD167" i="1" s="1"/>
  <c r="AC167" i="1" a="1"/>
  <c r="AC167" i="1" s="1"/>
  <c r="AB167" i="1" a="1"/>
  <c r="AB167" i="1" s="1"/>
  <c r="AA167" i="1" a="1"/>
  <c r="AA167" i="1" s="1"/>
  <c r="Z167" i="1" a="1"/>
  <c r="Z167" i="1" s="1"/>
  <c r="Y167" i="1" a="1"/>
  <c r="Y167" i="1" s="1"/>
  <c r="X167" i="1" a="1"/>
  <c r="X167" i="1" s="1"/>
  <c r="W167" i="1" a="1"/>
  <c r="W167" i="1" s="1"/>
  <c r="V167" i="1" a="1"/>
  <c r="V167" i="1" s="1"/>
  <c r="U167" i="1" a="1"/>
  <c r="U167" i="1" s="1"/>
  <c r="AF166" i="1" a="1"/>
  <c r="AF166" i="1" s="1"/>
  <c r="AE166" i="1" a="1"/>
  <c r="AE166" i="1" s="1"/>
  <c r="AD166" i="1" a="1"/>
  <c r="AD166" i="1" s="1"/>
  <c r="AC166" i="1" a="1"/>
  <c r="AC166" i="1" s="1"/>
  <c r="AB166" i="1" a="1"/>
  <c r="AB166" i="1" s="1"/>
  <c r="AA166" i="1" a="1"/>
  <c r="AA166" i="1" s="1"/>
  <c r="Z166" i="1" a="1"/>
  <c r="Z166" i="1" s="1"/>
  <c r="Y166" i="1" a="1"/>
  <c r="Y166" i="1" s="1"/>
  <c r="X166" i="1" a="1"/>
  <c r="X166" i="1" s="1"/>
  <c r="W166" i="1" a="1"/>
  <c r="W166" i="1" s="1"/>
  <c r="V166" i="1" a="1"/>
  <c r="V166" i="1" s="1"/>
  <c r="U166" i="1" a="1"/>
  <c r="U166" i="1" s="1"/>
  <c r="AF165" i="1" a="1"/>
  <c r="AF165" i="1" s="1"/>
  <c r="AE165" i="1" a="1"/>
  <c r="AE165" i="1" s="1"/>
  <c r="AD165" i="1" a="1"/>
  <c r="AD165" i="1" s="1"/>
  <c r="AC165" i="1" a="1"/>
  <c r="AC165" i="1" s="1"/>
  <c r="AB165" i="1" a="1"/>
  <c r="AB165" i="1" s="1"/>
  <c r="AA165" i="1" a="1"/>
  <c r="AA165" i="1" s="1"/>
  <c r="Z165" i="1" a="1"/>
  <c r="Z165" i="1" s="1"/>
  <c r="Y165" i="1" a="1"/>
  <c r="Y165" i="1" s="1"/>
  <c r="X165" i="1" a="1"/>
  <c r="X165" i="1" s="1"/>
  <c r="W165" i="1" a="1"/>
  <c r="W165" i="1" s="1"/>
  <c r="V165" i="1" a="1"/>
  <c r="V165" i="1" s="1"/>
  <c r="U165" i="1" a="1"/>
  <c r="U165" i="1" s="1"/>
  <c r="AF164" i="1" a="1"/>
  <c r="AF164" i="1" s="1"/>
  <c r="AE164" i="1" a="1"/>
  <c r="AE164" i="1" s="1"/>
  <c r="AD164" i="1" a="1"/>
  <c r="AD164" i="1" s="1"/>
  <c r="AC164" i="1" a="1"/>
  <c r="AC164" i="1" s="1"/>
  <c r="AB164" i="1" a="1"/>
  <c r="AB164" i="1" s="1"/>
  <c r="AA164" i="1" a="1"/>
  <c r="AA164" i="1" s="1"/>
  <c r="Z164" i="1" a="1"/>
  <c r="Z164" i="1" s="1"/>
  <c r="Y164" i="1" a="1"/>
  <c r="Y164" i="1" s="1"/>
  <c r="X164" i="1" a="1"/>
  <c r="X164" i="1" s="1"/>
  <c r="W164" i="1" a="1"/>
  <c r="W164" i="1" s="1"/>
  <c r="V164" i="1" a="1"/>
  <c r="V164" i="1" s="1"/>
  <c r="U164" i="1" a="1"/>
  <c r="U164" i="1" s="1"/>
  <c r="AF163" i="1" a="1"/>
  <c r="AF163" i="1" s="1"/>
  <c r="AE163" i="1" a="1"/>
  <c r="AE163" i="1" s="1"/>
  <c r="AD163" i="1" a="1"/>
  <c r="AD163" i="1" s="1"/>
  <c r="AC163" i="1" a="1"/>
  <c r="AC163" i="1" s="1"/>
  <c r="AB163" i="1" a="1"/>
  <c r="AB163" i="1" s="1"/>
  <c r="AA163" i="1" a="1"/>
  <c r="AA163" i="1" s="1"/>
  <c r="Z163" i="1" a="1"/>
  <c r="Z163" i="1" s="1"/>
  <c r="Y163" i="1" a="1"/>
  <c r="Y163" i="1" s="1"/>
  <c r="X163" i="1" a="1"/>
  <c r="X163" i="1" s="1"/>
  <c r="W163" i="1" a="1"/>
  <c r="W163" i="1" s="1"/>
  <c r="V163" i="1" a="1"/>
  <c r="V163" i="1" s="1"/>
  <c r="U163" i="1" a="1"/>
  <c r="U163" i="1" s="1"/>
  <c r="AF162" i="1" a="1"/>
  <c r="AF162" i="1" s="1"/>
  <c r="AE162" i="1" a="1"/>
  <c r="AE162" i="1" s="1"/>
  <c r="AD162" i="1" a="1"/>
  <c r="AD162" i="1" s="1"/>
  <c r="AC162" i="1" a="1"/>
  <c r="AC162" i="1" s="1"/>
  <c r="AB162" i="1" a="1"/>
  <c r="AB162" i="1" s="1"/>
  <c r="AA162" i="1" a="1"/>
  <c r="AA162" i="1" s="1"/>
  <c r="Z162" i="1" a="1"/>
  <c r="Z162" i="1" s="1"/>
  <c r="Y162" i="1" a="1"/>
  <c r="Y162" i="1" s="1"/>
  <c r="X162" i="1" a="1"/>
  <c r="X162" i="1" s="1"/>
  <c r="W162" i="1" a="1"/>
  <c r="W162" i="1" s="1"/>
  <c r="V162" i="1" a="1"/>
  <c r="V162" i="1" s="1"/>
  <c r="U162" i="1" a="1"/>
  <c r="U162" i="1" s="1"/>
  <c r="AF161" i="1" a="1"/>
  <c r="AF161" i="1" s="1"/>
  <c r="AE161" i="1" a="1"/>
  <c r="AE161" i="1" s="1"/>
  <c r="AD161" i="1" a="1"/>
  <c r="AD161" i="1" s="1"/>
  <c r="AC161" i="1" a="1"/>
  <c r="AC161" i="1" s="1"/>
  <c r="AB161" i="1" a="1"/>
  <c r="AB161" i="1" s="1"/>
  <c r="AA161" i="1" a="1"/>
  <c r="AA161" i="1" s="1"/>
  <c r="Z161" i="1" a="1"/>
  <c r="Z161" i="1" s="1"/>
  <c r="Y161" i="1" a="1"/>
  <c r="Y161" i="1" s="1"/>
  <c r="X161" i="1" a="1"/>
  <c r="X161" i="1" s="1"/>
  <c r="W161" i="1" a="1"/>
  <c r="W161" i="1" s="1"/>
  <c r="V161" i="1" a="1"/>
  <c r="V161" i="1" s="1"/>
  <c r="U161" i="1" a="1"/>
  <c r="U161" i="1" s="1"/>
  <c r="AF160" i="1" a="1"/>
  <c r="AF160" i="1" s="1"/>
  <c r="AE160" i="1" a="1"/>
  <c r="AE160" i="1" s="1"/>
  <c r="AD160" i="1" a="1"/>
  <c r="AD160" i="1" s="1"/>
  <c r="AC160" i="1" a="1"/>
  <c r="AC160" i="1" s="1"/>
  <c r="AB160" i="1" a="1"/>
  <c r="AB160" i="1" s="1"/>
  <c r="AA160" i="1" a="1"/>
  <c r="AA160" i="1" s="1"/>
  <c r="Z160" i="1" a="1"/>
  <c r="Z160" i="1" s="1"/>
  <c r="Y160" i="1" a="1"/>
  <c r="Y160" i="1" s="1"/>
  <c r="X160" i="1" a="1"/>
  <c r="X160" i="1" s="1"/>
  <c r="W160" i="1" a="1"/>
  <c r="W160" i="1" s="1"/>
  <c r="V160" i="1" a="1"/>
  <c r="V160" i="1" s="1"/>
  <c r="U160" i="1" a="1"/>
  <c r="U160" i="1" s="1"/>
  <c r="AF159" i="1" a="1"/>
  <c r="AF159" i="1" s="1"/>
  <c r="AE159" i="1" a="1"/>
  <c r="AE159" i="1" s="1"/>
  <c r="AD159" i="1" a="1"/>
  <c r="AD159" i="1" s="1"/>
  <c r="AC159" i="1" a="1"/>
  <c r="AC159" i="1" s="1"/>
  <c r="AB159" i="1" a="1"/>
  <c r="AB159" i="1" s="1"/>
  <c r="AA159" i="1" a="1"/>
  <c r="AA159" i="1" s="1"/>
  <c r="Z159" i="1" a="1"/>
  <c r="Z159" i="1" s="1"/>
  <c r="Y159" i="1" a="1"/>
  <c r="Y159" i="1" s="1"/>
  <c r="X159" i="1" a="1"/>
  <c r="X159" i="1" s="1"/>
  <c r="W159" i="1" a="1"/>
  <c r="W159" i="1" s="1"/>
  <c r="V159" i="1" a="1"/>
  <c r="V159" i="1" s="1"/>
  <c r="U159" i="1" a="1"/>
  <c r="U159" i="1" s="1"/>
  <c r="AF158" i="1" a="1"/>
  <c r="AF158" i="1" s="1"/>
  <c r="AE158" i="1" a="1"/>
  <c r="AE158" i="1" s="1"/>
  <c r="AD158" i="1" a="1"/>
  <c r="AD158" i="1" s="1"/>
  <c r="AC158" i="1" a="1"/>
  <c r="AC158" i="1" s="1"/>
  <c r="AB158" i="1" a="1"/>
  <c r="AB158" i="1" s="1"/>
  <c r="AA158" i="1" a="1"/>
  <c r="AA158" i="1" s="1"/>
  <c r="Z158" i="1" a="1"/>
  <c r="Z158" i="1" s="1"/>
  <c r="Y158" i="1" a="1"/>
  <c r="Y158" i="1" s="1"/>
  <c r="X158" i="1" a="1"/>
  <c r="X158" i="1" s="1"/>
  <c r="W158" i="1" a="1"/>
  <c r="W158" i="1" s="1"/>
  <c r="V158" i="1" a="1"/>
  <c r="V158" i="1" s="1"/>
  <c r="U158" i="1" a="1"/>
  <c r="U158" i="1" s="1"/>
  <c r="AF157" i="1" a="1"/>
  <c r="AF157" i="1" s="1"/>
  <c r="AE157" i="1" a="1"/>
  <c r="AE157" i="1" s="1"/>
  <c r="AD157" i="1" a="1"/>
  <c r="AD157" i="1" s="1"/>
  <c r="AC157" i="1" a="1"/>
  <c r="AC157" i="1" s="1"/>
  <c r="AB157" i="1" a="1"/>
  <c r="AB157" i="1" s="1"/>
  <c r="AA157" i="1" a="1"/>
  <c r="AA157" i="1" s="1"/>
  <c r="Z157" i="1" a="1"/>
  <c r="Z157" i="1" s="1"/>
  <c r="Y157" i="1" a="1"/>
  <c r="Y157" i="1" s="1"/>
  <c r="X157" i="1" a="1"/>
  <c r="X157" i="1" s="1"/>
  <c r="W157" i="1" a="1"/>
  <c r="W157" i="1" s="1"/>
  <c r="V157" i="1" a="1"/>
  <c r="V157" i="1" s="1"/>
  <c r="U157" i="1" a="1"/>
  <c r="U157" i="1" s="1"/>
  <c r="AF156" i="1" a="1"/>
  <c r="AF156" i="1" s="1"/>
  <c r="AE156" i="1" a="1"/>
  <c r="AE156" i="1" s="1"/>
  <c r="AD156" i="1" a="1"/>
  <c r="AD156" i="1" s="1"/>
  <c r="AC156" i="1" a="1"/>
  <c r="AC156" i="1" s="1"/>
  <c r="AB156" i="1" a="1"/>
  <c r="AB156" i="1" s="1"/>
  <c r="AA156" i="1" a="1"/>
  <c r="AA156" i="1" s="1"/>
  <c r="Z156" i="1" a="1"/>
  <c r="Z156" i="1" s="1"/>
  <c r="Y156" i="1" a="1"/>
  <c r="Y156" i="1" s="1"/>
  <c r="X156" i="1" a="1"/>
  <c r="X156" i="1" s="1"/>
  <c r="W156" i="1" a="1"/>
  <c r="W156" i="1" s="1"/>
  <c r="V156" i="1" a="1"/>
  <c r="V156" i="1" s="1"/>
  <c r="U156" i="1" a="1"/>
  <c r="U156" i="1" s="1"/>
  <c r="AF155" i="1" a="1"/>
  <c r="AF155" i="1" s="1"/>
  <c r="AE155" i="1" a="1"/>
  <c r="AE155" i="1" s="1"/>
  <c r="AD155" i="1" a="1"/>
  <c r="AD155" i="1" s="1"/>
  <c r="AC155" i="1" a="1"/>
  <c r="AC155" i="1" s="1"/>
  <c r="AB155" i="1" a="1"/>
  <c r="AB155" i="1" s="1"/>
  <c r="AA155" i="1" a="1"/>
  <c r="AA155" i="1" s="1"/>
  <c r="Z155" i="1" a="1"/>
  <c r="Z155" i="1" s="1"/>
  <c r="Y155" i="1" a="1"/>
  <c r="Y155" i="1" s="1"/>
  <c r="X155" i="1" a="1"/>
  <c r="X155" i="1" s="1"/>
  <c r="W155" i="1" a="1"/>
  <c r="W155" i="1" s="1"/>
  <c r="V155" i="1" a="1"/>
  <c r="V155" i="1" s="1"/>
  <c r="U155" i="1" a="1"/>
  <c r="U155" i="1" s="1"/>
  <c r="AF154" i="1" a="1"/>
  <c r="AF154" i="1" s="1"/>
  <c r="AE154" i="1" a="1"/>
  <c r="AE154" i="1" s="1"/>
  <c r="AD154" i="1" a="1"/>
  <c r="AD154" i="1" s="1"/>
  <c r="AC154" i="1" a="1"/>
  <c r="AC154" i="1" s="1"/>
  <c r="AB154" i="1" a="1"/>
  <c r="AB154" i="1" s="1"/>
  <c r="AA154" i="1" a="1"/>
  <c r="AA154" i="1" s="1"/>
  <c r="Z154" i="1" a="1"/>
  <c r="Z154" i="1" s="1"/>
  <c r="Y154" i="1" a="1"/>
  <c r="Y154" i="1" s="1"/>
  <c r="X154" i="1" a="1"/>
  <c r="X154" i="1" s="1"/>
  <c r="W154" i="1" a="1"/>
  <c r="W154" i="1" s="1"/>
  <c r="V154" i="1" a="1"/>
  <c r="V154" i="1" s="1"/>
  <c r="U154" i="1" a="1"/>
  <c r="U154" i="1" s="1"/>
  <c r="AF153" i="1" a="1"/>
  <c r="AF153" i="1" s="1"/>
  <c r="AE153" i="1" a="1"/>
  <c r="AE153" i="1" s="1"/>
  <c r="AD153" i="1" a="1"/>
  <c r="AD153" i="1" s="1"/>
  <c r="AC153" i="1" a="1"/>
  <c r="AC153" i="1" s="1"/>
  <c r="AB153" i="1" a="1"/>
  <c r="AB153" i="1" s="1"/>
  <c r="AA153" i="1" a="1"/>
  <c r="AA153" i="1" s="1"/>
  <c r="Z153" i="1" a="1"/>
  <c r="Z153" i="1" s="1"/>
  <c r="Y153" i="1" a="1"/>
  <c r="Y153" i="1" s="1"/>
  <c r="X153" i="1" a="1"/>
  <c r="X153" i="1" s="1"/>
  <c r="W153" i="1" a="1"/>
  <c r="W153" i="1" s="1"/>
  <c r="V153" i="1" a="1"/>
  <c r="V153" i="1" s="1"/>
  <c r="U153" i="1" a="1"/>
  <c r="U153" i="1" s="1"/>
  <c r="AF152" i="1" a="1"/>
  <c r="AF152" i="1" s="1"/>
  <c r="AE152" i="1" a="1"/>
  <c r="AE152" i="1" s="1"/>
  <c r="AD152" i="1" a="1"/>
  <c r="AD152" i="1" s="1"/>
  <c r="AC152" i="1" a="1"/>
  <c r="AC152" i="1" s="1"/>
  <c r="AB152" i="1" a="1"/>
  <c r="AB152" i="1" s="1"/>
  <c r="AA152" i="1" a="1"/>
  <c r="AA152" i="1" s="1"/>
  <c r="Z152" i="1" a="1"/>
  <c r="Z152" i="1" s="1"/>
  <c r="Y152" i="1" a="1"/>
  <c r="Y152" i="1" s="1"/>
  <c r="X152" i="1" a="1"/>
  <c r="X152" i="1" s="1"/>
  <c r="W152" i="1" a="1"/>
  <c r="W152" i="1" s="1"/>
  <c r="V152" i="1" a="1"/>
  <c r="V152" i="1" s="1"/>
  <c r="U152" i="1" a="1"/>
  <c r="U152" i="1" s="1"/>
  <c r="AF151" i="1" a="1"/>
  <c r="AF151" i="1" s="1"/>
  <c r="AE151" i="1" a="1"/>
  <c r="AE151" i="1" s="1"/>
  <c r="AD151" i="1" a="1"/>
  <c r="AD151" i="1" s="1"/>
  <c r="AC151" i="1" a="1"/>
  <c r="AC151" i="1" s="1"/>
  <c r="AB151" i="1" a="1"/>
  <c r="AB151" i="1" s="1"/>
  <c r="AA151" i="1" a="1"/>
  <c r="AA151" i="1" s="1"/>
  <c r="Z151" i="1" a="1"/>
  <c r="Z151" i="1" s="1"/>
  <c r="Y151" i="1" a="1"/>
  <c r="Y151" i="1" s="1"/>
  <c r="X151" i="1" a="1"/>
  <c r="X151" i="1" s="1"/>
  <c r="W151" i="1" a="1"/>
  <c r="W151" i="1" s="1"/>
  <c r="V151" i="1" a="1"/>
  <c r="V151" i="1" s="1"/>
  <c r="U151" i="1" a="1"/>
  <c r="U151" i="1" s="1"/>
  <c r="AF150" i="1" a="1"/>
  <c r="AF150" i="1" s="1"/>
  <c r="AE150" i="1" a="1"/>
  <c r="AE150" i="1" s="1"/>
  <c r="AD150" i="1" a="1"/>
  <c r="AD150" i="1" s="1"/>
  <c r="AC150" i="1" a="1"/>
  <c r="AC150" i="1" s="1"/>
  <c r="AB150" i="1" a="1"/>
  <c r="AB150" i="1" s="1"/>
  <c r="AA150" i="1" a="1"/>
  <c r="AA150" i="1" s="1"/>
  <c r="Z150" i="1" a="1"/>
  <c r="Z150" i="1" s="1"/>
  <c r="Y150" i="1" a="1"/>
  <c r="Y150" i="1" s="1"/>
  <c r="X150" i="1" a="1"/>
  <c r="X150" i="1" s="1"/>
  <c r="W150" i="1" a="1"/>
  <c r="W150" i="1" s="1"/>
  <c r="V150" i="1" a="1"/>
  <c r="V150" i="1" s="1"/>
  <c r="U150" i="1" a="1"/>
  <c r="U150" i="1" s="1"/>
  <c r="AF149" i="1" a="1"/>
  <c r="AF149" i="1" s="1"/>
  <c r="AE149" i="1" a="1"/>
  <c r="AE149" i="1" s="1"/>
  <c r="AD149" i="1" a="1"/>
  <c r="AD149" i="1" s="1"/>
  <c r="AC149" i="1" a="1"/>
  <c r="AC149" i="1" s="1"/>
  <c r="AB149" i="1" a="1"/>
  <c r="AB149" i="1" s="1"/>
  <c r="AA149" i="1" a="1"/>
  <c r="AA149" i="1" s="1"/>
  <c r="Z149" i="1" a="1"/>
  <c r="Z149" i="1" s="1"/>
  <c r="Y149" i="1" a="1"/>
  <c r="Y149" i="1" s="1"/>
  <c r="X149" i="1" a="1"/>
  <c r="X149" i="1" s="1"/>
  <c r="W149" i="1" a="1"/>
  <c r="W149" i="1" s="1"/>
  <c r="V149" i="1" a="1"/>
  <c r="V149" i="1" s="1"/>
  <c r="U149" i="1" a="1"/>
  <c r="U149" i="1" s="1"/>
  <c r="AF148" i="1" a="1"/>
  <c r="AF148" i="1" s="1"/>
  <c r="AE148" i="1" a="1"/>
  <c r="AE148" i="1" s="1"/>
  <c r="AD148" i="1" a="1"/>
  <c r="AD148" i="1" s="1"/>
  <c r="AC148" i="1" a="1"/>
  <c r="AC148" i="1" s="1"/>
  <c r="AB148" i="1" a="1"/>
  <c r="AB148" i="1" s="1"/>
  <c r="AA148" i="1" a="1"/>
  <c r="AA148" i="1" s="1"/>
  <c r="Z148" i="1" a="1"/>
  <c r="Z148" i="1" s="1"/>
  <c r="Y148" i="1" a="1"/>
  <c r="Y148" i="1" s="1"/>
  <c r="X148" i="1" a="1"/>
  <c r="X148" i="1" s="1"/>
  <c r="W148" i="1" a="1"/>
  <c r="W148" i="1" s="1"/>
  <c r="V148" i="1" a="1"/>
  <c r="V148" i="1" s="1"/>
  <c r="U148" i="1" a="1"/>
  <c r="U148" i="1" s="1"/>
  <c r="AF147" i="1" a="1"/>
  <c r="AF147" i="1" s="1"/>
  <c r="AE147" i="1" a="1"/>
  <c r="AE147" i="1" s="1"/>
  <c r="AD147" i="1" a="1"/>
  <c r="AD147" i="1" s="1"/>
  <c r="AC147" i="1" a="1"/>
  <c r="AC147" i="1" s="1"/>
  <c r="AB147" i="1" a="1"/>
  <c r="AB147" i="1" s="1"/>
  <c r="AA147" i="1" a="1"/>
  <c r="AA147" i="1" s="1"/>
  <c r="Z147" i="1" a="1"/>
  <c r="Z147" i="1" s="1"/>
  <c r="Y147" i="1" a="1"/>
  <c r="Y147" i="1" s="1"/>
  <c r="X147" i="1" a="1"/>
  <c r="X147" i="1" s="1"/>
  <c r="W147" i="1" a="1"/>
  <c r="W147" i="1" s="1"/>
  <c r="V147" i="1" a="1"/>
  <c r="V147" i="1" s="1"/>
  <c r="U147" i="1" a="1"/>
  <c r="U147" i="1" s="1"/>
  <c r="AF146" i="1" a="1"/>
  <c r="AF146" i="1" s="1"/>
  <c r="AE146" i="1" a="1"/>
  <c r="AE146" i="1" s="1"/>
  <c r="AD146" i="1" a="1"/>
  <c r="AD146" i="1" s="1"/>
  <c r="AC146" i="1" a="1"/>
  <c r="AC146" i="1" s="1"/>
  <c r="AB146" i="1" a="1"/>
  <c r="AB146" i="1" s="1"/>
  <c r="AA146" i="1" a="1"/>
  <c r="AA146" i="1" s="1"/>
  <c r="Z146" i="1" a="1"/>
  <c r="Z146" i="1" s="1"/>
  <c r="Y146" i="1" a="1"/>
  <c r="Y146" i="1" s="1"/>
  <c r="X146" i="1" a="1"/>
  <c r="X146" i="1" s="1"/>
  <c r="W146" i="1" a="1"/>
  <c r="W146" i="1" s="1"/>
  <c r="V146" i="1" a="1"/>
  <c r="V146" i="1" s="1"/>
  <c r="U146" i="1" a="1"/>
  <c r="U146" i="1" s="1"/>
  <c r="AF145" i="1" a="1"/>
  <c r="AF145" i="1" s="1"/>
  <c r="AE145" i="1" a="1"/>
  <c r="AE145" i="1" s="1"/>
  <c r="AD145" i="1" a="1"/>
  <c r="AD145" i="1" s="1"/>
  <c r="AC145" i="1" a="1"/>
  <c r="AC145" i="1" s="1"/>
  <c r="AB145" i="1" a="1"/>
  <c r="AB145" i="1" s="1"/>
  <c r="AA145" i="1" a="1"/>
  <c r="AA145" i="1" s="1"/>
  <c r="Z145" i="1" a="1"/>
  <c r="Z145" i="1" s="1"/>
  <c r="Y145" i="1" a="1"/>
  <c r="Y145" i="1" s="1"/>
  <c r="X145" i="1" a="1"/>
  <c r="X145" i="1" s="1"/>
  <c r="W145" i="1" a="1"/>
  <c r="W145" i="1" s="1"/>
  <c r="V145" i="1" a="1"/>
  <c r="V145" i="1" s="1"/>
  <c r="U145" i="1" a="1"/>
  <c r="U145" i="1" s="1"/>
  <c r="AF144" i="1" a="1"/>
  <c r="AF144" i="1" s="1"/>
  <c r="AE144" i="1" a="1"/>
  <c r="AE144" i="1" s="1"/>
  <c r="AD144" i="1" a="1"/>
  <c r="AD144" i="1" s="1"/>
  <c r="AC144" i="1" a="1"/>
  <c r="AC144" i="1" s="1"/>
  <c r="AB144" i="1" a="1"/>
  <c r="AB144" i="1" s="1"/>
  <c r="AA144" i="1" a="1"/>
  <c r="AA144" i="1" s="1"/>
  <c r="Z144" i="1" a="1"/>
  <c r="Z144" i="1" s="1"/>
  <c r="Y144" i="1" a="1"/>
  <c r="Y144" i="1" s="1"/>
  <c r="X144" i="1" a="1"/>
  <c r="X144" i="1" s="1"/>
  <c r="W144" i="1" a="1"/>
  <c r="W144" i="1" s="1"/>
  <c r="V144" i="1" a="1"/>
  <c r="V144" i="1" s="1"/>
  <c r="U144" i="1" a="1"/>
  <c r="U144" i="1" s="1"/>
  <c r="AF143" i="1" a="1"/>
  <c r="AF143" i="1" s="1"/>
  <c r="AE143" i="1" a="1"/>
  <c r="AE143" i="1" s="1"/>
  <c r="AD143" i="1" a="1"/>
  <c r="AD143" i="1" s="1"/>
  <c r="AC143" i="1" a="1"/>
  <c r="AC143" i="1" s="1"/>
  <c r="AB143" i="1" a="1"/>
  <c r="AB143" i="1" s="1"/>
  <c r="AA143" i="1" a="1"/>
  <c r="AA143" i="1" s="1"/>
  <c r="Z143" i="1" a="1"/>
  <c r="Z143" i="1" s="1"/>
  <c r="Y143" i="1" a="1"/>
  <c r="Y143" i="1" s="1"/>
  <c r="X143" i="1" a="1"/>
  <c r="X143" i="1" s="1"/>
  <c r="W143" i="1" a="1"/>
  <c r="W143" i="1" s="1"/>
  <c r="V143" i="1" a="1"/>
  <c r="V143" i="1" s="1"/>
  <c r="U143" i="1" a="1"/>
  <c r="U143" i="1" s="1"/>
  <c r="AF142" i="1" a="1"/>
  <c r="AF142" i="1" s="1"/>
  <c r="AE142" i="1" a="1"/>
  <c r="AE142" i="1" s="1"/>
  <c r="AD142" i="1" a="1"/>
  <c r="AD142" i="1" s="1"/>
  <c r="AC142" i="1" a="1"/>
  <c r="AC142" i="1" s="1"/>
  <c r="AB142" i="1" a="1"/>
  <c r="AB142" i="1" s="1"/>
  <c r="AA142" i="1" a="1"/>
  <c r="AA142" i="1" s="1"/>
  <c r="Z142" i="1" a="1"/>
  <c r="Z142" i="1" s="1"/>
  <c r="Y142" i="1" a="1"/>
  <c r="Y142" i="1" s="1"/>
  <c r="X142" i="1" a="1"/>
  <c r="X142" i="1" s="1"/>
  <c r="W142" i="1" a="1"/>
  <c r="W142" i="1" s="1"/>
  <c r="V142" i="1" a="1"/>
  <c r="V142" i="1" s="1"/>
  <c r="U142" i="1" a="1"/>
  <c r="U142" i="1" s="1"/>
  <c r="AF141" i="1" a="1"/>
  <c r="AF141" i="1" s="1"/>
  <c r="AE141" i="1" a="1"/>
  <c r="AE141" i="1" s="1"/>
  <c r="AD141" i="1" a="1"/>
  <c r="AD141" i="1" s="1"/>
  <c r="AC141" i="1" a="1"/>
  <c r="AC141" i="1" s="1"/>
  <c r="AB141" i="1" a="1"/>
  <c r="AB141" i="1" s="1"/>
  <c r="AA141" i="1" a="1"/>
  <c r="AA141" i="1" s="1"/>
  <c r="Z141" i="1" a="1"/>
  <c r="Z141" i="1" s="1"/>
  <c r="Y141" i="1" a="1"/>
  <c r="Y141" i="1" s="1"/>
  <c r="X141" i="1" a="1"/>
  <c r="X141" i="1" s="1"/>
  <c r="W141" i="1" a="1"/>
  <c r="W141" i="1" s="1"/>
  <c r="V141" i="1" a="1"/>
  <c r="V141" i="1" s="1"/>
  <c r="U141" i="1" a="1"/>
  <c r="U141" i="1" s="1"/>
  <c r="AF140" i="1" a="1"/>
  <c r="AF140" i="1" s="1"/>
  <c r="AE140" i="1" a="1"/>
  <c r="AE140" i="1" s="1"/>
  <c r="AD140" i="1" a="1"/>
  <c r="AD140" i="1" s="1"/>
  <c r="AC140" i="1" a="1"/>
  <c r="AC140" i="1" s="1"/>
  <c r="AB140" i="1" a="1"/>
  <c r="AB140" i="1" s="1"/>
  <c r="AA140" i="1" a="1"/>
  <c r="AA140" i="1" s="1"/>
  <c r="Z140" i="1" a="1"/>
  <c r="Z140" i="1" s="1"/>
  <c r="Y140" i="1" a="1"/>
  <c r="Y140" i="1" s="1"/>
  <c r="X140" i="1" a="1"/>
  <c r="X140" i="1" s="1"/>
  <c r="W140" i="1" a="1"/>
  <c r="W140" i="1" s="1"/>
  <c r="V140" i="1" a="1"/>
  <c r="V140" i="1" s="1"/>
  <c r="U140" i="1" a="1"/>
  <c r="U140" i="1" s="1"/>
  <c r="AF139" i="1" a="1"/>
  <c r="AF139" i="1" s="1"/>
  <c r="AE139" i="1" a="1"/>
  <c r="AE139" i="1" s="1"/>
  <c r="AD139" i="1" a="1"/>
  <c r="AD139" i="1" s="1"/>
  <c r="AC139" i="1" a="1"/>
  <c r="AC139" i="1" s="1"/>
  <c r="AB139" i="1" a="1"/>
  <c r="AB139" i="1" s="1"/>
  <c r="AA139" i="1" a="1"/>
  <c r="AA139" i="1" s="1"/>
  <c r="Z139" i="1" a="1"/>
  <c r="Z139" i="1" s="1"/>
  <c r="Y139" i="1" a="1"/>
  <c r="Y139" i="1" s="1"/>
  <c r="X139" i="1" a="1"/>
  <c r="X139" i="1" s="1"/>
  <c r="W139" i="1" a="1"/>
  <c r="W139" i="1" s="1"/>
  <c r="V139" i="1" a="1"/>
  <c r="V139" i="1" s="1"/>
  <c r="U139" i="1" a="1"/>
  <c r="U139" i="1" s="1"/>
  <c r="AF138" i="1" a="1"/>
  <c r="AF138" i="1" s="1"/>
  <c r="AE138" i="1" a="1"/>
  <c r="AE138" i="1" s="1"/>
  <c r="AD138" i="1" a="1"/>
  <c r="AD138" i="1" s="1"/>
  <c r="AC138" i="1" a="1"/>
  <c r="AC138" i="1" s="1"/>
  <c r="AB138" i="1" a="1"/>
  <c r="AB138" i="1" s="1"/>
  <c r="AA138" i="1" a="1"/>
  <c r="AA138" i="1" s="1"/>
  <c r="Z138" i="1" a="1"/>
  <c r="Z138" i="1" s="1"/>
  <c r="Y138" i="1" a="1"/>
  <c r="Y138" i="1" s="1"/>
  <c r="X138" i="1" a="1"/>
  <c r="X138" i="1" s="1"/>
  <c r="W138" i="1" a="1"/>
  <c r="W138" i="1" s="1"/>
  <c r="V138" i="1" a="1"/>
  <c r="V138" i="1" s="1"/>
  <c r="U138" i="1" a="1"/>
  <c r="U138" i="1" s="1"/>
  <c r="AF137" i="1" a="1"/>
  <c r="AF137" i="1" s="1"/>
  <c r="AE137" i="1" a="1"/>
  <c r="AE137" i="1" s="1"/>
  <c r="AD137" i="1" a="1"/>
  <c r="AD137" i="1" s="1"/>
  <c r="AC137" i="1" a="1"/>
  <c r="AC137" i="1" s="1"/>
  <c r="AB137" i="1" a="1"/>
  <c r="AB137" i="1" s="1"/>
  <c r="AA137" i="1" a="1"/>
  <c r="AA137" i="1" s="1"/>
  <c r="Z137" i="1" a="1"/>
  <c r="Z137" i="1" s="1"/>
  <c r="Y137" i="1" a="1"/>
  <c r="Y137" i="1" s="1"/>
  <c r="X137" i="1" a="1"/>
  <c r="X137" i="1" s="1"/>
  <c r="W137" i="1" a="1"/>
  <c r="W137" i="1" s="1"/>
  <c r="V137" i="1" a="1"/>
  <c r="V137" i="1" s="1"/>
  <c r="U137" i="1" a="1"/>
  <c r="U137" i="1" s="1"/>
  <c r="AF136" i="1" a="1"/>
  <c r="AF136" i="1" s="1"/>
  <c r="AE136" i="1" a="1"/>
  <c r="AE136" i="1" s="1"/>
  <c r="AD136" i="1" a="1"/>
  <c r="AD136" i="1" s="1"/>
  <c r="AC136" i="1" a="1"/>
  <c r="AC136" i="1" s="1"/>
  <c r="AB136" i="1" a="1"/>
  <c r="AB136" i="1" s="1"/>
  <c r="AA136" i="1" a="1"/>
  <c r="AA136" i="1" s="1"/>
  <c r="Z136" i="1" a="1"/>
  <c r="Z136" i="1" s="1"/>
  <c r="Y136" i="1" a="1"/>
  <c r="Y136" i="1" s="1"/>
  <c r="X136" i="1" a="1"/>
  <c r="X136" i="1" s="1"/>
  <c r="W136" i="1" a="1"/>
  <c r="W136" i="1" s="1"/>
  <c r="V136" i="1" a="1"/>
  <c r="V136" i="1" s="1"/>
  <c r="U136" i="1" a="1"/>
  <c r="U136" i="1" s="1"/>
  <c r="AF135" i="1" a="1"/>
  <c r="AF135" i="1" s="1"/>
  <c r="AE135" i="1" a="1"/>
  <c r="AE135" i="1" s="1"/>
  <c r="AD135" i="1" a="1"/>
  <c r="AD135" i="1" s="1"/>
  <c r="AC135" i="1" a="1"/>
  <c r="AC135" i="1" s="1"/>
  <c r="AB135" i="1" a="1"/>
  <c r="AB135" i="1" s="1"/>
  <c r="AA135" i="1" a="1"/>
  <c r="AA135" i="1" s="1"/>
  <c r="Z135" i="1" a="1"/>
  <c r="Z135" i="1" s="1"/>
  <c r="Y135" i="1" a="1"/>
  <c r="Y135" i="1" s="1"/>
  <c r="X135" i="1" a="1"/>
  <c r="X135" i="1" s="1"/>
  <c r="W135" i="1" a="1"/>
  <c r="W135" i="1" s="1"/>
  <c r="V135" i="1" a="1"/>
  <c r="V135" i="1" s="1"/>
  <c r="U135" i="1" a="1"/>
  <c r="U135" i="1" s="1"/>
  <c r="AF134" i="1" a="1"/>
  <c r="AF134" i="1" s="1"/>
  <c r="AE134" i="1" a="1"/>
  <c r="AE134" i="1" s="1"/>
  <c r="AD134" i="1" a="1"/>
  <c r="AD134" i="1" s="1"/>
  <c r="AC134" i="1" a="1"/>
  <c r="AC134" i="1" s="1"/>
  <c r="AB134" i="1" a="1"/>
  <c r="AB134" i="1" s="1"/>
  <c r="AA134" i="1" a="1"/>
  <c r="AA134" i="1" s="1"/>
  <c r="Z134" i="1" a="1"/>
  <c r="Z134" i="1" s="1"/>
  <c r="Y134" i="1" a="1"/>
  <c r="Y134" i="1" s="1"/>
  <c r="X134" i="1" a="1"/>
  <c r="X134" i="1" s="1"/>
  <c r="W134" i="1" a="1"/>
  <c r="W134" i="1" s="1"/>
  <c r="V134" i="1" a="1"/>
  <c r="V134" i="1" s="1"/>
  <c r="U134" i="1" a="1"/>
  <c r="U134" i="1" s="1"/>
  <c r="AF133" i="1" a="1"/>
  <c r="AF133" i="1" s="1"/>
  <c r="AE133" i="1" a="1"/>
  <c r="AE133" i="1" s="1"/>
  <c r="AD133" i="1" a="1"/>
  <c r="AD133" i="1" s="1"/>
  <c r="AC133" i="1" a="1"/>
  <c r="AC133" i="1" s="1"/>
  <c r="AB133" i="1" a="1"/>
  <c r="AB133" i="1" s="1"/>
  <c r="AA133" i="1" a="1"/>
  <c r="AA133" i="1" s="1"/>
  <c r="Z133" i="1" a="1"/>
  <c r="Z133" i="1" s="1"/>
  <c r="Y133" i="1" a="1"/>
  <c r="Y133" i="1" s="1"/>
  <c r="X133" i="1" a="1"/>
  <c r="X133" i="1" s="1"/>
  <c r="W133" i="1" a="1"/>
  <c r="W133" i="1" s="1"/>
  <c r="V133" i="1" a="1"/>
  <c r="V133" i="1" s="1"/>
  <c r="U133" i="1" a="1"/>
  <c r="U133" i="1" s="1"/>
  <c r="AF132" i="1" a="1"/>
  <c r="AF132" i="1" s="1"/>
  <c r="AE132" i="1" a="1"/>
  <c r="AE132" i="1" s="1"/>
  <c r="AD132" i="1" a="1"/>
  <c r="AD132" i="1" s="1"/>
  <c r="AC132" i="1" a="1"/>
  <c r="AC132" i="1" s="1"/>
  <c r="AB132" i="1" a="1"/>
  <c r="AB132" i="1" s="1"/>
  <c r="AA132" i="1" a="1"/>
  <c r="AA132" i="1" s="1"/>
  <c r="Z132" i="1" a="1"/>
  <c r="Z132" i="1" s="1"/>
  <c r="Y132" i="1" a="1"/>
  <c r="Y132" i="1" s="1"/>
  <c r="X132" i="1" a="1"/>
  <c r="X132" i="1" s="1"/>
  <c r="W132" i="1" a="1"/>
  <c r="W132" i="1" s="1"/>
  <c r="V132" i="1" a="1"/>
  <c r="V132" i="1" s="1"/>
  <c r="U132" i="1" a="1"/>
  <c r="U132" i="1" s="1"/>
  <c r="AF131" i="1" a="1"/>
  <c r="AF131" i="1" s="1"/>
  <c r="AE131" i="1" a="1"/>
  <c r="AE131" i="1" s="1"/>
  <c r="AD131" i="1" a="1"/>
  <c r="AD131" i="1" s="1"/>
  <c r="AC131" i="1" a="1"/>
  <c r="AC131" i="1" s="1"/>
  <c r="AB131" i="1" a="1"/>
  <c r="AB131" i="1" s="1"/>
  <c r="AA131" i="1" a="1"/>
  <c r="AA131" i="1" s="1"/>
  <c r="Z131" i="1" a="1"/>
  <c r="Z131" i="1" s="1"/>
  <c r="Y131" i="1" a="1"/>
  <c r="Y131" i="1" s="1"/>
  <c r="X131" i="1" a="1"/>
  <c r="X131" i="1" s="1"/>
  <c r="W131" i="1" a="1"/>
  <c r="W131" i="1" s="1"/>
  <c r="V131" i="1" a="1"/>
  <c r="V131" i="1" s="1"/>
  <c r="U131" i="1" a="1"/>
  <c r="U131" i="1" s="1"/>
  <c r="AF130" i="1" a="1"/>
  <c r="AF130" i="1" s="1"/>
  <c r="AE130" i="1" a="1"/>
  <c r="AE130" i="1" s="1"/>
  <c r="AD130" i="1" a="1"/>
  <c r="AD130" i="1" s="1"/>
  <c r="AC130" i="1" a="1"/>
  <c r="AC130" i="1" s="1"/>
  <c r="AB130" i="1" a="1"/>
  <c r="AB130" i="1" s="1"/>
  <c r="AA130" i="1" a="1"/>
  <c r="AA130" i="1" s="1"/>
  <c r="Z130" i="1" a="1"/>
  <c r="Z130" i="1" s="1"/>
  <c r="Y130" i="1" a="1"/>
  <c r="Y130" i="1" s="1"/>
  <c r="X130" i="1" a="1"/>
  <c r="X130" i="1" s="1"/>
  <c r="W130" i="1" a="1"/>
  <c r="W130" i="1" s="1"/>
  <c r="V130" i="1" a="1"/>
  <c r="V130" i="1" s="1"/>
  <c r="U130" i="1" a="1"/>
  <c r="U130" i="1" s="1"/>
  <c r="AF129" i="1" a="1"/>
  <c r="AF129" i="1" s="1"/>
  <c r="AE129" i="1" a="1"/>
  <c r="AE129" i="1" s="1"/>
  <c r="AD129" i="1" a="1"/>
  <c r="AD129" i="1" s="1"/>
  <c r="AC129" i="1" a="1"/>
  <c r="AC129" i="1" s="1"/>
  <c r="AB129" i="1" a="1"/>
  <c r="AB129" i="1" s="1"/>
  <c r="AA129" i="1" a="1"/>
  <c r="AA129" i="1" s="1"/>
  <c r="Z129" i="1" a="1"/>
  <c r="Z129" i="1" s="1"/>
  <c r="Y129" i="1" a="1"/>
  <c r="Y129" i="1" s="1"/>
  <c r="X129" i="1" a="1"/>
  <c r="X129" i="1" s="1"/>
  <c r="W129" i="1" a="1"/>
  <c r="W129" i="1" s="1"/>
  <c r="V129" i="1" a="1"/>
  <c r="V129" i="1" s="1"/>
  <c r="U129" i="1" a="1"/>
  <c r="U129" i="1" s="1"/>
  <c r="AF128" i="1" a="1"/>
  <c r="AF128" i="1" s="1"/>
  <c r="AE128" i="1" a="1"/>
  <c r="AE128" i="1" s="1"/>
  <c r="AD128" i="1" a="1"/>
  <c r="AD128" i="1" s="1"/>
  <c r="AC128" i="1" a="1"/>
  <c r="AC128" i="1" s="1"/>
  <c r="AB128" i="1" a="1"/>
  <c r="AB128" i="1" s="1"/>
  <c r="AA128" i="1" a="1"/>
  <c r="AA128" i="1" s="1"/>
  <c r="Z128" i="1" a="1"/>
  <c r="Z128" i="1" s="1"/>
  <c r="Y128" i="1" a="1"/>
  <c r="Y128" i="1" s="1"/>
  <c r="X128" i="1" a="1"/>
  <c r="X128" i="1" s="1"/>
  <c r="W128" i="1" a="1"/>
  <c r="W128" i="1" s="1"/>
  <c r="V128" i="1" a="1"/>
  <c r="V128" i="1" s="1"/>
  <c r="U128" i="1" a="1"/>
  <c r="U128" i="1" s="1"/>
  <c r="AF127" i="1" a="1"/>
  <c r="AF127" i="1" s="1"/>
  <c r="AE127" i="1" a="1"/>
  <c r="AE127" i="1" s="1"/>
  <c r="AD127" i="1" a="1"/>
  <c r="AD127" i="1" s="1"/>
  <c r="AC127" i="1" a="1"/>
  <c r="AC127" i="1" s="1"/>
  <c r="AB127" i="1" a="1"/>
  <c r="AB127" i="1" s="1"/>
  <c r="AA127" i="1" a="1"/>
  <c r="AA127" i="1" s="1"/>
  <c r="Z127" i="1" a="1"/>
  <c r="Z127" i="1" s="1"/>
  <c r="Y127" i="1" a="1"/>
  <c r="Y127" i="1" s="1"/>
  <c r="X127" i="1" a="1"/>
  <c r="X127" i="1" s="1"/>
  <c r="W127" i="1" a="1"/>
  <c r="W127" i="1" s="1"/>
  <c r="V127" i="1" a="1"/>
  <c r="V127" i="1" s="1"/>
  <c r="U127" i="1" a="1"/>
  <c r="U127" i="1" s="1"/>
  <c r="AF126" i="1" a="1"/>
  <c r="AF126" i="1" s="1"/>
  <c r="AE126" i="1" a="1"/>
  <c r="AE126" i="1" s="1"/>
  <c r="AD126" i="1" a="1"/>
  <c r="AD126" i="1" s="1"/>
  <c r="AC126" i="1" a="1"/>
  <c r="AC126" i="1" s="1"/>
  <c r="AB126" i="1" a="1"/>
  <c r="AB126" i="1" s="1"/>
  <c r="AA126" i="1" a="1"/>
  <c r="AA126" i="1" s="1"/>
  <c r="Z126" i="1" a="1"/>
  <c r="Z126" i="1" s="1"/>
  <c r="Y126" i="1" a="1"/>
  <c r="Y126" i="1" s="1"/>
  <c r="X126" i="1" a="1"/>
  <c r="X126" i="1" s="1"/>
  <c r="W126" i="1" a="1"/>
  <c r="W126" i="1" s="1"/>
  <c r="V126" i="1" a="1"/>
  <c r="V126" i="1" s="1"/>
  <c r="U126" i="1" a="1"/>
  <c r="U126" i="1" s="1"/>
  <c r="AF125" i="1" a="1"/>
  <c r="AF125" i="1" s="1"/>
  <c r="AE125" i="1" a="1"/>
  <c r="AE125" i="1" s="1"/>
  <c r="AD125" i="1" a="1"/>
  <c r="AD125" i="1" s="1"/>
  <c r="AC125" i="1" a="1"/>
  <c r="AC125" i="1" s="1"/>
  <c r="AB125" i="1" a="1"/>
  <c r="AB125" i="1" s="1"/>
  <c r="AA125" i="1" a="1"/>
  <c r="AA125" i="1" s="1"/>
  <c r="Z125" i="1" a="1"/>
  <c r="Z125" i="1" s="1"/>
  <c r="Y125" i="1" a="1"/>
  <c r="Y125" i="1" s="1"/>
  <c r="X125" i="1" a="1"/>
  <c r="X125" i="1" s="1"/>
  <c r="W125" i="1" a="1"/>
  <c r="W125" i="1" s="1"/>
  <c r="V125" i="1" a="1"/>
  <c r="V125" i="1" s="1"/>
  <c r="U125" i="1" a="1"/>
  <c r="U125" i="1" s="1"/>
  <c r="AF124" i="1" a="1"/>
  <c r="AF124" i="1" s="1"/>
  <c r="AE124" i="1" a="1"/>
  <c r="AE124" i="1" s="1"/>
  <c r="AD124" i="1" a="1"/>
  <c r="AD124" i="1" s="1"/>
  <c r="AC124" i="1" a="1"/>
  <c r="AC124" i="1" s="1"/>
  <c r="AB124" i="1" a="1"/>
  <c r="AB124" i="1" s="1"/>
  <c r="AA124" i="1" a="1"/>
  <c r="AA124" i="1" s="1"/>
  <c r="Z124" i="1" a="1"/>
  <c r="Z124" i="1" s="1"/>
  <c r="Y124" i="1" a="1"/>
  <c r="Y124" i="1" s="1"/>
  <c r="X124" i="1" a="1"/>
  <c r="X124" i="1" s="1"/>
  <c r="W124" i="1" a="1"/>
  <c r="W124" i="1" s="1"/>
  <c r="V124" i="1" a="1"/>
  <c r="V124" i="1" s="1"/>
  <c r="U124" i="1" a="1"/>
  <c r="U124" i="1" s="1"/>
  <c r="AF123" i="1" a="1"/>
  <c r="AF123" i="1" s="1"/>
  <c r="AE123" i="1" a="1"/>
  <c r="AE123" i="1" s="1"/>
  <c r="AD123" i="1" a="1"/>
  <c r="AD123" i="1" s="1"/>
  <c r="AC123" i="1" a="1"/>
  <c r="AC123" i="1" s="1"/>
  <c r="AB123" i="1" a="1"/>
  <c r="AB123" i="1" s="1"/>
  <c r="AA123" i="1" a="1"/>
  <c r="AA123" i="1" s="1"/>
  <c r="Z123" i="1" a="1"/>
  <c r="Z123" i="1" s="1"/>
  <c r="Y123" i="1" a="1"/>
  <c r="Y123" i="1" s="1"/>
  <c r="X123" i="1" a="1"/>
  <c r="X123" i="1" s="1"/>
  <c r="W123" i="1" a="1"/>
  <c r="W123" i="1" s="1"/>
  <c r="V123" i="1" a="1"/>
  <c r="V123" i="1" s="1"/>
  <c r="U123" i="1" a="1"/>
  <c r="U123" i="1" s="1"/>
  <c r="AF122" i="1" a="1"/>
  <c r="AF122" i="1" s="1"/>
  <c r="AE122" i="1" a="1"/>
  <c r="AE122" i="1" s="1"/>
  <c r="AD122" i="1" a="1"/>
  <c r="AD122" i="1" s="1"/>
  <c r="AC122" i="1" a="1"/>
  <c r="AC122" i="1" s="1"/>
  <c r="AB122" i="1" a="1"/>
  <c r="AB122" i="1" s="1"/>
  <c r="AA122" i="1" a="1"/>
  <c r="AA122" i="1" s="1"/>
  <c r="Z122" i="1" a="1"/>
  <c r="Z122" i="1" s="1"/>
  <c r="Y122" i="1" a="1"/>
  <c r="Y122" i="1" s="1"/>
  <c r="X122" i="1" a="1"/>
  <c r="X122" i="1" s="1"/>
  <c r="W122" i="1" a="1"/>
  <c r="W122" i="1" s="1"/>
  <c r="V122" i="1" a="1"/>
  <c r="V122" i="1" s="1"/>
  <c r="U122" i="1" a="1"/>
  <c r="U122" i="1" s="1"/>
  <c r="AF121" i="1" a="1"/>
  <c r="AF121" i="1" s="1"/>
  <c r="AE121" i="1" a="1"/>
  <c r="AE121" i="1" s="1"/>
  <c r="AD121" i="1" a="1"/>
  <c r="AD121" i="1" s="1"/>
  <c r="AC121" i="1" a="1"/>
  <c r="AC121" i="1" s="1"/>
  <c r="AB121" i="1" a="1"/>
  <c r="AB121" i="1" s="1"/>
  <c r="AA121" i="1" a="1"/>
  <c r="AA121" i="1" s="1"/>
  <c r="Z121" i="1" a="1"/>
  <c r="Z121" i="1" s="1"/>
  <c r="Y121" i="1" a="1"/>
  <c r="Y121" i="1" s="1"/>
  <c r="X121" i="1" a="1"/>
  <c r="X121" i="1" s="1"/>
  <c r="W121" i="1" a="1"/>
  <c r="W121" i="1" s="1"/>
  <c r="V121" i="1" a="1"/>
  <c r="V121" i="1" s="1"/>
  <c r="U121" i="1" a="1"/>
  <c r="U121" i="1" s="1"/>
  <c r="AF120" i="1" a="1"/>
  <c r="AF120" i="1" s="1"/>
  <c r="AE120" i="1" a="1"/>
  <c r="AE120" i="1" s="1"/>
  <c r="AD120" i="1" a="1"/>
  <c r="AD120" i="1" s="1"/>
  <c r="AC120" i="1" a="1"/>
  <c r="AC120" i="1" s="1"/>
  <c r="AB120" i="1" a="1"/>
  <c r="AB120" i="1" s="1"/>
  <c r="AA120" i="1" a="1"/>
  <c r="AA120" i="1" s="1"/>
  <c r="Z120" i="1" a="1"/>
  <c r="Z120" i="1" s="1"/>
  <c r="Y120" i="1" a="1"/>
  <c r="Y120" i="1" s="1"/>
  <c r="X120" i="1" a="1"/>
  <c r="X120" i="1" s="1"/>
  <c r="W120" i="1" a="1"/>
  <c r="W120" i="1" s="1"/>
  <c r="V120" i="1" a="1"/>
  <c r="V120" i="1" s="1"/>
  <c r="U120" i="1" a="1"/>
  <c r="U120" i="1" s="1"/>
  <c r="AF119" i="1" a="1"/>
  <c r="AF119" i="1" s="1"/>
  <c r="AE119" i="1" a="1"/>
  <c r="AE119" i="1" s="1"/>
  <c r="AD119" i="1" a="1"/>
  <c r="AD119" i="1" s="1"/>
  <c r="AC119" i="1" a="1"/>
  <c r="AC119" i="1" s="1"/>
  <c r="AB119" i="1" a="1"/>
  <c r="AB119" i="1" s="1"/>
  <c r="AA119" i="1" a="1"/>
  <c r="AA119" i="1" s="1"/>
  <c r="Z119" i="1" a="1"/>
  <c r="Z119" i="1" s="1"/>
  <c r="Y119" i="1" a="1"/>
  <c r="Y119" i="1" s="1"/>
  <c r="X119" i="1" a="1"/>
  <c r="X119" i="1" s="1"/>
  <c r="W119" i="1" a="1"/>
  <c r="W119" i="1" s="1"/>
  <c r="V119" i="1" a="1"/>
  <c r="V119" i="1" s="1"/>
  <c r="U119" i="1" a="1"/>
  <c r="U119" i="1" s="1"/>
  <c r="AF118" i="1" a="1"/>
  <c r="AF118" i="1" s="1"/>
  <c r="AE118" i="1" a="1"/>
  <c r="AE118" i="1" s="1"/>
  <c r="AD118" i="1" a="1"/>
  <c r="AD118" i="1" s="1"/>
  <c r="AC118" i="1" a="1"/>
  <c r="AC118" i="1" s="1"/>
  <c r="AB118" i="1" a="1"/>
  <c r="AB118" i="1" s="1"/>
  <c r="AA118" i="1" a="1"/>
  <c r="AA118" i="1" s="1"/>
  <c r="Z118" i="1" a="1"/>
  <c r="Z118" i="1" s="1"/>
  <c r="Y118" i="1" a="1"/>
  <c r="Y118" i="1" s="1"/>
  <c r="X118" i="1" a="1"/>
  <c r="X118" i="1" s="1"/>
  <c r="W118" i="1" a="1"/>
  <c r="W118" i="1" s="1"/>
  <c r="V118" i="1" a="1"/>
  <c r="V118" i="1" s="1"/>
  <c r="U118" i="1" a="1"/>
  <c r="U118" i="1" s="1"/>
  <c r="AF117" i="1" a="1"/>
  <c r="AF117" i="1" s="1"/>
  <c r="AE117" i="1" a="1"/>
  <c r="AE117" i="1" s="1"/>
  <c r="AD117" i="1" a="1"/>
  <c r="AD117" i="1" s="1"/>
  <c r="AC117" i="1" a="1"/>
  <c r="AC117" i="1" s="1"/>
  <c r="AB117" i="1" a="1"/>
  <c r="AB117" i="1" s="1"/>
  <c r="AA117" i="1" a="1"/>
  <c r="AA117" i="1" s="1"/>
  <c r="Z117" i="1" a="1"/>
  <c r="Z117" i="1" s="1"/>
  <c r="Y117" i="1" a="1"/>
  <c r="Y117" i="1" s="1"/>
  <c r="X117" i="1" a="1"/>
  <c r="X117" i="1" s="1"/>
  <c r="W117" i="1" a="1"/>
  <c r="W117" i="1" s="1"/>
  <c r="V117" i="1" a="1"/>
  <c r="V117" i="1" s="1"/>
  <c r="U117" i="1" a="1"/>
  <c r="U117" i="1" s="1"/>
  <c r="AF116" i="1" a="1"/>
  <c r="AF116" i="1" s="1"/>
  <c r="AE116" i="1" a="1"/>
  <c r="AE116" i="1" s="1"/>
  <c r="AD116" i="1" a="1"/>
  <c r="AD116" i="1" s="1"/>
  <c r="AC116" i="1" a="1"/>
  <c r="AC116" i="1" s="1"/>
  <c r="AB116" i="1" a="1"/>
  <c r="AB116" i="1" s="1"/>
  <c r="AA116" i="1" a="1"/>
  <c r="AA116" i="1" s="1"/>
  <c r="Z116" i="1" a="1"/>
  <c r="Z116" i="1" s="1"/>
  <c r="Y116" i="1" a="1"/>
  <c r="Y116" i="1" s="1"/>
  <c r="X116" i="1" a="1"/>
  <c r="X116" i="1" s="1"/>
  <c r="W116" i="1" a="1"/>
  <c r="W116" i="1" s="1"/>
  <c r="V116" i="1" a="1"/>
  <c r="V116" i="1" s="1"/>
  <c r="U116" i="1" a="1"/>
  <c r="U116" i="1" s="1"/>
  <c r="AF115" i="1" a="1"/>
  <c r="AF115" i="1" s="1"/>
  <c r="AE115" i="1" a="1"/>
  <c r="AE115" i="1" s="1"/>
  <c r="AD115" i="1" a="1"/>
  <c r="AD115" i="1" s="1"/>
  <c r="AC115" i="1" a="1"/>
  <c r="AC115" i="1" s="1"/>
  <c r="AB115" i="1" a="1"/>
  <c r="AB115" i="1" s="1"/>
  <c r="AA115" i="1" a="1"/>
  <c r="AA115" i="1" s="1"/>
  <c r="Z115" i="1" a="1"/>
  <c r="Z115" i="1" s="1"/>
  <c r="Y115" i="1" a="1"/>
  <c r="Y115" i="1" s="1"/>
  <c r="X115" i="1" a="1"/>
  <c r="X115" i="1" s="1"/>
  <c r="W115" i="1" a="1"/>
  <c r="W115" i="1" s="1"/>
  <c r="V115" i="1" a="1"/>
  <c r="V115" i="1" s="1"/>
  <c r="U115" i="1" a="1"/>
  <c r="U115" i="1" s="1"/>
  <c r="AF114" i="1" a="1"/>
  <c r="AF114" i="1" s="1"/>
  <c r="AE114" i="1" a="1"/>
  <c r="AE114" i="1" s="1"/>
  <c r="AD114" i="1" a="1"/>
  <c r="AD114" i="1" s="1"/>
  <c r="AC114" i="1" a="1"/>
  <c r="AC114" i="1" s="1"/>
  <c r="AB114" i="1" a="1"/>
  <c r="AB114" i="1" s="1"/>
  <c r="AA114" i="1" a="1"/>
  <c r="AA114" i="1" s="1"/>
  <c r="Z114" i="1" a="1"/>
  <c r="Z114" i="1" s="1"/>
  <c r="Y114" i="1" a="1"/>
  <c r="Y114" i="1" s="1"/>
  <c r="X114" i="1" a="1"/>
  <c r="X114" i="1" s="1"/>
  <c r="W114" i="1" a="1"/>
  <c r="W114" i="1" s="1"/>
  <c r="V114" i="1" a="1"/>
  <c r="V114" i="1" s="1"/>
  <c r="U114" i="1" a="1"/>
  <c r="U114" i="1" s="1"/>
  <c r="AF113" i="1" a="1"/>
  <c r="AF113" i="1" s="1"/>
  <c r="AE113" i="1" a="1"/>
  <c r="AE113" i="1" s="1"/>
  <c r="AD113" i="1" a="1"/>
  <c r="AD113" i="1" s="1"/>
  <c r="AC113" i="1" a="1"/>
  <c r="AC113" i="1" s="1"/>
  <c r="AB113" i="1" a="1"/>
  <c r="AB113" i="1" s="1"/>
  <c r="AA113" i="1" a="1"/>
  <c r="AA113" i="1" s="1"/>
  <c r="Z113" i="1" a="1"/>
  <c r="Z113" i="1" s="1"/>
  <c r="Y113" i="1" a="1"/>
  <c r="Y113" i="1" s="1"/>
  <c r="X113" i="1" a="1"/>
  <c r="X113" i="1" s="1"/>
  <c r="W113" i="1" a="1"/>
  <c r="W113" i="1" s="1"/>
  <c r="V113" i="1" a="1"/>
  <c r="V113" i="1" s="1"/>
  <c r="U113" i="1" a="1"/>
  <c r="U113" i="1" s="1"/>
  <c r="AF112" i="1" a="1"/>
  <c r="AF112" i="1" s="1"/>
  <c r="AE112" i="1" a="1"/>
  <c r="AE112" i="1" s="1"/>
  <c r="AD112" i="1" a="1"/>
  <c r="AD112" i="1" s="1"/>
  <c r="AC112" i="1" a="1"/>
  <c r="AC112" i="1" s="1"/>
  <c r="AB112" i="1" a="1"/>
  <c r="AB112" i="1" s="1"/>
  <c r="AA112" i="1" a="1"/>
  <c r="AA112" i="1" s="1"/>
  <c r="Z112" i="1" a="1"/>
  <c r="Z112" i="1" s="1"/>
  <c r="Y112" i="1" a="1"/>
  <c r="Y112" i="1" s="1"/>
  <c r="X112" i="1" a="1"/>
  <c r="X112" i="1" s="1"/>
  <c r="W112" i="1" a="1"/>
  <c r="W112" i="1" s="1"/>
  <c r="V112" i="1" a="1"/>
  <c r="V112" i="1" s="1"/>
  <c r="U112" i="1" a="1"/>
  <c r="U112" i="1" s="1"/>
  <c r="AF111" i="1" a="1"/>
  <c r="AF111" i="1" s="1"/>
  <c r="AE111" i="1" a="1"/>
  <c r="AE111" i="1" s="1"/>
  <c r="AD111" i="1" a="1"/>
  <c r="AD111" i="1" s="1"/>
  <c r="AC111" i="1" a="1"/>
  <c r="AC111" i="1" s="1"/>
  <c r="AB111" i="1" a="1"/>
  <c r="AB111" i="1" s="1"/>
  <c r="AA111" i="1" a="1"/>
  <c r="AA111" i="1" s="1"/>
  <c r="Z111" i="1" a="1"/>
  <c r="Z111" i="1" s="1"/>
  <c r="Y111" i="1" a="1"/>
  <c r="Y111" i="1" s="1"/>
  <c r="X111" i="1" a="1"/>
  <c r="X111" i="1" s="1"/>
  <c r="W111" i="1" a="1"/>
  <c r="W111" i="1" s="1"/>
  <c r="V111" i="1" a="1"/>
  <c r="V111" i="1" s="1"/>
  <c r="U111" i="1" a="1"/>
  <c r="U111" i="1" s="1"/>
  <c r="AF110" i="1" a="1"/>
  <c r="AF110" i="1" s="1"/>
  <c r="AE110" i="1" a="1"/>
  <c r="AE110" i="1" s="1"/>
  <c r="AD110" i="1" a="1"/>
  <c r="AD110" i="1" s="1"/>
  <c r="AC110" i="1" a="1"/>
  <c r="AC110" i="1" s="1"/>
  <c r="AB110" i="1" a="1"/>
  <c r="AB110" i="1" s="1"/>
  <c r="AA110" i="1" a="1"/>
  <c r="AA110" i="1" s="1"/>
  <c r="Z110" i="1" a="1"/>
  <c r="Z110" i="1" s="1"/>
  <c r="Y110" i="1" a="1"/>
  <c r="Y110" i="1" s="1"/>
  <c r="X110" i="1" a="1"/>
  <c r="X110" i="1" s="1"/>
  <c r="W110" i="1" a="1"/>
  <c r="W110" i="1" s="1"/>
  <c r="V110" i="1" a="1"/>
  <c r="V110" i="1" s="1"/>
  <c r="U110" i="1" a="1"/>
  <c r="U110" i="1" s="1"/>
  <c r="AF109" i="1" a="1"/>
  <c r="AF109" i="1" s="1"/>
  <c r="AE109" i="1" a="1"/>
  <c r="AE109" i="1" s="1"/>
  <c r="AD109" i="1" a="1"/>
  <c r="AD109" i="1" s="1"/>
  <c r="AC109" i="1" a="1"/>
  <c r="AC109" i="1" s="1"/>
  <c r="AB109" i="1" a="1"/>
  <c r="AB109" i="1" s="1"/>
  <c r="AA109" i="1" a="1"/>
  <c r="AA109" i="1" s="1"/>
  <c r="Z109" i="1" a="1"/>
  <c r="Z109" i="1" s="1"/>
  <c r="Y109" i="1" a="1"/>
  <c r="Y109" i="1" s="1"/>
  <c r="X109" i="1" a="1"/>
  <c r="X109" i="1" s="1"/>
  <c r="W109" i="1" a="1"/>
  <c r="W109" i="1" s="1"/>
  <c r="V109" i="1" a="1"/>
  <c r="V109" i="1" s="1"/>
  <c r="U109" i="1" a="1"/>
  <c r="U109" i="1" s="1"/>
  <c r="AF108" i="1" a="1"/>
  <c r="AF108" i="1" s="1"/>
  <c r="AE108" i="1" a="1"/>
  <c r="AE108" i="1" s="1"/>
  <c r="AD108" i="1" a="1"/>
  <c r="AD108" i="1" s="1"/>
  <c r="AC108" i="1" a="1"/>
  <c r="AC108" i="1" s="1"/>
  <c r="AB108" i="1" a="1"/>
  <c r="AB108" i="1" s="1"/>
  <c r="AA108" i="1" a="1"/>
  <c r="AA108" i="1" s="1"/>
  <c r="Z108" i="1" a="1"/>
  <c r="Z108" i="1" s="1"/>
  <c r="Y108" i="1" a="1"/>
  <c r="Y108" i="1" s="1"/>
  <c r="X108" i="1" a="1"/>
  <c r="X108" i="1" s="1"/>
  <c r="W108" i="1" a="1"/>
  <c r="W108" i="1" s="1"/>
  <c r="V108" i="1" a="1"/>
  <c r="V108" i="1" s="1"/>
  <c r="U108" i="1" a="1"/>
  <c r="U108" i="1" s="1"/>
  <c r="AF107" i="1" a="1"/>
  <c r="AF107" i="1" s="1"/>
  <c r="AE107" i="1" a="1"/>
  <c r="AE107" i="1" s="1"/>
  <c r="AD107" i="1" a="1"/>
  <c r="AD107" i="1" s="1"/>
  <c r="AC107" i="1" a="1"/>
  <c r="AC107" i="1" s="1"/>
  <c r="AB107" i="1" a="1"/>
  <c r="AB107" i="1" s="1"/>
  <c r="AA107" i="1" a="1"/>
  <c r="AA107" i="1" s="1"/>
  <c r="Z107" i="1" a="1"/>
  <c r="Z107" i="1" s="1"/>
  <c r="Y107" i="1" a="1"/>
  <c r="Y107" i="1" s="1"/>
  <c r="X107" i="1" a="1"/>
  <c r="X107" i="1" s="1"/>
  <c r="W107" i="1" a="1"/>
  <c r="W107" i="1" s="1"/>
  <c r="V107" i="1" a="1"/>
  <c r="V107" i="1" s="1"/>
  <c r="U107" i="1" a="1"/>
  <c r="U107" i="1" s="1"/>
  <c r="AF106" i="1" a="1"/>
  <c r="AF106" i="1" s="1"/>
  <c r="AE106" i="1" a="1"/>
  <c r="AE106" i="1" s="1"/>
  <c r="AD106" i="1" a="1"/>
  <c r="AD106" i="1" s="1"/>
  <c r="AC106" i="1" a="1"/>
  <c r="AC106" i="1" s="1"/>
  <c r="AB106" i="1" a="1"/>
  <c r="AB106" i="1" s="1"/>
  <c r="AA106" i="1" a="1"/>
  <c r="AA106" i="1" s="1"/>
  <c r="Z106" i="1" a="1"/>
  <c r="Z106" i="1" s="1"/>
  <c r="Y106" i="1" a="1"/>
  <c r="Y106" i="1" s="1"/>
  <c r="X106" i="1" a="1"/>
  <c r="X106" i="1" s="1"/>
  <c r="W106" i="1" a="1"/>
  <c r="W106" i="1" s="1"/>
  <c r="V106" i="1" a="1"/>
  <c r="V106" i="1" s="1"/>
  <c r="U106" i="1" a="1"/>
  <c r="U106" i="1" s="1"/>
  <c r="AF105" i="1" a="1"/>
  <c r="AF105" i="1" s="1"/>
  <c r="AE105" i="1" a="1"/>
  <c r="AE105" i="1" s="1"/>
  <c r="AD105" i="1" a="1"/>
  <c r="AD105" i="1" s="1"/>
  <c r="AC105" i="1" a="1"/>
  <c r="AC105" i="1" s="1"/>
  <c r="AB105" i="1" a="1"/>
  <c r="AB105" i="1" s="1"/>
  <c r="AA105" i="1" a="1"/>
  <c r="AA105" i="1" s="1"/>
  <c r="Z105" i="1" a="1"/>
  <c r="Z105" i="1" s="1"/>
  <c r="Y105" i="1" a="1"/>
  <c r="Y105" i="1" s="1"/>
  <c r="X105" i="1" a="1"/>
  <c r="X105" i="1" s="1"/>
  <c r="W105" i="1" a="1"/>
  <c r="W105" i="1" s="1"/>
  <c r="V105" i="1" a="1"/>
  <c r="V105" i="1" s="1"/>
  <c r="U105" i="1" a="1"/>
  <c r="U105" i="1" s="1"/>
  <c r="AF104" i="1" a="1"/>
  <c r="AF104" i="1" s="1"/>
  <c r="AE104" i="1" a="1"/>
  <c r="AE104" i="1" s="1"/>
  <c r="AD104" i="1" a="1"/>
  <c r="AD104" i="1" s="1"/>
  <c r="AC104" i="1" a="1"/>
  <c r="AC104" i="1" s="1"/>
  <c r="AB104" i="1" a="1"/>
  <c r="AB104" i="1" s="1"/>
  <c r="AA104" i="1" a="1"/>
  <c r="AA104" i="1" s="1"/>
  <c r="Z104" i="1" a="1"/>
  <c r="Z104" i="1" s="1"/>
  <c r="Y104" i="1" a="1"/>
  <c r="Y104" i="1" s="1"/>
  <c r="X104" i="1" a="1"/>
  <c r="X104" i="1" s="1"/>
  <c r="W104" i="1" a="1"/>
  <c r="W104" i="1" s="1"/>
  <c r="V104" i="1" a="1"/>
  <c r="V104" i="1" s="1"/>
  <c r="U104" i="1" a="1"/>
  <c r="U104" i="1" s="1"/>
  <c r="AF103" i="1" a="1"/>
  <c r="AF103" i="1" s="1"/>
  <c r="AE103" i="1" a="1"/>
  <c r="AE103" i="1" s="1"/>
  <c r="AD103" i="1" a="1"/>
  <c r="AD103" i="1" s="1"/>
  <c r="AC103" i="1" a="1"/>
  <c r="AC103" i="1" s="1"/>
  <c r="AB103" i="1" a="1"/>
  <c r="AB103" i="1" s="1"/>
  <c r="AA103" i="1" a="1"/>
  <c r="AA103" i="1" s="1"/>
  <c r="Z103" i="1" a="1"/>
  <c r="Z103" i="1" s="1"/>
  <c r="Y103" i="1" a="1"/>
  <c r="Y103" i="1" s="1"/>
  <c r="X103" i="1" a="1"/>
  <c r="X103" i="1" s="1"/>
  <c r="W103" i="1" a="1"/>
  <c r="W103" i="1" s="1"/>
  <c r="V103" i="1" a="1"/>
  <c r="V103" i="1" s="1"/>
  <c r="U103" i="1" a="1"/>
  <c r="U103" i="1" s="1"/>
  <c r="AF102" i="1" a="1"/>
  <c r="AF102" i="1" s="1"/>
  <c r="AE102" i="1" a="1"/>
  <c r="AE102" i="1" s="1"/>
  <c r="AD102" i="1" a="1"/>
  <c r="AD102" i="1" s="1"/>
  <c r="AC102" i="1" a="1"/>
  <c r="AC102" i="1" s="1"/>
  <c r="AB102" i="1" a="1"/>
  <c r="AB102" i="1" s="1"/>
  <c r="AA102" i="1" a="1"/>
  <c r="AA102" i="1" s="1"/>
  <c r="Z102" i="1" a="1"/>
  <c r="Z102" i="1" s="1"/>
  <c r="Y102" i="1" a="1"/>
  <c r="Y102" i="1" s="1"/>
  <c r="X102" i="1" a="1"/>
  <c r="X102" i="1" s="1"/>
  <c r="W102" i="1" a="1"/>
  <c r="W102" i="1" s="1"/>
  <c r="V102" i="1" a="1"/>
  <c r="V102" i="1" s="1"/>
  <c r="U102" i="1" a="1"/>
  <c r="U102" i="1" s="1"/>
  <c r="AF101" i="1" a="1"/>
  <c r="AF101" i="1" s="1"/>
  <c r="AE101" i="1" a="1"/>
  <c r="AE101" i="1" s="1"/>
  <c r="AD101" i="1" a="1"/>
  <c r="AD101" i="1" s="1"/>
  <c r="AC101" i="1" a="1"/>
  <c r="AC101" i="1" s="1"/>
  <c r="AB101" i="1" a="1"/>
  <c r="AB101" i="1" s="1"/>
  <c r="AA101" i="1" a="1"/>
  <c r="AA101" i="1" s="1"/>
  <c r="Z101" i="1" a="1"/>
  <c r="Z101" i="1" s="1"/>
  <c r="Y101" i="1" a="1"/>
  <c r="Y101" i="1" s="1"/>
  <c r="X101" i="1" a="1"/>
  <c r="X101" i="1" s="1"/>
  <c r="W101" i="1" a="1"/>
  <c r="W101" i="1" s="1"/>
  <c r="V101" i="1" a="1"/>
  <c r="V101" i="1" s="1"/>
  <c r="U101" i="1" a="1"/>
  <c r="U101" i="1" s="1"/>
  <c r="AF100" i="1" a="1"/>
  <c r="AF100" i="1" s="1"/>
  <c r="AE100" i="1" a="1"/>
  <c r="AE100" i="1" s="1"/>
  <c r="AD100" i="1" a="1"/>
  <c r="AD100" i="1" s="1"/>
  <c r="AC100" i="1" a="1"/>
  <c r="AC100" i="1" s="1"/>
  <c r="AB100" i="1" a="1"/>
  <c r="AB100" i="1" s="1"/>
  <c r="AA100" i="1" a="1"/>
  <c r="AA100" i="1" s="1"/>
  <c r="Z100" i="1" a="1"/>
  <c r="Z100" i="1" s="1"/>
  <c r="Y100" i="1" a="1"/>
  <c r="Y100" i="1" s="1"/>
  <c r="X100" i="1" a="1"/>
  <c r="X100" i="1" s="1"/>
  <c r="W100" i="1" a="1"/>
  <c r="W100" i="1" s="1"/>
  <c r="V100" i="1" a="1"/>
  <c r="V100" i="1" s="1"/>
  <c r="U100" i="1" a="1"/>
  <c r="U100" i="1" s="1"/>
  <c r="AF99" i="1" a="1"/>
  <c r="AF99" i="1" s="1"/>
  <c r="AE99" i="1" a="1"/>
  <c r="AE99" i="1" s="1"/>
  <c r="AD99" i="1" a="1"/>
  <c r="AD99" i="1" s="1"/>
  <c r="AC99" i="1" a="1"/>
  <c r="AC99" i="1" s="1"/>
  <c r="AB99" i="1" a="1"/>
  <c r="AB99" i="1" s="1"/>
  <c r="AA99" i="1" a="1"/>
  <c r="AA99" i="1" s="1"/>
  <c r="Z99" i="1" a="1"/>
  <c r="Z99" i="1" s="1"/>
  <c r="Y99" i="1" a="1"/>
  <c r="Y99" i="1" s="1"/>
  <c r="X99" i="1" a="1"/>
  <c r="X99" i="1" s="1"/>
  <c r="W99" i="1" a="1"/>
  <c r="W99" i="1" s="1"/>
  <c r="V99" i="1" a="1"/>
  <c r="V99" i="1" s="1"/>
  <c r="U99" i="1" a="1"/>
  <c r="U99" i="1" s="1"/>
  <c r="AF98" i="1" a="1"/>
  <c r="AF98" i="1" s="1"/>
  <c r="AE98" i="1" a="1"/>
  <c r="AE98" i="1" s="1"/>
  <c r="AD98" i="1" a="1"/>
  <c r="AD98" i="1" s="1"/>
  <c r="AC98" i="1" a="1"/>
  <c r="AC98" i="1" s="1"/>
  <c r="AB98" i="1" a="1"/>
  <c r="AB98" i="1" s="1"/>
  <c r="AA98" i="1" a="1"/>
  <c r="AA98" i="1" s="1"/>
  <c r="Z98" i="1" a="1"/>
  <c r="Z98" i="1" s="1"/>
  <c r="Y98" i="1" a="1"/>
  <c r="Y98" i="1" s="1"/>
  <c r="X98" i="1" a="1"/>
  <c r="X98" i="1" s="1"/>
  <c r="W98" i="1" a="1"/>
  <c r="W98" i="1" s="1"/>
  <c r="V98" i="1" a="1"/>
  <c r="V98" i="1" s="1"/>
  <c r="U98" i="1" a="1"/>
  <c r="U98" i="1" s="1"/>
  <c r="AF97" i="1" a="1"/>
  <c r="AF97" i="1" s="1"/>
  <c r="AE97" i="1" a="1"/>
  <c r="AE97" i="1" s="1"/>
  <c r="AD97" i="1" a="1"/>
  <c r="AD97" i="1" s="1"/>
  <c r="AC97" i="1" a="1"/>
  <c r="AC97" i="1" s="1"/>
  <c r="AB97" i="1" a="1"/>
  <c r="AB97" i="1" s="1"/>
  <c r="AA97" i="1" a="1"/>
  <c r="AA97" i="1" s="1"/>
  <c r="Z97" i="1" a="1"/>
  <c r="Z97" i="1" s="1"/>
  <c r="Y97" i="1" a="1"/>
  <c r="Y97" i="1" s="1"/>
  <c r="X97" i="1" a="1"/>
  <c r="X97" i="1" s="1"/>
  <c r="W97" i="1" a="1"/>
  <c r="W97" i="1" s="1"/>
  <c r="V97" i="1" a="1"/>
  <c r="V97" i="1" s="1"/>
  <c r="U97" i="1" a="1"/>
  <c r="U97" i="1" s="1"/>
  <c r="AF96" i="1" a="1"/>
  <c r="AF96" i="1" s="1"/>
  <c r="AE96" i="1" a="1"/>
  <c r="AE96" i="1" s="1"/>
  <c r="AD96" i="1" a="1"/>
  <c r="AD96" i="1" s="1"/>
  <c r="AC96" i="1" a="1"/>
  <c r="AC96" i="1" s="1"/>
  <c r="AB96" i="1" a="1"/>
  <c r="AB96" i="1" s="1"/>
  <c r="AA96" i="1" a="1"/>
  <c r="AA96" i="1" s="1"/>
  <c r="Z96" i="1" a="1"/>
  <c r="Z96" i="1" s="1"/>
  <c r="Y96" i="1" a="1"/>
  <c r="Y96" i="1" s="1"/>
  <c r="X96" i="1" a="1"/>
  <c r="X96" i="1" s="1"/>
  <c r="W96" i="1" a="1"/>
  <c r="W96" i="1" s="1"/>
  <c r="V96" i="1" a="1"/>
  <c r="V96" i="1" s="1"/>
  <c r="U96" i="1" a="1"/>
  <c r="U96" i="1" s="1"/>
  <c r="AF95" i="1" a="1"/>
  <c r="AF95" i="1" s="1"/>
  <c r="AE95" i="1" a="1"/>
  <c r="AE95" i="1" s="1"/>
  <c r="AD95" i="1" a="1"/>
  <c r="AD95" i="1" s="1"/>
  <c r="AC95" i="1" a="1"/>
  <c r="AC95" i="1" s="1"/>
  <c r="AB95" i="1" a="1"/>
  <c r="AB95" i="1" s="1"/>
  <c r="AA95" i="1" a="1"/>
  <c r="AA95" i="1" s="1"/>
  <c r="Z95" i="1" a="1"/>
  <c r="Z95" i="1" s="1"/>
  <c r="Y95" i="1" a="1"/>
  <c r="Y95" i="1" s="1"/>
  <c r="X95" i="1" a="1"/>
  <c r="X95" i="1" s="1"/>
  <c r="W95" i="1" a="1"/>
  <c r="W95" i="1" s="1"/>
  <c r="V95" i="1" a="1"/>
  <c r="V95" i="1" s="1"/>
  <c r="U95" i="1" a="1"/>
  <c r="U95" i="1" s="1"/>
  <c r="AF94" i="1" a="1"/>
  <c r="AF94" i="1" s="1"/>
  <c r="AE94" i="1" a="1"/>
  <c r="AE94" i="1" s="1"/>
  <c r="AD94" i="1" a="1"/>
  <c r="AD94" i="1" s="1"/>
  <c r="AC94" i="1" a="1"/>
  <c r="AC94" i="1" s="1"/>
  <c r="AB94" i="1" a="1"/>
  <c r="AB94" i="1" s="1"/>
  <c r="AA94" i="1" a="1"/>
  <c r="AA94" i="1" s="1"/>
  <c r="Z94" i="1" a="1"/>
  <c r="Z94" i="1" s="1"/>
  <c r="Y94" i="1" a="1"/>
  <c r="Y94" i="1" s="1"/>
  <c r="X94" i="1" a="1"/>
  <c r="X94" i="1" s="1"/>
  <c r="W94" i="1" a="1"/>
  <c r="W94" i="1" s="1"/>
  <c r="V94" i="1" a="1"/>
  <c r="V94" i="1" s="1"/>
  <c r="U94" i="1" a="1"/>
  <c r="U94" i="1" s="1"/>
  <c r="AF93" i="1" a="1"/>
  <c r="AF93" i="1" s="1"/>
  <c r="AE93" i="1" a="1"/>
  <c r="AE93" i="1" s="1"/>
  <c r="AD93" i="1" a="1"/>
  <c r="AD93" i="1" s="1"/>
  <c r="AC93" i="1" a="1"/>
  <c r="AC93" i="1" s="1"/>
  <c r="AB93" i="1" a="1"/>
  <c r="AB93" i="1" s="1"/>
  <c r="AA93" i="1" a="1"/>
  <c r="AA93" i="1" s="1"/>
  <c r="Z93" i="1" a="1"/>
  <c r="Z93" i="1" s="1"/>
  <c r="Y93" i="1" a="1"/>
  <c r="Y93" i="1" s="1"/>
  <c r="X93" i="1" a="1"/>
  <c r="X93" i="1" s="1"/>
  <c r="W93" i="1" a="1"/>
  <c r="W93" i="1" s="1"/>
  <c r="V93" i="1" a="1"/>
  <c r="V93" i="1" s="1"/>
  <c r="U93" i="1" a="1"/>
  <c r="U93" i="1" s="1"/>
  <c r="AF92" i="1" a="1"/>
  <c r="AF92" i="1" s="1"/>
  <c r="AE92" i="1" a="1"/>
  <c r="AE92" i="1" s="1"/>
  <c r="AD92" i="1" a="1"/>
  <c r="AD92" i="1" s="1"/>
  <c r="AC92" i="1" a="1"/>
  <c r="AC92" i="1" s="1"/>
  <c r="AB92" i="1" a="1"/>
  <c r="AB92" i="1" s="1"/>
  <c r="AA92" i="1" a="1"/>
  <c r="AA92" i="1" s="1"/>
  <c r="Z92" i="1" a="1"/>
  <c r="Z92" i="1" s="1"/>
  <c r="Y92" i="1" a="1"/>
  <c r="Y92" i="1" s="1"/>
  <c r="X92" i="1" a="1"/>
  <c r="X92" i="1" s="1"/>
  <c r="W92" i="1" a="1"/>
  <c r="W92" i="1" s="1"/>
  <c r="V92" i="1" a="1"/>
  <c r="V92" i="1" s="1"/>
  <c r="U92" i="1" a="1"/>
  <c r="U92" i="1" s="1"/>
  <c r="AF91" i="1" a="1"/>
  <c r="AF91" i="1" s="1"/>
  <c r="AE91" i="1" a="1"/>
  <c r="AE91" i="1" s="1"/>
  <c r="AD91" i="1" a="1"/>
  <c r="AD91" i="1" s="1"/>
  <c r="AC91" i="1" a="1"/>
  <c r="AC91" i="1" s="1"/>
  <c r="AB91" i="1" a="1"/>
  <c r="AB91" i="1" s="1"/>
  <c r="AA91" i="1" a="1"/>
  <c r="AA91" i="1" s="1"/>
  <c r="Z91" i="1" a="1"/>
  <c r="Z91" i="1" s="1"/>
  <c r="Y91" i="1" a="1"/>
  <c r="Y91" i="1" s="1"/>
  <c r="X91" i="1" a="1"/>
  <c r="X91" i="1" s="1"/>
  <c r="W91" i="1" a="1"/>
  <c r="W91" i="1" s="1"/>
  <c r="V91" i="1" a="1"/>
  <c r="V91" i="1" s="1"/>
  <c r="U91" i="1" a="1"/>
  <c r="U91" i="1" s="1"/>
  <c r="AF90" i="1" a="1"/>
  <c r="AF90" i="1" s="1"/>
  <c r="AE90" i="1" a="1"/>
  <c r="AE90" i="1" s="1"/>
  <c r="AD90" i="1" a="1"/>
  <c r="AD90" i="1" s="1"/>
  <c r="AC90" i="1" a="1"/>
  <c r="AC90" i="1" s="1"/>
  <c r="AB90" i="1" a="1"/>
  <c r="AB90" i="1" s="1"/>
  <c r="AA90" i="1" a="1"/>
  <c r="AA90" i="1" s="1"/>
  <c r="Z90" i="1" a="1"/>
  <c r="Z90" i="1" s="1"/>
  <c r="Y90" i="1" a="1"/>
  <c r="Y90" i="1" s="1"/>
  <c r="X90" i="1" a="1"/>
  <c r="X90" i="1" s="1"/>
  <c r="W90" i="1" a="1"/>
  <c r="W90" i="1" s="1"/>
  <c r="V90" i="1" a="1"/>
  <c r="V90" i="1" s="1"/>
  <c r="U90" i="1" a="1"/>
  <c r="U90" i="1" s="1"/>
  <c r="AF89" i="1" a="1"/>
  <c r="AF89" i="1" s="1"/>
  <c r="AE89" i="1" a="1"/>
  <c r="AE89" i="1" s="1"/>
  <c r="AD89" i="1" a="1"/>
  <c r="AD89" i="1" s="1"/>
  <c r="AC89" i="1" a="1"/>
  <c r="AC89" i="1" s="1"/>
  <c r="AB89" i="1" a="1"/>
  <c r="AB89" i="1" s="1"/>
  <c r="AA89" i="1" a="1"/>
  <c r="AA89" i="1" s="1"/>
  <c r="Z89" i="1" a="1"/>
  <c r="Z89" i="1" s="1"/>
  <c r="Y89" i="1" a="1"/>
  <c r="Y89" i="1" s="1"/>
  <c r="X89" i="1" a="1"/>
  <c r="X89" i="1" s="1"/>
  <c r="W89" i="1" a="1"/>
  <c r="W89" i="1" s="1"/>
  <c r="V89" i="1" a="1"/>
  <c r="V89" i="1" s="1"/>
  <c r="U89" i="1" a="1"/>
  <c r="U89" i="1" s="1"/>
  <c r="AF88" i="1" a="1"/>
  <c r="AF88" i="1" s="1"/>
  <c r="AE88" i="1" a="1"/>
  <c r="AE88" i="1" s="1"/>
  <c r="AD88" i="1" a="1"/>
  <c r="AD88" i="1" s="1"/>
  <c r="AC88" i="1" a="1"/>
  <c r="AC88" i="1" s="1"/>
  <c r="AB88" i="1" a="1"/>
  <c r="AB88" i="1" s="1"/>
  <c r="AA88" i="1" a="1"/>
  <c r="AA88" i="1" s="1"/>
  <c r="Z88" i="1" a="1"/>
  <c r="Z88" i="1" s="1"/>
  <c r="Y88" i="1" a="1"/>
  <c r="Y88" i="1" s="1"/>
  <c r="X88" i="1" a="1"/>
  <c r="X88" i="1" s="1"/>
  <c r="W88" i="1" a="1"/>
  <c r="W88" i="1" s="1"/>
  <c r="V88" i="1" a="1"/>
  <c r="V88" i="1" s="1"/>
  <c r="U88" i="1" a="1"/>
  <c r="U88" i="1" s="1"/>
  <c r="AF87" i="1" a="1"/>
  <c r="AF87" i="1" s="1"/>
  <c r="AE87" i="1" a="1"/>
  <c r="AE87" i="1" s="1"/>
  <c r="AD87" i="1" a="1"/>
  <c r="AD87" i="1" s="1"/>
  <c r="AC87" i="1" a="1"/>
  <c r="AC87" i="1" s="1"/>
  <c r="AB87" i="1" a="1"/>
  <c r="AB87" i="1" s="1"/>
  <c r="AA87" i="1" a="1"/>
  <c r="AA87" i="1" s="1"/>
  <c r="Z87" i="1" a="1"/>
  <c r="Z87" i="1" s="1"/>
  <c r="Y87" i="1" a="1"/>
  <c r="Y87" i="1" s="1"/>
  <c r="X87" i="1" a="1"/>
  <c r="X87" i="1" s="1"/>
  <c r="W87" i="1" a="1"/>
  <c r="W87" i="1" s="1"/>
  <c r="V87" i="1" a="1"/>
  <c r="V87" i="1" s="1"/>
  <c r="U87" i="1" a="1"/>
  <c r="U87" i="1" s="1"/>
  <c r="AF86" i="1" a="1"/>
  <c r="AF86" i="1" s="1"/>
  <c r="AE86" i="1" a="1"/>
  <c r="AE86" i="1" s="1"/>
  <c r="AD86" i="1" a="1"/>
  <c r="AD86" i="1" s="1"/>
  <c r="AC86" i="1" a="1"/>
  <c r="AC86" i="1" s="1"/>
  <c r="AB86" i="1" a="1"/>
  <c r="AB86" i="1" s="1"/>
  <c r="AA86" i="1" a="1"/>
  <c r="AA86" i="1" s="1"/>
  <c r="Z86" i="1" a="1"/>
  <c r="Z86" i="1" s="1"/>
  <c r="Y86" i="1" a="1"/>
  <c r="Y86" i="1" s="1"/>
  <c r="X86" i="1" a="1"/>
  <c r="X86" i="1" s="1"/>
  <c r="W86" i="1" a="1"/>
  <c r="W86" i="1" s="1"/>
  <c r="V86" i="1" a="1"/>
  <c r="V86" i="1" s="1"/>
  <c r="U86" i="1" a="1"/>
  <c r="U86" i="1" s="1"/>
  <c r="AF85" i="1" a="1"/>
  <c r="AF85" i="1" s="1"/>
  <c r="AE85" i="1" a="1"/>
  <c r="AE85" i="1" s="1"/>
  <c r="AD85" i="1" a="1"/>
  <c r="AD85" i="1" s="1"/>
  <c r="AC85" i="1" a="1"/>
  <c r="AC85" i="1" s="1"/>
  <c r="AB85" i="1" a="1"/>
  <c r="AB85" i="1" s="1"/>
  <c r="AA85" i="1" a="1"/>
  <c r="AA85" i="1" s="1"/>
  <c r="Z85" i="1" a="1"/>
  <c r="Z85" i="1" s="1"/>
  <c r="Y85" i="1" a="1"/>
  <c r="Y85" i="1" s="1"/>
  <c r="X85" i="1" a="1"/>
  <c r="X85" i="1" s="1"/>
  <c r="W85" i="1" a="1"/>
  <c r="W85" i="1" s="1"/>
  <c r="V85" i="1" a="1"/>
  <c r="V85" i="1" s="1"/>
  <c r="U85" i="1" a="1"/>
  <c r="U85" i="1" s="1"/>
  <c r="AF84" i="1" a="1"/>
  <c r="AF84" i="1" s="1"/>
  <c r="AE84" i="1" a="1"/>
  <c r="AE84" i="1" s="1"/>
  <c r="AD84" i="1" a="1"/>
  <c r="AD84" i="1" s="1"/>
  <c r="AC84" i="1" a="1"/>
  <c r="AC84" i="1" s="1"/>
  <c r="AB84" i="1" a="1"/>
  <c r="AB84" i="1" s="1"/>
  <c r="AA84" i="1" a="1"/>
  <c r="AA84" i="1" s="1"/>
  <c r="Z84" i="1" a="1"/>
  <c r="Z84" i="1" s="1"/>
  <c r="Y84" i="1" a="1"/>
  <c r="Y84" i="1" s="1"/>
  <c r="X84" i="1" a="1"/>
  <c r="X84" i="1" s="1"/>
  <c r="W84" i="1" a="1"/>
  <c r="W84" i="1" s="1"/>
  <c r="V84" i="1" a="1"/>
  <c r="V84" i="1" s="1"/>
  <c r="U84" i="1" a="1"/>
  <c r="U84" i="1" s="1"/>
  <c r="AF83" i="1" a="1"/>
  <c r="AF83" i="1" s="1"/>
  <c r="AE83" i="1" a="1"/>
  <c r="AE83" i="1" s="1"/>
  <c r="AD83" i="1" a="1"/>
  <c r="AD83" i="1" s="1"/>
  <c r="AC83" i="1" a="1"/>
  <c r="AC83" i="1" s="1"/>
  <c r="AB83" i="1" a="1"/>
  <c r="AB83" i="1" s="1"/>
  <c r="AA83" i="1" a="1"/>
  <c r="AA83" i="1" s="1"/>
  <c r="Z83" i="1" a="1"/>
  <c r="Z83" i="1" s="1"/>
  <c r="Y83" i="1" a="1"/>
  <c r="Y83" i="1" s="1"/>
  <c r="X83" i="1" a="1"/>
  <c r="X83" i="1" s="1"/>
  <c r="W83" i="1" a="1"/>
  <c r="W83" i="1" s="1"/>
  <c r="V83" i="1" a="1"/>
  <c r="V83" i="1" s="1"/>
  <c r="U83" i="1" a="1"/>
  <c r="U83" i="1" s="1"/>
  <c r="AF82" i="1" a="1"/>
  <c r="AF82" i="1" s="1"/>
  <c r="AE82" i="1" a="1"/>
  <c r="AE82" i="1" s="1"/>
  <c r="AD82" i="1" a="1"/>
  <c r="AD82" i="1" s="1"/>
  <c r="AC82" i="1" a="1"/>
  <c r="AC82" i="1" s="1"/>
  <c r="AB82" i="1" a="1"/>
  <c r="AB82" i="1" s="1"/>
  <c r="AA82" i="1" a="1"/>
  <c r="AA82" i="1" s="1"/>
  <c r="Z82" i="1" a="1"/>
  <c r="Z82" i="1" s="1"/>
  <c r="Y82" i="1" a="1"/>
  <c r="Y82" i="1" s="1"/>
  <c r="X82" i="1" a="1"/>
  <c r="X82" i="1" s="1"/>
  <c r="W82" i="1" a="1"/>
  <c r="W82" i="1" s="1"/>
  <c r="V82" i="1" a="1"/>
  <c r="V82" i="1" s="1"/>
  <c r="U82" i="1" a="1"/>
  <c r="U82" i="1" s="1"/>
  <c r="AF81" i="1" a="1"/>
  <c r="AF81" i="1" s="1"/>
  <c r="AE81" i="1" a="1"/>
  <c r="AE81" i="1" s="1"/>
  <c r="AD81" i="1" a="1"/>
  <c r="AD81" i="1" s="1"/>
  <c r="AC81" i="1" a="1"/>
  <c r="AC81" i="1" s="1"/>
  <c r="AB81" i="1" a="1"/>
  <c r="AB81" i="1" s="1"/>
  <c r="AA81" i="1" a="1"/>
  <c r="AA81" i="1" s="1"/>
  <c r="Z81" i="1" a="1"/>
  <c r="Z81" i="1" s="1"/>
  <c r="Y81" i="1" a="1"/>
  <c r="Y81" i="1" s="1"/>
  <c r="X81" i="1" a="1"/>
  <c r="X81" i="1" s="1"/>
  <c r="W81" i="1" a="1"/>
  <c r="W81" i="1" s="1"/>
  <c r="V81" i="1" a="1"/>
  <c r="V81" i="1" s="1"/>
  <c r="U81" i="1" a="1"/>
  <c r="U81" i="1" s="1"/>
  <c r="AF80" i="1" a="1"/>
  <c r="AF80" i="1" s="1"/>
  <c r="AE80" i="1" a="1"/>
  <c r="AE80" i="1" s="1"/>
  <c r="AD80" i="1" a="1"/>
  <c r="AD80" i="1" s="1"/>
  <c r="AC80" i="1" a="1"/>
  <c r="AC80" i="1" s="1"/>
  <c r="AB80" i="1" a="1"/>
  <c r="AB80" i="1" s="1"/>
  <c r="AA80" i="1" a="1"/>
  <c r="AA80" i="1" s="1"/>
  <c r="Z80" i="1" a="1"/>
  <c r="Z80" i="1" s="1"/>
  <c r="Y80" i="1" a="1"/>
  <c r="Y80" i="1" s="1"/>
  <c r="X80" i="1" a="1"/>
  <c r="X80" i="1" s="1"/>
  <c r="W80" i="1" a="1"/>
  <c r="W80" i="1" s="1"/>
  <c r="V80" i="1" a="1"/>
  <c r="V80" i="1" s="1"/>
  <c r="U80" i="1" a="1"/>
  <c r="U80" i="1" s="1"/>
  <c r="AF79" i="1" a="1"/>
  <c r="AF79" i="1" s="1"/>
  <c r="AE79" i="1" a="1"/>
  <c r="AE79" i="1" s="1"/>
  <c r="AD79" i="1" a="1"/>
  <c r="AD79" i="1" s="1"/>
  <c r="AC79" i="1" a="1"/>
  <c r="AC79" i="1" s="1"/>
  <c r="AB79" i="1" a="1"/>
  <c r="AB79" i="1" s="1"/>
  <c r="AA79" i="1" a="1"/>
  <c r="AA79" i="1" s="1"/>
  <c r="Z79" i="1" a="1"/>
  <c r="Z79" i="1" s="1"/>
  <c r="Y79" i="1" a="1"/>
  <c r="Y79" i="1" s="1"/>
  <c r="X79" i="1" a="1"/>
  <c r="X79" i="1" s="1"/>
  <c r="W79" i="1" a="1"/>
  <c r="W79" i="1" s="1"/>
  <c r="V79" i="1" a="1"/>
  <c r="V79" i="1" s="1"/>
  <c r="U79" i="1" a="1"/>
  <c r="U79" i="1" s="1"/>
  <c r="AF78" i="1" a="1"/>
  <c r="AF78" i="1" s="1"/>
  <c r="AE78" i="1" a="1"/>
  <c r="AE78" i="1" s="1"/>
  <c r="AD78" i="1" a="1"/>
  <c r="AD78" i="1" s="1"/>
  <c r="AC78" i="1" a="1"/>
  <c r="AC78" i="1" s="1"/>
  <c r="AB78" i="1" a="1"/>
  <c r="AB78" i="1" s="1"/>
  <c r="AA78" i="1" a="1"/>
  <c r="AA78" i="1" s="1"/>
  <c r="Z78" i="1" a="1"/>
  <c r="Z78" i="1" s="1"/>
  <c r="Y78" i="1" a="1"/>
  <c r="Y78" i="1" s="1"/>
  <c r="X78" i="1" a="1"/>
  <c r="X78" i="1" s="1"/>
  <c r="W78" i="1" a="1"/>
  <c r="W78" i="1" s="1"/>
  <c r="V78" i="1" a="1"/>
  <c r="V78" i="1" s="1"/>
  <c r="U78" i="1" a="1"/>
  <c r="U78" i="1" s="1"/>
  <c r="AF77" i="1" a="1"/>
  <c r="AF77" i="1" s="1"/>
  <c r="AE77" i="1" a="1"/>
  <c r="AE77" i="1" s="1"/>
  <c r="AD77" i="1" a="1"/>
  <c r="AD77" i="1" s="1"/>
  <c r="AC77" i="1" a="1"/>
  <c r="AC77" i="1" s="1"/>
  <c r="AB77" i="1" a="1"/>
  <c r="AB77" i="1" s="1"/>
  <c r="AA77" i="1" a="1"/>
  <c r="AA77" i="1" s="1"/>
  <c r="Z77" i="1" a="1"/>
  <c r="Z77" i="1" s="1"/>
  <c r="Y77" i="1" a="1"/>
  <c r="Y77" i="1" s="1"/>
  <c r="X77" i="1" a="1"/>
  <c r="X77" i="1" s="1"/>
  <c r="W77" i="1" a="1"/>
  <c r="W77" i="1" s="1"/>
  <c r="V77" i="1" a="1"/>
  <c r="V77" i="1" s="1"/>
  <c r="U77" i="1" a="1"/>
  <c r="U77" i="1" s="1"/>
  <c r="AF76" i="1" a="1"/>
  <c r="AF76" i="1" s="1"/>
  <c r="AE76" i="1" a="1"/>
  <c r="AE76" i="1" s="1"/>
  <c r="AD76" i="1" a="1"/>
  <c r="AD76" i="1" s="1"/>
  <c r="AC76" i="1" a="1"/>
  <c r="AC76" i="1" s="1"/>
  <c r="AB76" i="1" a="1"/>
  <c r="AB76" i="1" s="1"/>
  <c r="AA76" i="1" a="1"/>
  <c r="AA76" i="1" s="1"/>
  <c r="Z76" i="1" a="1"/>
  <c r="Z76" i="1" s="1"/>
  <c r="Y76" i="1" a="1"/>
  <c r="Y76" i="1" s="1"/>
  <c r="X76" i="1" a="1"/>
  <c r="X76" i="1" s="1"/>
  <c r="W76" i="1" a="1"/>
  <c r="W76" i="1" s="1"/>
  <c r="V76" i="1" a="1"/>
  <c r="V76" i="1" s="1"/>
  <c r="U76" i="1" a="1"/>
  <c r="U76" i="1" s="1"/>
  <c r="AF75" i="1" a="1"/>
  <c r="AF75" i="1" s="1"/>
  <c r="AE75" i="1" a="1"/>
  <c r="AE75" i="1" s="1"/>
  <c r="AD75" i="1" a="1"/>
  <c r="AD75" i="1" s="1"/>
  <c r="AC75" i="1" a="1"/>
  <c r="AC75" i="1" s="1"/>
  <c r="AB75" i="1" a="1"/>
  <c r="AB75" i="1" s="1"/>
  <c r="AA75" i="1" a="1"/>
  <c r="AA75" i="1" s="1"/>
  <c r="Z75" i="1" a="1"/>
  <c r="Z75" i="1" s="1"/>
  <c r="Y75" i="1" a="1"/>
  <c r="Y75" i="1" s="1"/>
  <c r="X75" i="1" a="1"/>
  <c r="X75" i="1" s="1"/>
  <c r="W75" i="1" a="1"/>
  <c r="W75" i="1" s="1"/>
  <c r="V75" i="1" a="1"/>
  <c r="V75" i="1" s="1"/>
  <c r="U75" i="1" a="1"/>
  <c r="U75" i="1" s="1"/>
  <c r="AF74" i="1" a="1"/>
  <c r="AF74" i="1" s="1"/>
  <c r="AE74" i="1" a="1"/>
  <c r="AE74" i="1" s="1"/>
  <c r="AD74" i="1" a="1"/>
  <c r="AD74" i="1" s="1"/>
  <c r="AC74" i="1" a="1"/>
  <c r="AC74" i="1" s="1"/>
  <c r="AB74" i="1" a="1"/>
  <c r="AB74" i="1" s="1"/>
  <c r="AA74" i="1" a="1"/>
  <c r="AA74" i="1" s="1"/>
  <c r="Z74" i="1" a="1"/>
  <c r="Z74" i="1" s="1"/>
  <c r="Y74" i="1" a="1"/>
  <c r="Y74" i="1" s="1"/>
  <c r="X74" i="1" a="1"/>
  <c r="X74" i="1" s="1"/>
  <c r="W74" i="1" a="1"/>
  <c r="W74" i="1" s="1"/>
  <c r="V74" i="1" a="1"/>
  <c r="V74" i="1" s="1"/>
  <c r="U74" i="1" a="1"/>
  <c r="U74" i="1" s="1"/>
  <c r="AF73" i="1" a="1"/>
  <c r="AF73" i="1" s="1"/>
  <c r="AE73" i="1" a="1"/>
  <c r="AE73" i="1" s="1"/>
  <c r="AD73" i="1" a="1"/>
  <c r="AD73" i="1" s="1"/>
  <c r="AC73" i="1" a="1"/>
  <c r="AC73" i="1" s="1"/>
  <c r="AB73" i="1" a="1"/>
  <c r="AB73" i="1" s="1"/>
  <c r="AA73" i="1" a="1"/>
  <c r="AA73" i="1" s="1"/>
  <c r="Z73" i="1" a="1"/>
  <c r="Z73" i="1" s="1"/>
  <c r="Y73" i="1" a="1"/>
  <c r="Y73" i="1" s="1"/>
  <c r="X73" i="1" a="1"/>
  <c r="X73" i="1" s="1"/>
  <c r="W73" i="1" a="1"/>
  <c r="W73" i="1" s="1"/>
  <c r="V73" i="1" a="1"/>
  <c r="V73" i="1" s="1"/>
  <c r="U73" i="1" a="1"/>
  <c r="U73" i="1" s="1"/>
  <c r="AF72" i="1" a="1"/>
  <c r="AF72" i="1" s="1"/>
  <c r="AE72" i="1" a="1"/>
  <c r="AE72" i="1" s="1"/>
  <c r="AD72" i="1" a="1"/>
  <c r="AD72" i="1" s="1"/>
  <c r="AC72" i="1" a="1"/>
  <c r="AC72" i="1" s="1"/>
  <c r="AB72" i="1" a="1"/>
  <c r="AB72" i="1" s="1"/>
  <c r="AA72" i="1" a="1"/>
  <c r="AA72" i="1" s="1"/>
  <c r="Z72" i="1" a="1"/>
  <c r="Z72" i="1" s="1"/>
  <c r="Y72" i="1" a="1"/>
  <c r="Y72" i="1" s="1"/>
  <c r="X72" i="1" a="1"/>
  <c r="X72" i="1" s="1"/>
  <c r="W72" i="1" a="1"/>
  <c r="W72" i="1" s="1"/>
  <c r="V72" i="1" a="1"/>
  <c r="V72" i="1" s="1"/>
  <c r="U72" i="1" a="1"/>
  <c r="U72" i="1" s="1"/>
  <c r="AF71" i="1" a="1"/>
  <c r="AF71" i="1" s="1"/>
  <c r="AE71" i="1" a="1"/>
  <c r="AE71" i="1" s="1"/>
  <c r="AD71" i="1" a="1"/>
  <c r="AD71" i="1" s="1"/>
  <c r="AC71" i="1" a="1"/>
  <c r="AC71" i="1" s="1"/>
  <c r="AB71" i="1" a="1"/>
  <c r="AB71" i="1" s="1"/>
  <c r="AA71" i="1" a="1"/>
  <c r="AA71" i="1" s="1"/>
  <c r="Z71" i="1" a="1"/>
  <c r="Z71" i="1" s="1"/>
  <c r="Y71" i="1" a="1"/>
  <c r="Y71" i="1" s="1"/>
  <c r="X71" i="1" a="1"/>
  <c r="X71" i="1" s="1"/>
  <c r="W71" i="1" a="1"/>
  <c r="W71" i="1" s="1"/>
  <c r="V71" i="1" a="1"/>
  <c r="V71" i="1" s="1"/>
  <c r="U71" i="1" a="1"/>
  <c r="U71" i="1" s="1"/>
  <c r="AF70" i="1" a="1"/>
  <c r="AF70" i="1" s="1"/>
  <c r="AE70" i="1" a="1"/>
  <c r="AE70" i="1" s="1"/>
  <c r="AD70" i="1" a="1"/>
  <c r="AD70" i="1" s="1"/>
  <c r="AC70" i="1" a="1"/>
  <c r="AC70" i="1" s="1"/>
  <c r="AB70" i="1" a="1"/>
  <c r="AB70" i="1" s="1"/>
  <c r="AA70" i="1" a="1"/>
  <c r="AA70" i="1" s="1"/>
  <c r="Z70" i="1" a="1"/>
  <c r="Z70" i="1" s="1"/>
  <c r="Y70" i="1" a="1"/>
  <c r="Y70" i="1" s="1"/>
  <c r="X70" i="1" a="1"/>
  <c r="X70" i="1" s="1"/>
  <c r="W70" i="1" a="1"/>
  <c r="W70" i="1" s="1"/>
  <c r="V70" i="1" a="1"/>
  <c r="V70" i="1" s="1"/>
  <c r="U70" i="1" a="1"/>
  <c r="U70" i="1" s="1"/>
  <c r="AF69" i="1" a="1"/>
  <c r="AF69" i="1" s="1"/>
  <c r="AE69" i="1" a="1"/>
  <c r="AE69" i="1" s="1"/>
  <c r="AD69" i="1" a="1"/>
  <c r="AD69" i="1" s="1"/>
  <c r="AC69" i="1" a="1"/>
  <c r="AC69" i="1" s="1"/>
  <c r="AB69" i="1" a="1"/>
  <c r="AB69" i="1" s="1"/>
  <c r="AA69" i="1" a="1"/>
  <c r="AA69" i="1" s="1"/>
  <c r="Z69" i="1" a="1"/>
  <c r="Z69" i="1" s="1"/>
  <c r="Y69" i="1" a="1"/>
  <c r="Y69" i="1" s="1"/>
  <c r="X69" i="1" a="1"/>
  <c r="X69" i="1" s="1"/>
  <c r="W69" i="1" a="1"/>
  <c r="W69" i="1" s="1"/>
  <c r="V69" i="1" a="1"/>
  <c r="V69" i="1" s="1"/>
  <c r="U69" i="1" a="1"/>
  <c r="U69" i="1" s="1"/>
  <c r="AF68" i="1" a="1"/>
  <c r="AF68" i="1" s="1"/>
  <c r="AE68" i="1" a="1"/>
  <c r="AE68" i="1" s="1"/>
  <c r="AD68" i="1" a="1"/>
  <c r="AD68" i="1" s="1"/>
  <c r="AC68" i="1" a="1"/>
  <c r="AC68" i="1" s="1"/>
  <c r="AB68" i="1" a="1"/>
  <c r="AB68" i="1" s="1"/>
  <c r="AA68" i="1" a="1"/>
  <c r="AA68" i="1" s="1"/>
  <c r="Z68" i="1" a="1"/>
  <c r="Z68" i="1" s="1"/>
  <c r="Y68" i="1" a="1"/>
  <c r="Y68" i="1" s="1"/>
  <c r="X68" i="1" a="1"/>
  <c r="X68" i="1" s="1"/>
  <c r="W68" i="1" a="1"/>
  <c r="W68" i="1" s="1"/>
  <c r="V68" i="1" a="1"/>
  <c r="V68" i="1" s="1"/>
  <c r="U68" i="1" a="1"/>
  <c r="U68" i="1" s="1"/>
  <c r="AF67" i="1" a="1"/>
  <c r="AF67" i="1" s="1"/>
  <c r="AE67" i="1" a="1"/>
  <c r="AE67" i="1" s="1"/>
  <c r="AD67" i="1" a="1"/>
  <c r="AD67" i="1" s="1"/>
  <c r="AC67" i="1" a="1"/>
  <c r="AC67" i="1" s="1"/>
  <c r="AB67" i="1" a="1"/>
  <c r="AB67" i="1" s="1"/>
  <c r="AA67" i="1" a="1"/>
  <c r="AA67" i="1" s="1"/>
  <c r="Z67" i="1" a="1"/>
  <c r="Z67" i="1" s="1"/>
  <c r="Y67" i="1" a="1"/>
  <c r="Y67" i="1" s="1"/>
  <c r="X67" i="1" a="1"/>
  <c r="X67" i="1" s="1"/>
  <c r="W67" i="1" a="1"/>
  <c r="W67" i="1" s="1"/>
  <c r="V67" i="1" a="1"/>
  <c r="V67" i="1" s="1"/>
  <c r="U67" i="1" a="1"/>
  <c r="U67" i="1" s="1"/>
  <c r="AF66" i="1" a="1"/>
  <c r="AF66" i="1" s="1"/>
  <c r="AE66" i="1" a="1"/>
  <c r="AE66" i="1" s="1"/>
  <c r="AD66" i="1" a="1"/>
  <c r="AD66" i="1" s="1"/>
  <c r="AC66" i="1" a="1"/>
  <c r="AC66" i="1" s="1"/>
  <c r="AB66" i="1" a="1"/>
  <c r="AB66" i="1" s="1"/>
  <c r="AA66" i="1" a="1"/>
  <c r="AA66" i="1" s="1"/>
  <c r="Z66" i="1" a="1"/>
  <c r="Z66" i="1" s="1"/>
  <c r="Y66" i="1" a="1"/>
  <c r="Y66" i="1" s="1"/>
  <c r="X66" i="1" a="1"/>
  <c r="X66" i="1" s="1"/>
  <c r="W66" i="1" a="1"/>
  <c r="W66" i="1" s="1"/>
  <c r="V66" i="1" a="1"/>
  <c r="V66" i="1" s="1"/>
  <c r="U66" i="1" a="1"/>
  <c r="U66" i="1" s="1"/>
  <c r="AF65" i="1" a="1"/>
  <c r="AF65" i="1" s="1"/>
  <c r="AE65" i="1" a="1"/>
  <c r="AE65" i="1" s="1"/>
  <c r="AD65" i="1" a="1"/>
  <c r="AD65" i="1" s="1"/>
  <c r="AC65" i="1" a="1"/>
  <c r="AC65" i="1" s="1"/>
  <c r="AB65" i="1" a="1"/>
  <c r="AB65" i="1" s="1"/>
  <c r="AA65" i="1" a="1"/>
  <c r="AA65" i="1" s="1"/>
  <c r="Z65" i="1" a="1"/>
  <c r="Z65" i="1" s="1"/>
  <c r="Y65" i="1" a="1"/>
  <c r="Y65" i="1" s="1"/>
  <c r="X65" i="1" a="1"/>
  <c r="X65" i="1" s="1"/>
  <c r="W65" i="1" a="1"/>
  <c r="W65" i="1" s="1"/>
  <c r="V65" i="1" a="1"/>
  <c r="V65" i="1" s="1"/>
  <c r="U65" i="1" a="1"/>
  <c r="U65" i="1" s="1"/>
  <c r="AF64" i="1" a="1"/>
  <c r="AF64" i="1" s="1"/>
  <c r="AE64" i="1" a="1"/>
  <c r="AE64" i="1" s="1"/>
  <c r="AD64" i="1" a="1"/>
  <c r="AD64" i="1" s="1"/>
  <c r="AC64" i="1" a="1"/>
  <c r="AC64" i="1" s="1"/>
  <c r="AB64" i="1" a="1"/>
  <c r="AB64" i="1" s="1"/>
  <c r="AA64" i="1" a="1"/>
  <c r="AA64" i="1" s="1"/>
  <c r="Z64" i="1" a="1"/>
  <c r="Z64" i="1" s="1"/>
  <c r="Y64" i="1" a="1"/>
  <c r="Y64" i="1" s="1"/>
  <c r="X64" i="1" a="1"/>
  <c r="X64" i="1" s="1"/>
  <c r="W64" i="1" a="1"/>
  <c r="W64" i="1" s="1"/>
  <c r="V64" i="1" a="1"/>
  <c r="V64" i="1" s="1"/>
  <c r="U64" i="1" a="1"/>
  <c r="U64" i="1" s="1"/>
  <c r="AF63" i="1" a="1"/>
  <c r="AF63" i="1" s="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AF62" i="1" a="1"/>
  <c r="AF62" i="1" s="1"/>
  <c r="AE62" i="1" a="1"/>
  <c r="AE62" i="1" s="1"/>
  <c r="AD62" i="1" a="1"/>
  <c r="AD62" i="1" s="1"/>
  <c r="AC62" i="1" a="1"/>
  <c r="AC62" i="1" s="1"/>
  <c r="AB62" i="1" a="1"/>
  <c r="AB62" i="1" s="1"/>
  <c r="AA62" i="1" a="1"/>
  <c r="AA62" i="1" s="1"/>
  <c r="Z62" i="1" a="1"/>
  <c r="Z62" i="1" s="1"/>
  <c r="Y62" i="1" a="1"/>
  <c r="Y62" i="1" s="1"/>
  <c r="X62" i="1" a="1"/>
  <c r="X62" i="1" s="1"/>
  <c r="W62" i="1" a="1"/>
  <c r="W62" i="1" s="1"/>
  <c r="V62" i="1" a="1"/>
  <c r="V62" i="1" s="1"/>
  <c r="U62" i="1" a="1"/>
  <c r="U62" i="1" s="1"/>
  <c r="AF61" i="1" a="1"/>
  <c r="AF61" i="1" s="1"/>
  <c r="AE61" i="1" a="1"/>
  <c r="AE61" i="1" s="1"/>
  <c r="AD61" i="1" a="1"/>
  <c r="AD61" i="1" s="1"/>
  <c r="AC61" i="1" a="1"/>
  <c r="AC61" i="1" s="1"/>
  <c r="AB61" i="1" a="1"/>
  <c r="AB61" i="1" s="1"/>
  <c r="AA61" i="1" a="1"/>
  <c r="AA61" i="1" s="1"/>
  <c r="Z61" i="1" a="1"/>
  <c r="Z61" i="1" s="1"/>
  <c r="Y61" i="1" a="1"/>
  <c r="Y61" i="1" s="1"/>
  <c r="X61" i="1" a="1"/>
  <c r="X61" i="1" s="1"/>
  <c r="W61" i="1" a="1"/>
  <c r="W61" i="1" s="1"/>
  <c r="V61" i="1" a="1"/>
  <c r="V61" i="1" s="1"/>
  <c r="U61" i="1" a="1"/>
  <c r="U61" i="1" s="1"/>
  <c r="AF60" i="1" a="1"/>
  <c r="AF60" i="1" s="1"/>
  <c r="AE60" i="1" a="1"/>
  <c r="AE60" i="1" s="1"/>
  <c r="AD60" i="1" a="1"/>
  <c r="AD60" i="1" s="1"/>
  <c r="AC60" i="1" a="1"/>
  <c r="AC60" i="1" s="1"/>
  <c r="AB60" i="1" a="1"/>
  <c r="AB60" i="1" s="1"/>
  <c r="AA60" i="1" a="1"/>
  <c r="AA60" i="1" s="1"/>
  <c r="Z60" i="1" a="1"/>
  <c r="Z60" i="1" s="1"/>
  <c r="Y60" i="1" a="1"/>
  <c r="Y60" i="1" s="1"/>
  <c r="X60" i="1" a="1"/>
  <c r="X60" i="1" s="1"/>
  <c r="W60" i="1" a="1"/>
  <c r="W60" i="1" s="1"/>
  <c r="V60" i="1" a="1"/>
  <c r="V60" i="1" s="1"/>
  <c r="U60" i="1" a="1"/>
  <c r="U60" i="1" s="1"/>
  <c r="AF59" i="1" a="1"/>
  <c r="AF59" i="1" s="1"/>
  <c r="AE59" i="1" a="1"/>
  <c r="AE59" i="1" s="1"/>
  <c r="AD59" i="1" a="1"/>
  <c r="AD59" i="1" s="1"/>
  <c r="AC59" i="1" a="1"/>
  <c r="AC59" i="1" s="1"/>
  <c r="AB59" i="1" a="1"/>
  <c r="AB59" i="1" s="1"/>
  <c r="AA59" i="1" a="1"/>
  <c r="AA59" i="1" s="1"/>
  <c r="Z59" i="1" a="1"/>
  <c r="Z59" i="1" s="1"/>
  <c r="Y59" i="1" a="1"/>
  <c r="Y59" i="1" s="1"/>
  <c r="X59" i="1" a="1"/>
  <c r="X59" i="1" s="1"/>
  <c r="W59" i="1" a="1"/>
  <c r="W59" i="1" s="1"/>
  <c r="V59" i="1" a="1"/>
  <c r="V59" i="1" s="1"/>
  <c r="U59" i="1" a="1"/>
  <c r="U59" i="1" s="1"/>
  <c r="AF58" i="1" a="1"/>
  <c r="AF58" i="1" s="1"/>
  <c r="AE58" i="1" a="1"/>
  <c r="AE58" i="1" s="1"/>
  <c r="AD58" i="1" a="1"/>
  <c r="AD58" i="1" s="1"/>
  <c r="AC58" i="1" a="1"/>
  <c r="AC58" i="1" s="1"/>
  <c r="AB58" i="1" a="1"/>
  <c r="AB58" i="1" s="1"/>
  <c r="AA58" i="1" a="1"/>
  <c r="AA58" i="1" s="1"/>
  <c r="Z58" i="1" a="1"/>
  <c r="Z58" i="1" s="1"/>
  <c r="Y58" i="1" a="1"/>
  <c r="Y58" i="1" s="1"/>
  <c r="X58" i="1" a="1"/>
  <c r="X58" i="1" s="1"/>
  <c r="W58" i="1" a="1"/>
  <c r="W58" i="1" s="1"/>
  <c r="V58" i="1" a="1"/>
  <c r="V58" i="1" s="1"/>
  <c r="U58" i="1" a="1"/>
  <c r="U58" i="1" s="1"/>
  <c r="AF57" i="1" a="1"/>
  <c r="AF57" i="1" s="1"/>
  <c r="AE57" i="1" a="1"/>
  <c r="AE57" i="1" s="1"/>
  <c r="AD57" i="1" a="1"/>
  <c r="AD57" i="1" s="1"/>
  <c r="AC57" i="1" a="1"/>
  <c r="AC57" i="1" s="1"/>
  <c r="AB57" i="1" a="1"/>
  <c r="AB57" i="1" s="1"/>
  <c r="AA57" i="1" a="1"/>
  <c r="AA57" i="1" s="1"/>
  <c r="Z57" i="1" a="1"/>
  <c r="Z57" i="1" s="1"/>
  <c r="Y57" i="1" a="1"/>
  <c r="Y57" i="1" s="1"/>
  <c r="X57" i="1" a="1"/>
  <c r="X57" i="1" s="1"/>
  <c r="W57" i="1" a="1"/>
  <c r="W57" i="1" s="1"/>
  <c r="V57" i="1" a="1"/>
  <c r="V57" i="1" s="1"/>
  <c r="U57" i="1" a="1"/>
  <c r="U57" i="1" s="1"/>
  <c r="AF56" i="1" a="1"/>
  <c r="AF56" i="1" s="1"/>
  <c r="AE56" i="1" a="1"/>
  <c r="AE56" i="1" s="1"/>
  <c r="AD56" i="1" a="1"/>
  <c r="AD56" i="1" s="1"/>
  <c r="AC56" i="1" a="1"/>
  <c r="AC56" i="1" s="1"/>
  <c r="AB56" i="1" a="1"/>
  <c r="AB56" i="1" s="1"/>
  <c r="AA56" i="1" a="1"/>
  <c r="AA56" i="1" s="1"/>
  <c r="Z56" i="1" a="1"/>
  <c r="Z56" i="1" s="1"/>
  <c r="Y56" i="1" a="1"/>
  <c r="Y56" i="1" s="1"/>
  <c r="X56" i="1" a="1"/>
  <c r="X56" i="1" s="1"/>
  <c r="W56" i="1" a="1"/>
  <c r="W56" i="1" s="1"/>
  <c r="V56" i="1" a="1"/>
  <c r="V56" i="1" s="1"/>
  <c r="U56" i="1" a="1"/>
  <c r="U56" i="1" s="1"/>
  <c r="AF55" i="1" a="1"/>
  <c r="AF55" i="1" s="1"/>
  <c r="AE55" i="1" a="1"/>
  <c r="AE55" i="1" s="1"/>
  <c r="AD55" i="1" a="1"/>
  <c r="AD55" i="1" s="1"/>
  <c r="AC55" i="1" a="1"/>
  <c r="AC55" i="1" s="1"/>
  <c r="AB55" i="1" a="1"/>
  <c r="AB55" i="1" s="1"/>
  <c r="AA55" i="1" a="1"/>
  <c r="AA55" i="1" s="1"/>
  <c r="Z55" i="1" a="1"/>
  <c r="Z55" i="1" s="1"/>
  <c r="Y55" i="1" a="1"/>
  <c r="Y55" i="1" s="1"/>
  <c r="X55" i="1" a="1"/>
  <c r="X55" i="1" s="1"/>
  <c r="W55" i="1" a="1"/>
  <c r="W55" i="1" s="1"/>
  <c r="V55" i="1" a="1"/>
  <c r="V55" i="1" s="1"/>
  <c r="U55" i="1" a="1"/>
  <c r="U55" i="1" s="1"/>
  <c r="AF54" i="1" a="1"/>
  <c r="AF54" i="1" s="1"/>
  <c r="AE54" i="1" a="1"/>
  <c r="AE54" i="1" s="1"/>
  <c r="AD54" i="1" a="1"/>
  <c r="AD54" i="1" s="1"/>
  <c r="AC54" i="1" a="1"/>
  <c r="AC54" i="1" s="1"/>
  <c r="AB54" i="1" a="1"/>
  <c r="AB54" i="1" s="1"/>
  <c r="AA54" i="1" a="1"/>
  <c r="AA54" i="1" s="1"/>
  <c r="Z54" i="1" a="1"/>
  <c r="Z54" i="1" s="1"/>
  <c r="Y54" i="1" a="1"/>
  <c r="Y54" i="1" s="1"/>
  <c r="X54" i="1" a="1"/>
  <c r="X54" i="1" s="1"/>
  <c r="W54" i="1" a="1"/>
  <c r="W54" i="1" s="1"/>
  <c r="V54" i="1" a="1"/>
  <c r="V54" i="1" s="1"/>
  <c r="U54" i="1" a="1"/>
  <c r="U54" i="1" s="1"/>
  <c r="AF53" i="1" a="1"/>
  <c r="AF53" i="1" s="1"/>
  <c r="AE53" i="1" a="1"/>
  <c r="AE53" i="1" s="1"/>
  <c r="AD53" i="1" a="1"/>
  <c r="AD53" i="1" s="1"/>
  <c r="AC53" i="1" a="1"/>
  <c r="AC53" i="1" s="1"/>
  <c r="AB53" i="1" a="1"/>
  <c r="AB53" i="1" s="1"/>
  <c r="AA53" i="1" a="1"/>
  <c r="AA53" i="1" s="1"/>
  <c r="Z53" i="1" a="1"/>
  <c r="Z53" i="1" s="1"/>
  <c r="Y53" i="1" a="1"/>
  <c r="Y53" i="1" s="1"/>
  <c r="X53" i="1" a="1"/>
  <c r="X53" i="1" s="1"/>
  <c r="W53" i="1" a="1"/>
  <c r="W53" i="1" s="1"/>
  <c r="V53" i="1" a="1"/>
  <c r="V53" i="1" s="1"/>
  <c r="U53" i="1" a="1"/>
  <c r="U53" i="1" s="1"/>
  <c r="AF52" i="1" a="1"/>
  <c r="AF52" i="1" s="1"/>
  <c r="AE52" i="1" a="1"/>
  <c r="AE52" i="1" s="1"/>
  <c r="AD52" i="1" a="1"/>
  <c r="AD52" i="1" s="1"/>
  <c r="AC52" i="1" a="1"/>
  <c r="AC52" i="1" s="1"/>
  <c r="AB52" i="1" a="1"/>
  <c r="AB52" i="1" s="1"/>
  <c r="AA52" i="1" a="1"/>
  <c r="AA52" i="1" s="1"/>
  <c r="Z52" i="1" a="1"/>
  <c r="Z52" i="1" s="1"/>
  <c r="Y52" i="1" a="1"/>
  <c r="Y52" i="1" s="1"/>
  <c r="X52" i="1" a="1"/>
  <c r="X52" i="1" s="1"/>
  <c r="W52" i="1" a="1"/>
  <c r="W52" i="1" s="1"/>
  <c r="V52" i="1" a="1"/>
  <c r="V52" i="1" s="1"/>
  <c r="U52" i="1" a="1"/>
  <c r="U52" i="1" s="1"/>
  <c r="AF51" i="1" a="1"/>
  <c r="AF51" i="1" s="1"/>
  <c r="AE51" i="1" a="1"/>
  <c r="AE51" i="1" s="1"/>
  <c r="AD51" i="1" a="1"/>
  <c r="AD51" i="1" s="1"/>
  <c r="AC51" i="1" a="1"/>
  <c r="AC51" i="1" s="1"/>
  <c r="AB51" i="1" a="1"/>
  <c r="AB51" i="1" s="1"/>
  <c r="AA51" i="1" a="1"/>
  <c r="AA51" i="1" s="1"/>
  <c r="Z51" i="1" a="1"/>
  <c r="Z51" i="1" s="1"/>
  <c r="Y51" i="1" a="1"/>
  <c r="Y51" i="1" s="1"/>
  <c r="X51" i="1" a="1"/>
  <c r="X51" i="1" s="1"/>
  <c r="W51" i="1" a="1"/>
  <c r="W51" i="1" s="1"/>
  <c r="V51" i="1" a="1"/>
  <c r="V51" i="1" s="1"/>
  <c r="U51" i="1" a="1"/>
  <c r="U51" i="1" s="1"/>
  <c r="AF50" i="1" a="1"/>
  <c r="AF50" i="1" s="1"/>
  <c r="AE50" i="1" a="1"/>
  <c r="AE50" i="1" s="1"/>
  <c r="AD50" i="1" a="1"/>
  <c r="AD50" i="1" s="1"/>
  <c r="AC50" i="1" a="1"/>
  <c r="AC50" i="1" s="1"/>
  <c r="AB50" i="1" a="1"/>
  <c r="AB50" i="1" s="1"/>
  <c r="AA50" i="1" a="1"/>
  <c r="AA50" i="1" s="1"/>
  <c r="Z50" i="1" a="1"/>
  <c r="Z50" i="1" s="1"/>
  <c r="Y50" i="1" a="1"/>
  <c r="Y50" i="1" s="1"/>
  <c r="X50" i="1" a="1"/>
  <c r="X50" i="1" s="1"/>
  <c r="W50" i="1" a="1"/>
  <c r="W50" i="1" s="1"/>
  <c r="V50" i="1" a="1"/>
  <c r="V50" i="1" s="1"/>
  <c r="U50" i="1" a="1"/>
  <c r="U50" i="1" s="1"/>
  <c r="AF49" i="1" a="1"/>
  <c r="AF49" i="1" s="1"/>
  <c r="AE49" i="1" a="1"/>
  <c r="AE49" i="1" s="1"/>
  <c r="AD49" i="1" a="1"/>
  <c r="AD49" i="1" s="1"/>
  <c r="AC49" i="1" a="1"/>
  <c r="AC49" i="1" s="1"/>
  <c r="AB49" i="1" a="1"/>
  <c r="AB49" i="1" s="1"/>
  <c r="AA49" i="1" a="1"/>
  <c r="AA49" i="1" s="1"/>
  <c r="Z49" i="1" a="1"/>
  <c r="Z49" i="1" s="1"/>
  <c r="Y49" i="1" a="1"/>
  <c r="Y49" i="1" s="1"/>
  <c r="X49" i="1" a="1"/>
  <c r="X49" i="1" s="1"/>
  <c r="W49" i="1" a="1"/>
  <c r="W49" i="1" s="1"/>
  <c r="V49" i="1" a="1"/>
  <c r="V49" i="1" s="1"/>
  <c r="U49" i="1" a="1"/>
  <c r="U49" i="1" s="1"/>
  <c r="AF48" i="1" a="1"/>
  <c r="AF48" i="1" s="1"/>
  <c r="AE48" i="1" a="1"/>
  <c r="AE48" i="1" s="1"/>
  <c r="AD48" i="1" a="1"/>
  <c r="AD48" i="1" s="1"/>
  <c r="AC48" i="1" a="1"/>
  <c r="AC48" i="1" s="1"/>
  <c r="AB48" i="1" a="1"/>
  <c r="AB48" i="1" s="1"/>
  <c r="AA48" i="1" a="1"/>
  <c r="AA48" i="1" s="1"/>
  <c r="Z48" i="1" a="1"/>
  <c r="Z48" i="1" s="1"/>
  <c r="Y48" i="1" a="1"/>
  <c r="Y48" i="1" s="1"/>
  <c r="X48" i="1" a="1"/>
  <c r="X48" i="1" s="1"/>
  <c r="W48" i="1" a="1"/>
  <c r="W48" i="1" s="1"/>
  <c r="V48" i="1" a="1"/>
  <c r="V48" i="1" s="1"/>
  <c r="U48" i="1" a="1"/>
  <c r="U48" i="1" s="1"/>
  <c r="AF47" i="1" a="1"/>
  <c r="AF47" i="1" s="1"/>
  <c r="AE47" i="1" a="1"/>
  <c r="AE47" i="1" s="1"/>
  <c r="AD47" i="1" a="1"/>
  <c r="AD47" i="1" s="1"/>
  <c r="AC47" i="1" a="1"/>
  <c r="AC47" i="1" s="1"/>
  <c r="AB47" i="1" a="1"/>
  <c r="AB47" i="1" s="1"/>
  <c r="AA47" i="1" a="1"/>
  <c r="AA47" i="1" s="1"/>
  <c r="Z47" i="1" a="1"/>
  <c r="Z47" i="1" s="1"/>
  <c r="Y47" i="1" a="1"/>
  <c r="Y47" i="1" s="1"/>
  <c r="X47" i="1" a="1"/>
  <c r="X47" i="1" s="1"/>
  <c r="W47" i="1" a="1"/>
  <c r="W47" i="1" s="1"/>
  <c r="V47" i="1" a="1"/>
  <c r="V47" i="1" s="1"/>
  <c r="U47" i="1" a="1"/>
  <c r="U47" i="1" s="1"/>
  <c r="AF46" i="1" a="1"/>
  <c r="AF46" i="1" s="1"/>
  <c r="AE46" i="1" a="1"/>
  <c r="AE46" i="1" s="1"/>
  <c r="AD46" i="1" a="1"/>
  <c r="AD46" i="1" s="1"/>
  <c r="AC46" i="1" a="1"/>
  <c r="AC46" i="1" s="1"/>
  <c r="AB46" i="1" a="1"/>
  <c r="AB46" i="1" s="1"/>
  <c r="AA46" i="1" a="1"/>
  <c r="AA46" i="1" s="1"/>
  <c r="Z46" i="1" a="1"/>
  <c r="Z46" i="1" s="1"/>
  <c r="Y46" i="1" a="1"/>
  <c r="Y46" i="1" s="1"/>
  <c r="X46" i="1" a="1"/>
  <c r="X46" i="1" s="1"/>
  <c r="W46" i="1" a="1"/>
  <c r="W46" i="1" s="1"/>
  <c r="V46" i="1" a="1"/>
  <c r="V46" i="1" s="1"/>
  <c r="U46" i="1" a="1"/>
  <c r="U46" i="1" s="1"/>
  <c r="AF45" i="1" a="1"/>
  <c r="AF45" i="1" s="1"/>
  <c r="AE45" i="1" a="1"/>
  <c r="AE45" i="1" s="1"/>
  <c r="AD45" i="1" a="1"/>
  <c r="AD45" i="1" s="1"/>
  <c r="AC45" i="1" a="1"/>
  <c r="AC45" i="1" s="1"/>
  <c r="AB45" i="1" a="1"/>
  <c r="AB45" i="1" s="1"/>
  <c r="AA45" i="1" a="1"/>
  <c r="AA45" i="1" s="1"/>
  <c r="Z45" i="1" a="1"/>
  <c r="Z45" i="1" s="1"/>
  <c r="Y45" i="1" a="1"/>
  <c r="Y45" i="1" s="1"/>
  <c r="X45" i="1" a="1"/>
  <c r="X45" i="1" s="1"/>
  <c r="W45" i="1" a="1"/>
  <c r="W45" i="1" s="1"/>
  <c r="V45" i="1" a="1"/>
  <c r="V45" i="1" s="1"/>
  <c r="U45" i="1" a="1"/>
  <c r="U45" i="1" s="1"/>
  <c r="AF44" i="1" a="1"/>
  <c r="AF44" i="1" s="1"/>
  <c r="AE44" i="1" a="1"/>
  <c r="AE44" i="1" s="1"/>
  <c r="AD44" i="1" a="1"/>
  <c r="AD44" i="1" s="1"/>
  <c r="AC44" i="1" a="1"/>
  <c r="AC44" i="1" s="1"/>
  <c r="AB44" i="1" a="1"/>
  <c r="AB44" i="1" s="1"/>
  <c r="AA44" i="1" a="1"/>
  <c r="AA44" i="1" s="1"/>
  <c r="Z44" i="1" a="1"/>
  <c r="Z44" i="1" s="1"/>
  <c r="Y44" i="1" a="1"/>
  <c r="Y44" i="1" s="1"/>
  <c r="X44" i="1" a="1"/>
  <c r="X44" i="1" s="1"/>
  <c r="W44" i="1" a="1"/>
  <c r="W44" i="1" s="1"/>
  <c r="V44" i="1" a="1"/>
  <c r="V44" i="1" s="1"/>
  <c r="U44" i="1" a="1"/>
  <c r="U44" i="1" s="1"/>
  <c r="AF43" i="1" a="1"/>
  <c r="AF43" i="1" s="1"/>
  <c r="AE43" i="1" a="1"/>
  <c r="AE43" i="1" s="1"/>
  <c r="AD43" i="1" a="1"/>
  <c r="AD43" i="1" s="1"/>
  <c r="AC43" i="1" a="1"/>
  <c r="AC43" i="1" s="1"/>
  <c r="AB43" i="1" a="1"/>
  <c r="AB43" i="1" s="1"/>
  <c r="AA43" i="1" a="1"/>
  <c r="AA43" i="1" s="1"/>
  <c r="Z43" i="1" a="1"/>
  <c r="Z43" i="1" s="1"/>
  <c r="Y43" i="1" a="1"/>
  <c r="Y43" i="1" s="1"/>
  <c r="X43" i="1" a="1"/>
  <c r="X43" i="1" s="1"/>
  <c r="W43" i="1" a="1"/>
  <c r="W43" i="1" s="1"/>
  <c r="V43" i="1" a="1"/>
  <c r="V43" i="1" s="1"/>
  <c r="U43" i="1" a="1"/>
  <c r="U43" i="1" s="1"/>
  <c r="AF42" i="1" a="1"/>
  <c r="AF42" i="1" s="1"/>
  <c r="AE42" i="1" a="1"/>
  <c r="AE42" i="1" s="1"/>
  <c r="AD42" i="1" a="1"/>
  <c r="AD42" i="1" s="1"/>
  <c r="AC42" i="1" a="1"/>
  <c r="AC42" i="1" s="1"/>
  <c r="AB42" i="1" a="1"/>
  <c r="AB42" i="1" s="1"/>
  <c r="AA42" i="1" a="1"/>
  <c r="AA42" i="1" s="1"/>
  <c r="Z42" i="1" a="1"/>
  <c r="Z42" i="1" s="1"/>
  <c r="Y42" i="1" a="1"/>
  <c r="Y42" i="1" s="1"/>
  <c r="X42" i="1" a="1"/>
  <c r="X42" i="1" s="1"/>
  <c r="W42" i="1" a="1"/>
  <c r="W42" i="1" s="1"/>
  <c r="V42" i="1" a="1"/>
  <c r="V42" i="1" s="1"/>
  <c r="U42" i="1" a="1"/>
  <c r="U42" i="1" s="1"/>
  <c r="AF41" i="1" a="1"/>
  <c r="AF41" i="1" s="1"/>
  <c r="AE41" i="1" a="1"/>
  <c r="AE41" i="1" s="1"/>
  <c r="AD41" i="1" a="1"/>
  <c r="AD41" i="1" s="1"/>
  <c r="AC41" i="1" a="1"/>
  <c r="AC41" i="1" s="1"/>
  <c r="AB41" i="1" a="1"/>
  <c r="AB41" i="1" s="1"/>
  <c r="AA41" i="1" a="1"/>
  <c r="AA41" i="1" s="1"/>
  <c r="Z41" i="1" a="1"/>
  <c r="Z41" i="1" s="1"/>
  <c r="Y41" i="1" a="1"/>
  <c r="Y41" i="1" s="1"/>
  <c r="X41" i="1" a="1"/>
  <c r="X41" i="1" s="1"/>
  <c r="W41" i="1" a="1"/>
  <c r="W41" i="1" s="1"/>
  <c r="V41" i="1" a="1"/>
  <c r="V41" i="1" s="1"/>
  <c r="U41" i="1" a="1"/>
  <c r="U41" i="1" s="1"/>
  <c r="AF40" i="1" a="1"/>
  <c r="AF40" i="1" s="1"/>
  <c r="AE40" i="1" a="1"/>
  <c r="AE40" i="1" s="1"/>
  <c r="AD40" i="1" a="1"/>
  <c r="AD40" i="1" s="1"/>
  <c r="AC40" i="1" a="1"/>
  <c r="AC40" i="1" s="1"/>
  <c r="AB40" i="1" a="1"/>
  <c r="AB40" i="1" s="1"/>
  <c r="AA40" i="1" a="1"/>
  <c r="AA40" i="1" s="1"/>
  <c r="Z40" i="1" a="1"/>
  <c r="Z40" i="1" s="1"/>
  <c r="Y40" i="1" a="1"/>
  <c r="Y40" i="1" s="1"/>
  <c r="X40" i="1" a="1"/>
  <c r="X40" i="1" s="1"/>
  <c r="W40" i="1" a="1"/>
  <c r="W40" i="1" s="1"/>
  <c r="V40" i="1" a="1"/>
  <c r="V40" i="1" s="1"/>
  <c r="U40" i="1" a="1"/>
  <c r="U40" i="1" s="1"/>
  <c r="AF39" i="1" a="1"/>
  <c r="AF39" i="1" s="1"/>
  <c r="AE39" i="1" a="1"/>
  <c r="AE39" i="1" s="1"/>
  <c r="AD39" i="1" a="1"/>
  <c r="AD39" i="1" s="1"/>
  <c r="AC39" i="1" a="1"/>
  <c r="AC39" i="1" s="1"/>
  <c r="AB39" i="1" a="1"/>
  <c r="AB39" i="1" s="1"/>
  <c r="AA39" i="1" a="1"/>
  <c r="AA39" i="1" s="1"/>
  <c r="Z39" i="1" a="1"/>
  <c r="Z39" i="1" s="1"/>
  <c r="Y39" i="1" a="1"/>
  <c r="Y39" i="1" s="1"/>
  <c r="X39" i="1" a="1"/>
  <c r="X39" i="1" s="1"/>
  <c r="W39" i="1" a="1"/>
  <c r="W39" i="1" s="1"/>
  <c r="V39" i="1" a="1"/>
  <c r="V39" i="1" s="1"/>
  <c r="U39" i="1" a="1"/>
  <c r="U39" i="1" s="1"/>
  <c r="AF38" i="1" a="1"/>
  <c r="AF38" i="1" s="1"/>
  <c r="AE38" i="1" a="1"/>
  <c r="AE38" i="1" s="1"/>
  <c r="AD38" i="1" a="1"/>
  <c r="AD38" i="1" s="1"/>
  <c r="AC38" i="1" a="1"/>
  <c r="AC38" i="1" s="1"/>
  <c r="AB38" i="1" a="1"/>
  <c r="AB38" i="1" s="1"/>
  <c r="AA38" i="1" a="1"/>
  <c r="AA38" i="1" s="1"/>
  <c r="Z38" i="1" a="1"/>
  <c r="Z38" i="1" s="1"/>
  <c r="Y38" i="1" a="1"/>
  <c r="Y38" i="1" s="1"/>
  <c r="X38" i="1" a="1"/>
  <c r="X38" i="1" s="1"/>
  <c r="W38" i="1" a="1"/>
  <c r="W38" i="1" s="1"/>
  <c r="V38" i="1" a="1"/>
  <c r="V38" i="1" s="1"/>
  <c r="U38" i="1" a="1"/>
  <c r="U38" i="1" s="1"/>
  <c r="AF37" i="1" a="1"/>
  <c r="AF37" i="1" s="1"/>
  <c r="AE37" i="1" a="1"/>
  <c r="AE37" i="1" s="1"/>
  <c r="AD37" i="1" a="1"/>
  <c r="AD37" i="1" s="1"/>
  <c r="AC37" i="1" a="1"/>
  <c r="AC37" i="1" s="1"/>
  <c r="AB37" i="1" a="1"/>
  <c r="AB37" i="1" s="1"/>
  <c r="AA37" i="1" a="1"/>
  <c r="AA37" i="1" s="1"/>
  <c r="Z37" i="1" a="1"/>
  <c r="Z37" i="1" s="1"/>
  <c r="Y37" i="1" a="1"/>
  <c r="Y37" i="1" s="1"/>
  <c r="X37" i="1" a="1"/>
  <c r="X37" i="1" s="1"/>
  <c r="W37" i="1" a="1"/>
  <c r="W37" i="1" s="1"/>
  <c r="V37" i="1" a="1"/>
  <c r="V37" i="1" s="1"/>
  <c r="U37" i="1" a="1"/>
  <c r="U37" i="1" s="1"/>
  <c r="AF36" i="1" a="1"/>
  <c r="AF36" i="1" s="1"/>
  <c r="AE36" i="1" a="1"/>
  <c r="AE36" i="1" s="1"/>
  <c r="AD36" i="1" a="1"/>
  <c r="AD36" i="1" s="1"/>
  <c r="AC36" i="1" a="1"/>
  <c r="AC36" i="1" s="1"/>
  <c r="AB36" i="1" a="1"/>
  <c r="AB36" i="1" s="1"/>
  <c r="AA36" i="1" a="1"/>
  <c r="AA36" i="1" s="1"/>
  <c r="Z36" i="1" a="1"/>
  <c r="Z36" i="1" s="1"/>
  <c r="Y36" i="1" a="1"/>
  <c r="Y36" i="1" s="1"/>
  <c r="X36" i="1" a="1"/>
  <c r="X36" i="1" s="1"/>
  <c r="W36" i="1" a="1"/>
  <c r="W36" i="1" s="1"/>
  <c r="V36" i="1" a="1"/>
  <c r="V36" i="1" s="1"/>
  <c r="U36" i="1" a="1"/>
  <c r="U36" i="1" s="1"/>
  <c r="AF35" i="1" a="1"/>
  <c r="AF35" i="1" s="1"/>
  <c r="AE35" i="1" a="1"/>
  <c r="AE35" i="1" s="1"/>
  <c r="AD35" i="1" a="1"/>
  <c r="AD35" i="1" s="1"/>
  <c r="AC35" i="1" a="1"/>
  <c r="AC35" i="1" s="1"/>
  <c r="AB35" i="1" a="1"/>
  <c r="AB35" i="1" s="1"/>
  <c r="AA35" i="1" a="1"/>
  <c r="AA35" i="1" s="1"/>
  <c r="Z35" i="1" a="1"/>
  <c r="Z35" i="1" s="1"/>
  <c r="Y35" i="1" a="1"/>
  <c r="Y35" i="1" s="1"/>
  <c r="X35" i="1" a="1"/>
  <c r="X35" i="1" s="1"/>
  <c r="W35" i="1" a="1"/>
  <c r="W35" i="1" s="1"/>
  <c r="V35" i="1" a="1"/>
  <c r="V35" i="1" s="1"/>
  <c r="U35" i="1" a="1"/>
  <c r="U35" i="1" s="1"/>
  <c r="AF34" i="1" a="1"/>
  <c r="AF34" i="1" s="1"/>
  <c r="AE34" i="1" a="1"/>
  <c r="AE34" i="1" s="1"/>
  <c r="AD34" i="1" a="1"/>
  <c r="AD34" i="1" s="1"/>
  <c r="AC34" i="1" a="1"/>
  <c r="AC34" i="1" s="1"/>
  <c r="AB34" i="1" a="1"/>
  <c r="AB34" i="1" s="1"/>
  <c r="AA34" i="1" a="1"/>
  <c r="AA34" i="1" s="1"/>
  <c r="Z34" i="1" a="1"/>
  <c r="Z34" i="1" s="1"/>
  <c r="Y34" i="1" a="1"/>
  <c r="Y34" i="1" s="1"/>
  <c r="X34" i="1" a="1"/>
  <c r="X34" i="1" s="1"/>
  <c r="W34" i="1" a="1"/>
  <c r="W34" i="1" s="1"/>
  <c r="V34" i="1" a="1"/>
  <c r="V34" i="1" s="1"/>
  <c r="U34" i="1" a="1"/>
  <c r="U34" i="1" s="1"/>
  <c r="AF33" i="1" a="1"/>
  <c r="AF33" i="1" s="1"/>
  <c r="AE33" i="1" a="1"/>
  <c r="AE33" i="1" s="1"/>
  <c r="AD33" i="1" a="1"/>
  <c r="AD33" i="1" s="1"/>
  <c r="AC33" i="1" a="1"/>
  <c r="AC33" i="1" s="1"/>
  <c r="AB33" i="1" a="1"/>
  <c r="AB33" i="1" s="1"/>
  <c r="AA33" i="1" a="1"/>
  <c r="AA33" i="1" s="1"/>
  <c r="Z33" i="1" a="1"/>
  <c r="Z33" i="1" s="1"/>
  <c r="Y33" i="1" a="1"/>
  <c r="Y33" i="1" s="1"/>
  <c r="X33" i="1" a="1"/>
  <c r="X33" i="1" s="1"/>
  <c r="W33" i="1" a="1"/>
  <c r="W33" i="1" s="1"/>
  <c r="V33" i="1" a="1"/>
  <c r="V33" i="1" s="1"/>
  <c r="U33" i="1" a="1"/>
  <c r="U33" i="1" s="1"/>
  <c r="AF32" i="1" a="1"/>
  <c r="AF32" i="1" s="1"/>
  <c r="AE32" i="1" a="1"/>
  <c r="AE32" i="1" s="1"/>
  <c r="AD32" i="1" a="1"/>
  <c r="AD32" i="1" s="1"/>
  <c r="AC32" i="1" a="1"/>
  <c r="AC32" i="1" s="1"/>
  <c r="AB32" i="1" a="1"/>
  <c r="AB32" i="1" s="1"/>
  <c r="AA32" i="1" a="1"/>
  <c r="AA32" i="1" s="1"/>
  <c r="Z32" i="1" a="1"/>
  <c r="Z32" i="1" s="1"/>
  <c r="Y32" i="1" a="1"/>
  <c r="Y32" i="1" s="1"/>
  <c r="X32" i="1" a="1"/>
  <c r="X32" i="1" s="1"/>
  <c r="W32" i="1" a="1"/>
  <c r="W32" i="1" s="1"/>
  <c r="V32" i="1" a="1"/>
  <c r="V32" i="1" s="1"/>
  <c r="U32" i="1" a="1"/>
  <c r="U32" i="1" s="1"/>
  <c r="AF31" i="1" a="1"/>
  <c r="AF31" i="1" s="1"/>
  <c r="AE31" i="1" a="1"/>
  <c r="AE31" i="1" s="1"/>
  <c r="AD31" i="1" a="1"/>
  <c r="AD31" i="1" s="1"/>
  <c r="AC31" i="1" a="1"/>
  <c r="AC31" i="1" s="1"/>
  <c r="AB31" i="1" a="1"/>
  <c r="AB31" i="1" s="1"/>
  <c r="AA31" i="1" a="1"/>
  <c r="AA31" i="1" s="1"/>
  <c r="Z31" i="1" a="1"/>
  <c r="Z31" i="1" s="1"/>
  <c r="Y31" i="1" a="1"/>
  <c r="Y31" i="1" s="1"/>
  <c r="X31" i="1" a="1"/>
  <c r="X31" i="1" s="1"/>
  <c r="W31" i="1" a="1"/>
  <c r="W31" i="1" s="1"/>
  <c r="V31" i="1" a="1"/>
  <c r="V31" i="1" s="1"/>
  <c r="U31" i="1" a="1"/>
  <c r="U31" i="1" s="1"/>
  <c r="AF30" i="1" a="1"/>
  <c r="AF30" i="1" s="1"/>
  <c r="AE30" i="1" a="1"/>
  <c r="AE30" i="1" s="1"/>
  <c r="AD30" i="1" a="1"/>
  <c r="AD30" i="1" s="1"/>
  <c r="AC30" i="1" a="1"/>
  <c r="AC30" i="1" s="1"/>
  <c r="AB30" i="1" a="1"/>
  <c r="AB30" i="1" s="1"/>
  <c r="AA30" i="1" a="1"/>
  <c r="AA30" i="1" s="1"/>
  <c r="Z30" i="1" a="1"/>
  <c r="Z30" i="1" s="1"/>
  <c r="Y30" i="1" a="1"/>
  <c r="Y30" i="1" s="1"/>
  <c r="X30" i="1" a="1"/>
  <c r="X30" i="1" s="1"/>
  <c r="W30" i="1" a="1"/>
  <c r="W30" i="1" s="1"/>
  <c r="V30" i="1" a="1"/>
  <c r="V30" i="1" s="1"/>
  <c r="U30" i="1" a="1"/>
  <c r="U30" i="1" s="1"/>
  <c r="AF29" i="1" a="1"/>
  <c r="AF29" i="1" s="1"/>
  <c r="AE29" i="1" a="1"/>
  <c r="AE29" i="1" s="1"/>
  <c r="AD29" i="1" a="1"/>
  <c r="AD29" i="1" s="1"/>
  <c r="AC29" i="1" a="1"/>
  <c r="AC29" i="1" s="1"/>
  <c r="AB29" i="1" a="1"/>
  <c r="AB29" i="1" s="1"/>
  <c r="AA29" i="1" a="1"/>
  <c r="AA29" i="1" s="1"/>
  <c r="Z29" i="1" a="1"/>
  <c r="Z29" i="1" s="1"/>
  <c r="Y29" i="1" a="1"/>
  <c r="Y29" i="1" s="1"/>
  <c r="X29" i="1" a="1"/>
  <c r="X29" i="1" s="1"/>
  <c r="W29" i="1" a="1"/>
  <c r="W29" i="1" s="1"/>
  <c r="V29" i="1" a="1"/>
  <c r="V29" i="1" s="1"/>
  <c r="U29" i="1" a="1"/>
  <c r="U29" i="1" s="1"/>
  <c r="AF28" i="1" a="1"/>
  <c r="AF28" i="1" s="1"/>
  <c r="AE28" i="1" a="1"/>
  <c r="AE28" i="1" s="1"/>
  <c r="AD28" i="1" a="1"/>
  <c r="AD28" i="1" s="1"/>
  <c r="AC28" i="1" a="1"/>
  <c r="AC28" i="1" s="1"/>
  <c r="AB28" i="1" a="1"/>
  <c r="AB28" i="1" s="1"/>
  <c r="AA28" i="1" a="1"/>
  <c r="AA28" i="1" s="1"/>
  <c r="Z28" i="1" a="1"/>
  <c r="Z28" i="1" s="1"/>
  <c r="Y28" i="1" a="1"/>
  <c r="Y28" i="1" s="1"/>
  <c r="X28" i="1" a="1"/>
  <c r="X28" i="1" s="1"/>
  <c r="W28" i="1" a="1"/>
  <c r="W28" i="1" s="1"/>
  <c r="V28" i="1" a="1"/>
  <c r="V28" i="1" s="1"/>
  <c r="U28" i="1" a="1"/>
  <c r="U28" i="1" s="1"/>
  <c r="AF27" i="1" a="1"/>
  <c r="AF27" i="1" s="1"/>
  <c r="AE27" i="1" a="1"/>
  <c r="AE27" i="1" s="1"/>
  <c r="AD27" i="1" a="1"/>
  <c r="AD27" i="1" s="1"/>
  <c r="AC27" i="1" a="1"/>
  <c r="AC27" i="1" s="1"/>
  <c r="AB27" i="1" a="1"/>
  <c r="AB27" i="1" s="1"/>
  <c r="AA27" i="1" a="1"/>
  <c r="AA27" i="1" s="1"/>
  <c r="Z27" i="1" a="1"/>
  <c r="Z27" i="1" s="1"/>
  <c r="Y27" i="1" a="1"/>
  <c r="Y27" i="1" s="1"/>
  <c r="X27" i="1" a="1"/>
  <c r="X27" i="1" s="1"/>
  <c r="W27" i="1" a="1"/>
  <c r="W27" i="1" s="1"/>
  <c r="V27" i="1" a="1"/>
  <c r="V27" i="1" s="1"/>
  <c r="U27" i="1" a="1"/>
  <c r="U27" i="1" s="1"/>
  <c r="AF26" i="1" a="1"/>
  <c r="AF26" i="1" s="1"/>
  <c r="AE26" i="1" a="1"/>
  <c r="AE26" i="1" s="1"/>
  <c r="AD26" i="1" a="1"/>
  <c r="AD26" i="1" s="1"/>
  <c r="AC26" i="1" a="1"/>
  <c r="AC26" i="1" s="1"/>
  <c r="AB26" i="1" a="1"/>
  <c r="AB26" i="1" s="1"/>
  <c r="AA26" i="1" a="1"/>
  <c r="AA26" i="1" s="1"/>
  <c r="Z26" i="1" a="1"/>
  <c r="Z26" i="1" s="1"/>
  <c r="Y26" i="1" a="1"/>
  <c r="Y26" i="1" s="1"/>
  <c r="X26" i="1" a="1"/>
  <c r="X26" i="1" s="1"/>
  <c r="W26" i="1" a="1"/>
  <c r="W26" i="1" s="1"/>
  <c r="V26" i="1" a="1"/>
  <c r="V26" i="1" s="1"/>
  <c r="U26" i="1" a="1"/>
  <c r="U26" i="1" s="1"/>
  <c r="AF25" i="1" a="1"/>
  <c r="AF25" i="1" s="1"/>
  <c r="AE25" i="1" a="1"/>
  <c r="AE25" i="1" s="1"/>
  <c r="AD25" i="1" a="1"/>
  <c r="AD25" i="1" s="1"/>
  <c r="AC25" i="1" a="1"/>
  <c r="AC25" i="1" s="1"/>
  <c r="AB25" i="1" a="1"/>
  <c r="AB25" i="1" s="1"/>
  <c r="AA25" i="1" a="1"/>
  <c r="AA25" i="1" s="1"/>
  <c r="Z25" i="1" a="1"/>
  <c r="Z25" i="1" s="1"/>
  <c r="Y25" i="1" a="1"/>
  <c r="Y25" i="1" s="1"/>
  <c r="X25" i="1" a="1"/>
  <c r="X25" i="1" s="1"/>
  <c r="W25" i="1" a="1"/>
  <c r="W25" i="1" s="1"/>
  <c r="V25" i="1" a="1"/>
  <c r="V25" i="1" s="1"/>
  <c r="U25" i="1" a="1"/>
  <c r="U25" i="1" s="1"/>
  <c r="AF24" i="1" a="1"/>
  <c r="AF24" i="1" s="1"/>
  <c r="AE24" i="1" a="1"/>
  <c r="AE24" i="1" s="1"/>
  <c r="AD24" i="1" a="1"/>
  <c r="AD24" i="1" s="1"/>
  <c r="AC24" i="1" a="1"/>
  <c r="AC24" i="1" s="1"/>
  <c r="AB24" i="1" a="1"/>
  <c r="AB24" i="1" s="1"/>
  <c r="AA24" i="1" a="1"/>
  <c r="AA24" i="1" s="1"/>
  <c r="Z24" i="1" a="1"/>
  <c r="Z24" i="1" s="1"/>
  <c r="Y24" i="1" a="1"/>
  <c r="Y24" i="1" s="1"/>
  <c r="X24" i="1" a="1"/>
  <c r="X24" i="1" s="1"/>
  <c r="W24" i="1" a="1"/>
  <c r="W24" i="1" s="1"/>
  <c r="V24" i="1" a="1"/>
  <c r="V24" i="1" s="1"/>
  <c r="U24" i="1" a="1"/>
  <c r="U24" i="1" s="1"/>
  <c r="AF23" i="1" a="1"/>
  <c r="AF23" i="1" s="1"/>
  <c r="AE23" i="1" a="1"/>
  <c r="AE23" i="1" s="1"/>
  <c r="AD23" i="1" a="1"/>
  <c r="AD23" i="1" s="1"/>
  <c r="AC23" i="1" a="1"/>
  <c r="AC23" i="1" s="1"/>
  <c r="AB23" i="1" a="1"/>
  <c r="AB23" i="1" s="1"/>
  <c r="AA23" i="1" a="1"/>
  <c r="AA23" i="1" s="1"/>
  <c r="Z23" i="1" a="1"/>
  <c r="Z23" i="1" s="1"/>
  <c r="Y23" i="1" a="1"/>
  <c r="Y23" i="1" s="1"/>
  <c r="X23" i="1" a="1"/>
  <c r="X23" i="1" s="1"/>
  <c r="W23" i="1" a="1"/>
  <c r="W23" i="1" s="1"/>
  <c r="V23" i="1" a="1"/>
  <c r="V23" i="1" s="1"/>
  <c r="U23" i="1" a="1"/>
  <c r="U23" i="1" s="1"/>
  <c r="AF22" i="1" a="1"/>
  <c r="AF22" i="1" s="1"/>
  <c r="AE22" i="1" a="1"/>
  <c r="AE22" i="1" s="1"/>
  <c r="AD22" i="1" a="1"/>
  <c r="AD22" i="1" s="1"/>
  <c r="AC22" i="1" a="1"/>
  <c r="AC22" i="1" s="1"/>
  <c r="AB22" i="1" a="1"/>
  <c r="AB22" i="1" s="1"/>
  <c r="AA22" i="1" a="1"/>
  <c r="AA22" i="1" s="1"/>
  <c r="Z22" i="1" a="1"/>
  <c r="Z22" i="1" s="1"/>
  <c r="Y22" i="1" a="1"/>
  <c r="Y22" i="1" s="1"/>
  <c r="X22" i="1" a="1"/>
  <c r="X22" i="1" s="1"/>
  <c r="W22" i="1" a="1"/>
  <c r="W22" i="1" s="1"/>
  <c r="V22" i="1" a="1"/>
  <c r="V22" i="1" s="1"/>
  <c r="U22" i="1" a="1"/>
  <c r="U22" i="1" s="1"/>
  <c r="AF21" i="1" a="1"/>
  <c r="AF21" i="1" s="1"/>
  <c r="AE21" i="1" a="1"/>
  <c r="AE21" i="1" s="1"/>
  <c r="AD21" i="1" a="1"/>
  <c r="AD21" i="1" s="1"/>
  <c r="AC21" i="1" a="1"/>
  <c r="AC21" i="1" s="1"/>
  <c r="AB21" i="1" a="1"/>
  <c r="AB21" i="1" s="1"/>
  <c r="AA21" i="1" a="1"/>
  <c r="AA21" i="1" s="1"/>
  <c r="Z21" i="1" a="1"/>
  <c r="Z21" i="1" s="1"/>
  <c r="Y21" i="1" a="1"/>
  <c r="Y21" i="1" s="1"/>
  <c r="X21" i="1" a="1"/>
  <c r="X21" i="1" s="1"/>
  <c r="W21" i="1" a="1"/>
  <c r="W21" i="1" s="1"/>
  <c r="V21" i="1" a="1"/>
  <c r="V21" i="1" s="1"/>
  <c r="U21" i="1" a="1"/>
  <c r="U21" i="1" s="1"/>
  <c r="AF20" i="1" a="1"/>
  <c r="AF20" i="1" s="1"/>
  <c r="AE20" i="1" a="1"/>
  <c r="AE20" i="1" s="1"/>
  <c r="AD20" i="1" a="1"/>
  <c r="AD20" i="1" s="1"/>
  <c r="AC20" i="1" a="1"/>
  <c r="AC20" i="1" s="1"/>
  <c r="AB20" i="1" a="1"/>
  <c r="AB20" i="1" s="1"/>
  <c r="AA20" i="1" a="1"/>
  <c r="AA20" i="1" s="1"/>
  <c r="Z20" i="1" a="1"/>
  <c r="Z20" i="1" s="1"/>
  <c r="Y20" i="1" a="1"/>
  <c r="Y20" i="1" s="1"/>
  <c r="X20" i="1" a="1"/>
  <c r="X20" i="1" s="1"/>
  <c r="W20" i="1" a="1"/>
  <c r="W20" i="1" s="1"/>
  <c r="V20" i="1" a="1"/>
  <c r="V20" i="1" s="1"/>
  <c r="U20" i="1" a="1"/>
  <c r="U20" i="1" s="1"/>
  <c r="AF19" i="1" a="1"/>
  <c r="AF19" i="1" s="1"/>
  <c r="AE19" i="1" a="1"/>
  <c r="AE19" i="1" s="1"/>
  <c r="AD19" i="1" a="1"/>
  <c r="AD19" i="1" s="1"/>
  <c r="AC19" i="1" a="1"/>
  <c r="AC19" i="1" s="1"/>
  <c r="AB19" i="1" a="1"/>
  <c r="AB19" i="1" s="1"/>
  <c r="AA19" i="1" a="1"/>
  <c r="AA19" i="1" s="1"/>
  <c r="Z19" i="1" a="1"/>
  <c r="Z19" i="1" s="1"/>
  <c r="Y19" i="1" a="1"/>
  <c r="Y19" i="1" s="1"/>
  <c r="X19" i="1" a="1"/>
  <c r="X19" i="1" s="1"/>
  <c r="W19" i="1" a="1"/>
  <c r="W19" i="1" s="1"/>
  <c r="V19" i="1" a="1"/>
  <c r="V19" i="1" s="1"/>
  <c r="U19" i="1" a="1"/>
  <c r="U19" i="1" s="1"/>
  <c r="AF18" i="1" a="1"/>
  <c r="AF18" i="1" s="1"/>
  <c r="AE18" i="1" a="1"/>
  <c r="AE18" i="1" s="1"/>
  <c r="AD18" i="1" a="1"/>
  <c r="AD18" i="1" s="1"/>
  <c r="AC18" i="1" a="1"/>
  <c r="AC18" i="1" s="1"/>
  <c r="AB18" i="1" a="1"/>
  <c r="AB18" i="1" s="1"/>
  <c r="AA18" i="1" a="1"/>
  <c r="AA18" i="1" s="1"/>
  <c r="Z18" i="1" a="1"/>
  <c r="Z18" i="1" s="1"/>
  <c r="Y18" i="1" a="1"/>
  <c r="Y18" i="1" s="1"/>
  <c r="X18" i="1" a="1"/>
  <c r="X18" i="1" s="1"/>
  <c r="W18" i="1" a="1"/>
  <c r="W18" i="1" s="1"/>
  <c r="V18" i="1" a="1"/>
  <c r="V18" i="1" s="1"/>
  <c r="U18" i="1" a="1"/>
  <c r="U18" i="1" s="1"/>
  <c r="AF17" i="1" a="1"/>
  <c r="AF17" i="1" s="1"/>
  <c r="AE17" i="1" a="1"/>
  <c r="AE17" i="1" s="1"/>
  <c r="AD17" i="1" a="1"/>
  <c r="AD17" i="1" s="1"/>
  <c r="AC17" i="1" a="1"/>
  <c r="AC17" i="1" s="1"/>
  <c r="AB17" i="1" a="1"/>
  <c r="AB17" i="1" s="1"/>
  <c r="AA17" i="1" a="1"/>
  <c r="AA17" i="1" s="1"/>
  <c r="Z17" i="1" a="1"/>
  <c r="Z17" i="1" s="1"/>
  <c r="Y17" i="1" a="1"/>
  <c r="Y17" i="1" s="1"/>
  <c r="X17" i="1" a="1"/>
  <c r="X17" i="1" s="1"/>
  <c r="W17" i="1" a="1"/>
  <c r="W17" i="1" s="1"/>
  <c r="V17" i="1" a="1"/>
  <c r="V17" i="1" s="1"/>
  <c r="U17" i="1" a="1"/>
  <c r="U17" i="1" s="1"/>
  <c r="AF16" i="1" a="1"/>
  <c r="AF16" i="1" s="1"/>
  <c r="AE16" i="1" a="1"/>
  <c r="AE16" i="1" s="1"/>
  <c r="AD16" i="1" a="1"/>
  <c r="AD16" i="1" s="1"/>
  <c r="AC16" i="1" a="1"/>
  <c r="AC16" i="1" s="1"/>
  <c r="AB16" i="1" a="1"/>
  <c r="AB16" i="1" s="1"/>
  <c r="AA16" i="1" a="1"/>
  <c r="AA16" i="1" s="1"/>
  <c r="Z16" i="1" a="1"/>
  <c r="Z16" i="1" s="1"/>
  <c r="Y16" i="1" a="1"/>
  <c r="Y16" i="1" s="1"/>
  <c r="X16" i="1" a="1"/>
  <c r="X16" i="1" s="1"/>
  <c r="W16" i="1" a="1"/>
  <c r="W16" i="1" s="1"/>
  <c r="V16" i="1" a="1"/>
  <c r="V16" i="1" s="1"/>
  <c r="U16" i="1" a="1"/>
  <c r="U16" i="1" s="1"/>
  <c r="L1" i="1"/>
  <c r="K1" i="1"/>
  <c r="J1" i="1"/>
  <c r="I1" i="1"/>
  <c r="Q1" i="1"/>
  <c r="P1" i="1"/>
  <c r="O1" i="1"/>
  <c r="N1" i="1"/>
  <c r="M1" i="1"/>
  <c r="R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AF14" i="1" a="1"/>
  <c r="AF14" i="1" s="1"/>
  <c r="AE14" i="1" a="1"/>
  <c r="AE14" i="1" s="1"/>
  <c r="AD14" i="1" a="1"/>
  <c r="AD14" i="1" s="1"/>
  <c r="AC14" i="1" a="1"/>
  <c r="AC14" i="1" s="1"/>
  <c r="AB14" i="1" a="1"/>
  <c r="AB14" i="1" s="1"/>
  <c r="AA14" i="1" a="1"/>
  <c r="AA14" i="1" s="1"/>
  <c r="Z14" i="1" a="1"/>
  <c r="Z14" i="1" s="1"/>
  <c r="Y14" i="1" a="1"/>
  <c r="Y14" i="1" s="1"/>
  <c r="X14" i="1" a="1"/>
  <c r="X14" i="1" s="1"/>
  <c r="W14" i="1" a="1"/>
  <c r="W14" i="1" s="1"/>
  <c r="V14" i="1" a="1"/>
  <c r="V14" i="1" s="1"/>
  <c r="U14" i="1" a="1"/>
  <c r="U14" i="1" s="1"/>
  <c r="AF13" i="1" a="1"/>
  <c r="AF13" i="1" s="1"/>
  <c r="AE13" i="1" a="1"/>
  <c r="AE13" i="1" s="1"/>
  <c r="AD13" i="1" a="1"/>
  <c r="AD13" i="1" s="1"/>
  <c r="AC13" i="1" a="1"/>
  <c r="AC13" i="1" s="1"/>
  <c r="AB13" i="1" a="1"/>
  <c r="AB13" i="1" s="1"/>
  <c r="AA13" i="1" a="1"/>
  <c r="AA13" i="1" s="1"/>
  <c r="Z13" i="1" a="1"/>
  <c r="Z13" i="1" s="1"/>
  <c r="Y13" i="1" a="1"/>
  <c r="Y13" i="1" s="1"/>
  <c r="X13" i="1" a="1"/>
  <c r="X13" i="1" s="1"/>
  <c r="W13" i="1" a="1"/>
  <c r="W13" i="1" s="1"/>
  <c r="V13" i="1" a="1"/>
  <c r="V13" i="1" s="1"/>
  <c r="U13" i="1" a="1"/>
  <c r="U13" i="1" s="1"/>
  <c r="AF12" i="1" a="1"/>
  <c r="AF12" i="1" s="1"/>
  <c r="AE12" i="1" a="1"/>
  <c r="AE12" i="1" s="1"/>
  <c r="AD12" i="1" a="1"/>
  <c r="AD12" i="1" s="1"/>
  <c r="AC12" i="1" a="1"/>
  <c r="AC12" i="1" s="1"/>
  <c r="AB12" i="1" a="1"/>
  <c r="AB12" i="1" s="1"/>
  <c r="AA12" i="1" a="1"/>
  <c r="AA12" i="1" s="1"/>
  <c r="Z12" i="1" a="1"/>
  <c r="Z12" i="1" s="1"/>
  <c r="Y12" i="1" a="1"/>
  <c r="Y12" i="1" s="1"/>
  <c r="X12" i="1" a="1"/>
  <c r="X12" i="1" s="1"/>
  <c r="W12" i="1" a="1"/>
  <c r="W12" i="1" s="1"/>
  <c r="V12" i="1" a="1"/>
  <c r="V12" i="1" s="1"/>
  <c r="U12" i="1" a="1"/>
  <c r="U12" i="1" s="1"/>
  <c r="AF11" i="1" a="1"/>
  <c r="AF11" i="1" s="1"/>
  <c r="AE11" i="1" a="1"/>
  <c r="AE11" i="1" s="1"/>
  <c r="AD11" i="1" a="1"/>
  <c r="AD11" i="1" s="1"/>
  <c r="AC11" i="1" a="1"/>
  <c r="AC11" i="1" s="1"/>
  <c r="AB11" i="1" a="1"/>
  <c r="AB11" i="1" s="1"/>
  <c r="AA11" i="1" a="1"/>
  <c r="AA11" i="1" s="1"/>
  <c r="Y11" i="1" a="1"/>
  <c r="Y11" i="1" s="1"/>
  <c r="X11" i="1" a="1"/>
  <c r="X11" i="1" s="1"/>
  <c r="W11" i="1" a="1"/>
  <c r="W11" i="1" s="1"/>
  <c r="V11" i="1" a="1"/>
  <c r="V11" i="1" s="1"/>
  <c r="U11" i="1" a="1"/>
  <c r="U11" i="1" s="1"/>
  <c r="AF10" i="1" a="1"/>
  <c r="AF10" i="1" s="1"/>
  <c r="AE10" i="1" a="1"/>
  <c r="AE10" i="1" s="1"/>
  <c r="AD10" i="1" a="1"/>
  <c r="AD10" i="1" s="1"/>
  <c r="AC10" i="1" a="1"/>
  <c r="AC10" i="1" s="1"/>
  <c r="AB10" i="1" a="1"/>
  <c r="AB10" i="1" s="1"/>
  <c r="AA10" i="1" a="1"/>
  <c r="AA10" i="1" s="1"/>
  <c r="Y10" i="1" a="1"/>
  <c r="Y10" i="1" s="1"/>
  <c r="X10" i="1" a="1"/>
  <c r="X10" i="1" s="1"/>
  <c r="W10" i="1" a="1"/>
  <c r="W10" i="1" s="1"/>
  <c r="V10" i="1" a="1"/>
  <c r="V10" i="1" s="1"/>
  <c r="U10" i="1" a="1"/>
  <c r="U10" i="1" s="1"/>
  <c r="AF9" i="1" a="1"/>
  <c r="AF9" i="1" s="1"/>
  <c r="AE9" i="1" a="1"/>
  <c r="AE9" i="1" s="1"/>
  <c r="AD9" i="1" a="1"/>
  <c r="AD9" i="1" s="1"/>
  <c r="AC9" i="1" a="1"/>
  <c r="AC9" i="1" s="1"/>
  <c r="AB9" i="1" a="1"/>
  <c r="AB9" i="1" s="1"/>
  <c r="AA9" i="1" a="1"/>
  <c r="AA9" i="1" s="1"/>
  <c r="Y9" i="1" a="1"/>
  <c r="Y9" i="1" s="1"/>
  <c r="X9" i="1" a="1"/>
  <c r="X9" i="1" s="1"/>
  <c r="AF8" i="1" a="1"/>
  <c r="AF8" i="1" s="1"/>
  <c r="AE8" i="1" a="1"/>
  <c r="AE8" i="1" s="1"/>
  <c r="AD8" i="1" a="1"/>
  <c r="AD8" i="1" s="1"/>
  <c r="AC8" i="1" a="1"/>
  <c r="AC8" i="1" s="1"/>
  <c r="AB8" i="1" a="1"/>
  <c r="AB8" i="1" s="1"/>
  <c r="AA8" i="1" a="1"/>
  <c r="AA8" i="1" s="1"/>
  <c r="Z8" i="1" a="1"/>
  <c r="Z8" i="1" s="1"/>
  <c r="Y8" i="1" a="1"/>
  <c r="Y8" i="1" s="1"/>
  <c r="X8" i="1" a="1"/>
  <c r="X8" i="1" s="1"/>
  <c r="AF7" i="1" a="1"/>
  <c r="AF7" i="1" s="1"/>
  <c r="AE7" i="1" a="1"/>
  <c r="AE7" i="1" s="1"/>
  <c r="AD7" i="1" a="1"/>
  <c r="AD7" i="1" s="1"/>
  <c r="AC7" i="1" a="1"/>
  <c r="AC7" i="1" s="1"/>
  <c r="AB7" i="1" a="1"/>
  <c r="AB7" i="1" s="1"/>
  <c r="AA7" i="1" a="1"/>
  <c r="AA7" i="1" s="1"/>
  <c r="Z7" i="1" a="1"/>
  <c r="Z7" i="1" s="1"/>
  <c r="Y7" i="1" a="1"/>
  <c r="Y7" i="1" s="1"/>
  <c r="X7" i="1" a="1"/>
  <c r="X7" i="1" s="1"/>
  <c r="AF6" i="1" a="1"/>
  <c r="AF6" i="1" s="1"/>
  <c r="AE6" i="1" a="1"/>
  <c r="AE6" i="1" s="1"/>
  <c r="AD6" i="1" a="1"/>
  <c r="AD6" i="1" s="1"/>
  <c r="AC6" i="1" a="1"/>
  <c r="AC6" i="1" s="1"/>
  <c r="AB6" i="1" a="1"/>
  <c r="AB6" i="1" s="1"/>
  <c r="AA6" i="1" a="1"/>
  <c r="AA6" i="1" s="1"/>
  <c r="Z6" i="1" a="1"/>
  <c r="Z6" i="1" s="1"/>
  <c r="Y6" i="1" a="1"/>
  <c r="Y6" i="1" s="1"/>
  <c r="X6" i="1" a="1"/>
  <c r="X6" i="1" s="1"/>
  <c r="AF5" i="1" a="1"/>
  <c r="AF5" i="1" s="1"/>
  <c r="AE5" i="1" a="1"/>
  <c r="AE5" i="1" s="1"/>
  <c r="AD5" i="1" a="1"/>
  <c r="AD5" i="1" s="1"/>
  <c r="AC5" i="1" a="1"/>
  <c r="AC5" i="1" s="1"/>
  <c r="AB5" i="1" a="1"/>
  <c r="AB5" i="1" s="1"/>
  <c r="AA5" i="1" a="1"/>
  <c r="AA5" i="1" s="1"/>
  <c r="Z5" i="1" a="1"/>
  <c r="Z5" i="1" s="1"/>
  <c r="Y5" i="1" a="1"/>
  <c r="Y5" i="1" s="1"/>
  <c r="X5" i="1" a="1"/>
  <c r="X5" i="1" s="1"/>
  <c r="AF4" i="1" a="1"/>
  <c r="AF4" i="1" s="1"/>
  <c r="AE4" i="1" a="1"/>
  <c r="AE4" i="1" s="1"/>
  <c r="AD4" i="1" a="1"/>
  <c r="AD4" i="1" s="1"/>
  <c r="AC4" i="1" a="1"/>
  <c r="AC4" i="1" s="1"/>
  <c r="AB4" i="1" a="1"/>
  <c r="AB4" i="1" s="1"/>
  <c r="AA4" i="1" a="1"/>
  <c r="AA4" i="1" s="1"/>
  <c r="Z4" i="1" a="1"/>
  <c r="Z4" i="1" s="1"/>
  <c r="Y4" i="1" a="1"/>
  <c r="Y4" i="1" s="1"/>
  <c r="X4" i="1" a="1"/>
  <c r="X4" i="1" s="1"/>
  <c r="W8" i="1" a="1"/>
  <c r="W8" i="1" s="1"/>
  <c r="W7" i="1" a="1"/>
  <c r="W7" i="1" s="1"/>
  <c r="W6" i="1" a="1"/>
  <c r="W6" i="1" s="1"/>
  <c r="W5" i="1" a="1"/>
  <c r="W5" i="1" s="1"/>
  <c r="W4" i="1" a="1"/>
  <c r="W4" i="1" s="1"/>
  <c r="V8" i="1" a="1"/>
  <c r="V8" i="1" s="1"/>
  <c r="V7" i="1" a="1"/>
  <c r="V7" i="1" s="1"/>
  <c r="V6" i="1" a="1"/>
  <c r="V6" i="1" s="1"/>
  <c r="V5" i="1" a="1"/>
  <c r="V5" i="1" s="1"/>
  <c r="V4" i="1" a="1"/>
  <c r="V4" i="1" s="1"/>
  <c r="U4" i="1" a="1"/>
  <c r="U4" i="1" s="1"/>
  <c r="U5" i="1" a="1"/>
  <c r="U5" i="1" s="1"/>
  <c r="U6" i="1" a="1"/>
  <c r="U6" i="1" s="1"/>
  <c r="U7" i="1" a="1"/>
  <c r="U7" i="1" s="1"/>
  <c r="U8" i="1" a="1"/>
  <c r="U8" i="1" s="1"/>
  <c r="AG9" i="1" a="1"/>
  <c r="AG9" i="1" s="1"/>
  <c r="W9" i="1" a="1"/>
  <c r="W9" i="1" s="1"/>
  <c r="V9" i="1" a="1"/>
  <c r="V9" i="1" s="1"/>
  <c r="L5" i="2" l="1" a="1"/>
  <c r="L5" i="2" s="1"/>
  <c r="M5" i="2" s="1" a="1"/>
  <c r="M5" i="2" s="1"/>
  <c r="Q5" i="2" s="1"/>
  <c r="L3" i="2" a="1"/>
  <c r="L3" i="2" s="1"/>
  <c r="M3" i="2" s="1" a="1"/>
  <c r="M3" i="2" s="1"/>
  <c r="L11" i="2" a="1"/>
  <c r="L11" i="2" s="1"/>
  <c r="M11" i="2" s="1" a="1"/>
  <c r="M11" i="2" s="1"/>
  <c r="N11" i="2" s="1"/>
  <c r="L12" i="2" a="1"/>
  <c r="L12" i="2" s="1"/>
  <c r="M12" i="2" s="1" a="1"/>
  <c r="M12" i="2" s="1"/>
  <c r="N12" i="2" s="1"/>
  <c r="L13" i="2" a="1"/>
  <c r="L13" i="2" s="1"/>
  <c r="M13" i="2" s="1" a="1"/>
  <c r="M13" i="2" s="1"/>
  <c r="Q13" i="2" s="1"/>
  <c r="L14" i="2" a="1"/>
  <c r="L14" i="2" s="1"/>
  <c r="M14" i="2" s="1" a="1"/>
  <c r="M14" i="2" s="1"/>
  <c r="L6" i="2" a="1"/>
  <c r="L6" i="2" s="1"/>
  <c r="M6" i="2" s="1" a="1"/>
  <c r="M6" i="2" s="1"/>
  <c r="L9" i="2" a="1"/>
  <c r="L9" i="2" s="1"/>
  <c r="M9" i="2" s="1" a="1"/>
  <c r="M9" i="2" s="1"/>
  <c r="S8" i="2"/>
  <c r="I8" i="2"/>
  <c r="S9" i="2"/>
  <c r="I9" i="2"/>
  <c r="C9" i="13"/>
  <c r="C9" i="11"/>
  <c r="D9" i="11"/>
  <c r="F9" i="2"/>
  <c r="J9" i="2"/>
  <c r="T9" i="2"/>
  <c r="F8" i="2"/>
  <c r="J8" i="2"/>
  <c r="T8" i="2"/>
  <c r="N5" i="2" l="1"/>
  <c r="N13" i="2"/>
  <c r="Q14" i="2"/>
  <c r="N9" i="2"/>
  <c r="N6" i="2"/>
  <c r="N3" i="2"/>
  <c r="O8" i="2"/>
  <c r="P8" i="2"/>
  <c r="H27" i="18"/>
  <c r="G27" i="18"/>
  <c r="F27" i="18"/>
  <c r="E27" i="18"/>
  <c r="C27" i="18"/>
  <c r="B27" i="18"/>
  <c r="A27" i="18"/>
  <c r="A50" i="18"/>
  <c r="S7" i="1"/>
  <c r="S6" i="1"/>
  <c r="N14" i="2" l="1"/>
  <c r="P9" i="2"/>
  <c r="O9" i="2"/>
  <c r="D4" i="2"/>
  <c r="E4" i="2" s="1" a="1"/>
  <c r="E4" i="2" s="1"/>
  <c r="D35" i="19" l="1"/>
  <c r="G17" i="19"/>
  <c r="D26" i="19"/>
  <c r="D24" i="19"/>
  <c r="D27" i="19" s="1"/>
  <c r="H4" i="18" l="1"/>
  <c r="G4" i="18"/>
  <c r="E4" i="18"/>
  <c r="A4" i="18"/>
  <c r="B4" i="18"/>
  <c r="D4" i="18"/>
  <c r="E4" i="16"/>
  <c r="D4" i="16"/>
  <c r="C4" i="16"/>
  <c r="E5" i="16"/>
  <c r="D5" i="16"/>
  <c r="C5" i="16"/>
  <c r="C4" i="13"/>
  <c r="D5" i="13"/>
  <c r="E200" i="11"/>
  <c r="E199" i="11"/>
  <c r="C197" i="11"/>
  <c r="D197" i="11"/>
  <c r="E196" i="11"/>
  <c r="D195" i="11"/>
  <c r="C194" i="11"/>
  <c r="C193" i="11"/>
  <c r="D192" i="11"/>
  <c r="E192" i="11"/>
  <c r="C191" i="11"/>
  <c r="D189" i="11"/>
  <c r="E188" i="11"/>
  <c r="E187" i="11"/>
  <c r="C187" i="11"/>
  <c r="C186" i="11"/>
  <c r="C185" i="11"/>
  <c r="E184" i="11"/>
  <c r="D183" i="11"/>
  <c r="D181" i="11"/>
  <c r="E180" i="11"/>
  <c r="C179" i="11"/>
  <c r="E178" i="11"/>
  <c r="C178" i="11"/>
  <c r="C177" i="11"/>
  <c r="E176" i="11"/>
  <c r="E175" i="11"/>
  <c r="D173" i="11"/>
  <c r="E172" i="11"/>
  <c r="D171" i="11"/>
  <c r="C170" i="11"/>
  <c r="D168" i="11"/>
  <c r="E168" i="11"/>
  <c r="E167" i="11"/>
  <c r="D165" i="11"/>
  <c r="E164" i="11"/>
  <c r="D163" i="11"/>
  <c r="C162" i="11"/>
  <c r="E160" i="11"/>
  <c r="D159" i="11"/>
  <c r="C157" i="11"/>
  <c r="E156" i="11"/>
  <c r="D155" i="11"/>
  <c r="C154" i="11"/>
  <c r="C153" i="11"/>
  <c r="E152" i="11"/>
  <c r="D151" i="11"/>
  <c r="C149" i="11"/>
  <c r="E148" i="11"/>
  <c r="E147" i="11"/>
  <c r="C147" i="11"/>
  <c r="C146" i="11"/>
  <c r="C145" i="11"/>
  <c r="E144" i="11"/>
  <c r="C143" i="11"/>
  <c r="C141" i="11"/>
  <c r="E140" i="11"/>
  <c r="D139" i="11"/>
  <c r="C138" i="11"/>
  <c r="C137" i="11"/>
  <c r="E136" i="11"/>
  <c r="E135" i="11"/>
  <c r="D133" i="11"/>
  <c r="E132" i="11"/>
  <c r="D131" i="11"/>
  <c r="C130" i="11"/>
  <c r="E128" i="11"/>
  <c r="C127" i="11"/>
  <c r="E125" i="11"/>
  <c r="E124" i="11"/>
  <c r="C123" i="11"/>
  <c r="C122" i="11"/>
  <c r="C121" i="11"/>
  <c r="E120" i="11"/>
  <c r="C119" i="11"/>
  <c r="D117" i="11"/>
  <c r="E116" i="11"/>
  <c r="D115" i="11"/>
  <c r="C114" i="11"/>
  <c r="C113" i="11"/>
  <c r="E112" i="11"/>
  <c r="E111" i="11"/>
  <c r="D109" i="11"/>
  <c r="E108" i="11"/>
  <c r="D107" i="11"/>
  <c r="C106" i="11"/>
  <c r="E104" i="11"/>
  <c r="E103" i="11"/>
  <c r="D101" i="11"/>
  <c r="D5" i="11"/>
  <c r="V200" i="2"/>
  <c r="V199" i="2"/>
  <c r="V198" i="2"/>
  <c r="V197" i="2"/>
  <c r="V196" i="2"/>
  <c r="V195" i="2"/>
  <c r="V194" i="2"/>
  <c r="V193" i="2"/>
  <c r="V192" i="2"/>
  <c r="V191" i="2"/>
  <c r="V190" i="2"/>
  <c r="V189" i="2"/>
  <c r="V188" i="2"/>
  <c r="V187" i="2"/>
  <c r="V186" i="2"/>
  <c r="V185" i="2"/>
  <c r="V184" i="2"/>
  <c r="V183" i="2"/>
  <c r="V182" i="2"/>
  <c r="V181" i="2"/>
  <c r="V180" i="2"/>
  <c r="V179" i="2"/>
  <c r="V178" i="2"/>
  <c r="V177" i="2"/>
  <c r="V176" i="2"/>
  <c r="V175" i="2"/>
  <c r="V174" i="2"/>
  <c r="V173" i="2"/>
  <c r="V172" i="2"/>
  <c r="V171" i="2"/>
  <c r="V170" i="2"/>
  <c r="V169" i="2"/>
  <c r="V168" i="2"/>
  <c r="V167" i="2"/>
  <c r="V166" i="2"/>
  <c r="V165" i="2"/>
  <c r="V164" i="2"/>
  <c r="V163" i="2"/>
  <c r="V162" i="2"/>
  <c r="V161" i="2"/>
  <c r="V160" i="2"/>
  <c r="V159" i="2"/>
  <c r="V158" i="2"/>
  <c r="V157" i="2"/>
  <c r="V156" i="2"/>
  <c r="V155" i="2"/>
  <c r="V154" i="2"/>
  <c r="V153" i="2"/>
  <c r="V152" i="2"/>
  <c r="V151" i="2"/>
  <c r="V150" i="2"/>
  <c r="V149" i="2"/>
  <c r="V148" i="2"/>
  <c r="V147" i="2"/>
  <c r="V146" i="2"/>
  <c r="V145" i="2"/>
  <c r="V144" i="2"/>
  <c r="V143" i="2"/>
  <c r="V142" i="2"/>
  <c r="V141" i="2"/>
  <c r="V140" i="2"/>
  <c r="V139" i="2"/>
  <c r="V138" i="2"/>
  <c r="V137" i="2"/>
  <c r="V136" i="2"/>
  <c r="V135" i="2"/>
  <c r="V134" i="2"/>
  <c r="V133" i="2"/>
  <c r="V132" i="2"/>
  <c r="V131" i="2"/>
  <c r="V130" i="2"/>
  <c r="V129" i="2"/>
  <c r="V128" i="2"/>
  <c r="V127" i="2"/>
  <c r="V126" i="2"/>
  <c r="V125" i="2"/>
  <c r="V124" i="2"/>
  <c r="V123" i="2"/>
  <c r="V122" i="2"/>
  <c r="V121" i="2"/>
  <c r="V120"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33" i="2"/>
  <c r="V32" i="2"/>
  <c r="V31" i="2"/>
  <c r="V30" i="2"/>
  <c r="V29" i="2"/>
  <c r="V28" i="2"/>
  <c r="V27" i="2"/>
  <c r="V26" i="2"/>
  <c r="V25" i="2"/>
  <c r="V24" i="2"/>
  <c r="V23" i="2"/>
  <c r="V22" i="2"/>
  <c r="V21" i="2"/>
  <c r="V20" i="2"/>
  <c r="V19" i="2"/>
  <c r="V18" i="2"/>
  <c r="V17" i="2"/>
  <c r="V16" i="2"/>
  <c r="V15" i="2"/>
  <c r="V14" i="2"/>
  <c r="V13" i="2"/>
  <c r="V12" i="2"/>
  <c r="V11" i="2"/>
  <c r="V10" i="2"/>
  <c r="V7" i="2"/>
  <c r="V3" i="2"/>
  <c r="V4" i="2"/>
  <c r="V5" i="2"/>
  <c r="V6" i="2"/>
  <c r="D135" i="11" l="1"/>
  <c r="C164" i="11"/>
  <c r="D175" i="11"/>
  <c r="E122" i="11"/>
  <c r="D141" i="11"/>
  <c r="D144" i="11"/>
  <c r="E117" i="11"/>
  <c r="E141" i="11"/>
  <c r="D167" i="11"/>
  <c r="C181" i="11"/>
  <c r="E181" i="11"/>
  <c r="C101" i="11"/>
  <c r="E189" i="11"/>
  <c r="C199" i="11"/>
  <c r="E101" i="11"/>
  <c r="D104" i="11"/>
  <c r="E109" i="11"/>
  <c r="D112" i="11"/>
  <c r="C117" i="11"/>
  <c r="D124" i="11"/>
  <c r="D125" i="11"/>
  <c r="D128" i="11"/>
  <c r="C133" i="11"/>
  <c r="E139" i="11"/>
  <c r="E151" i="11"/>
  <c r="E154" i="11"/>
  <c r="C159" i="11"/>
  <c r="D162" i="11"/>
  <c r="C165" i="11"/>
  <c r="C173" i="11"/>
  <c r="E183" i="11"/>
  <c r="D199" i="11"/>
  <c r="C109" i="11"/>
  <c r="C124" i="11"/>
  <c r="C125" i="11"/>
  <c r="D146" i="11"/>
  <c r="C151" i="11"/>
  <c r="C183" i="11"/>
  <c r="E194" i="11"/>
  <c r="D103" i="11"/>
  <c r="D111" i="11"/>
  <c r="E114" i="11"/>
  <c r="D120" i="11"/>
  <c r="C132" i="11"/>
  <c r="E133" i="11"/>
  <c r="D136" i="11"/>
  <c r="D156" i="11"/>
  <c r="E159" i="11"/>
  <c r="E165" i="11"/>
  <c r="E173" i="11"/>
  <c r="D176" i="11"/>
  <c r="D119" i="11"/>
  <c r="D127" i="11"/>
  <c r="D143" i="11"/>
  <c r="D149" i="11"/>
  <c r="D157" i="11"/>
  <c r="D191" i="11"/>
  <c r="C103" i="11"/>
  <c r="E107" i="11"/>
  <c r="C111" i="11"/>
  <c r="E119" i="11"/>
  <c r="D122" i="11"/>
  <c r="E123" i="11"/>
  <c r="E127" i="11"/>
  <c r="C135" i="11"/>
  <c r="C140" i="11"/>
  <c r="E143" i="11"/>
  <c r="E149" i="11"/>
  <c r="D154" i="11"/>
  <c r="E155" i="11"/>
  <c r="E157" i="11"/>
  <c r="C167" i="11"/>
  <c r="E171" i="11"/>
  <c r="C175" i="11"/>
  <c r="E186" i="11"/>
  <c r="C189" i="11"/>
  <c r="E191" i="11"/>
  <c r="E195" i="11"/>
  <c r="D200" i="11"/>
  <c r="E115" i="11"/>
  <c r="E131" i="11"/>
  <c r="D132" i="11"/>
  <c r="E146" i="11"/>
  <c r="D152" i="11"/>
  <c r="D160" i="11"/>
  <c r="E163" i="11"/>
  <c r="D164" i="11"/>
  <c r="E179" i="11"/>
  <c r="D184" i="11"/>
  <c r="E197" i="11"/>
  <c r="D4" i="13"/>
  <c r="C5" i="13"/>
  <c r="C108" i="11"/>
  <c r="D161" i="11"/>
  <c r="E161" i="11"/>
  <c r="C172" i="11"/>
  <c r="C174" i="11"/>
  <c r="E174" i="11"/>
  <c r="D174" i="11"/>
  <c r="C190" i="11"/>
  <c r="E190" i="11"/>
  <c r="D190" i="11"/>
  <c r="E110" i="11"/>
  <c r="D110" i="11"/>
  <c r="C110" i="11"/>
  <c r="D130" i="11"/>
  <c r="D106" i="11"/>
  <c r="D108" i="11"/>
  <c r="E130" i="11"/>
  <c r="E137" i="11"/>
  <c r="D137" i="11"/>
  <c r="C148" i="11"/>
  <c r="E150" i="11"/>
  <c r="D150" i="11"/>
  <c r="C150" i="11"/>
  <c r="C161" i="11"/>
  <c r="D170" i="11"/>
  <c r="D172" i="11"/>
  <c r="C188" i="11"/>
  <c r="E106" i="11"/>
  <c r="E113" i="11"/>
  <c r="D113" i="11"/>
  <c r="D126" i="11"/>
  <c r="C126" i="11"/>
  <c r="E126" i="11"/>
  <c r="D148" i="11"/>
  <c r="E170" i="11"/>
  <c r="D177" i="11"/>
  <c r="E177" i="11"/>
  <c r="D186" i="11"/>
  <c r="D188" i="11"/>
  <c r="E193" i="11"/>
  <c r="D193" i="11"/>
  <c r="D153" i="11"/>
  <c r="E153" i="11"/>
  <c r="E166" i="11"/>
  <c r="D166" i="11"/>
  <c r="C166" i="11"/>
  <c r="E129" i="11"/>
  <c r="D129" i="11"/>
  <c r="C142" i="11"/>
  <c r="E142" i="11"/>
  <c r="D142" i="11"/>
  <c r="C182" i="11"/>
  <c r="E182" i="11"/>
  <c r="D182" i="11"/>
  <c r="D198" i="11"/>
  <c r="E198" i="11"/>
  <c r="C198" i="11"/>
  <c r="E121" i="11"/>
  <c r="D121" i="11"/>
  <c r="E134" i="11"/>
  <c r="D134" i="11"/>
  <c r="C134" i="11"/>
  <c r="C116" i="11"/>
  <c r="E118" i="11"/>
  <c r="D118" i="11"/>
  <c r="C118" i="11"/>
  <c r="D138" i="11"/>
  <c r="D140" i="11"/>
  <c r="E162" i="11"/>
  <c r="E169" i="11"/>
  <c r="D169" i="11"/>
  <c r="C180" i="11"/>
  <c r="C196" i="11"/>
  <c r="E102" i="11"/>
  <c r="D102" i="11"/>
  <c r="C102" i="11"/>
  <c r="D105" i="11"/>
  <c r="E105" i="11"/>
  <c r="C129" i="11"/>
  <c r="C105" i="11"/>
  <c r="D114" i="11"/>
  <c r="D116" i="11"/>
  <c r="E138" i="11"/>
  <c r="D145" i="11"/>
  <c r="E145" i="11"/>
  <c r="C156" i="11"/>
  <c r="C158" i="11"/>
  <c r="E158" i="11"/>
  <c r="D158" i="11"/>
  <c r="C169" i="11"/>
  <c r="D178" i="11"/>
  <c r="D180" i="11"/>
  <c r="E185" i="11"/>
  <c r="D185" i="11"/>
  <c r="D194" i="11"/>
  <c r="D196" i="11"/>
  <c r="E201" i="11"/>
  <c r="D201" i="11"/>
  <c r="C201" i="11"/>
  <c r="C107" i="11"/>
  <c r="C115" i="11"/>
  <c r="C131" i="11"/>
  <c r="C139" i="11"/>
  <c r="C155" i="11"/>
  <c r="C163" i="11"/>
  <c r="C171" i="11"/>
  <c r="C195" i="11"/>
  <c r="C104" i="11"/>
  <c r="C112" i="11"/>
  <c r="C120" i="11"/>
  <c r="D123" i="11"/>
  <c r="C128" i="11"/>
  <c r="C136" i="11"/>
  <c r="C144" i="11"/>
  <c r="D147" i="11"/>
  <c r="C152" i="11"/>
  <c r="C160" i="11"/>
  <c r="C168" i="11"/>
  <c r="C176" i="11"/>
  <c r="D179" i="11"/>
  <c r="C184" i="11"/>
  <c r="D187" i="11"/>
  <c r="C192" i="11"/>
  <c r="C200" i="11"/>
  <c r="E5" i="11"/>
  <c r="C5" i="11"/>
  <c r="X199" i="2"/>
  <c r="X198" i="2"/>
  <c r="X197" i="2"/>
  <c r="X195" i="2"/>
  <c r="X194" i="2"/>
  <c r="X193" i="2"/>
  <c r="X191" i="2"/>
  <c r="X190" i="2"/>
  <c r="X189" i="2"/>
  <c r="X187" i="2"/>
  <c r="X186" i="2"/>
  <c r="X185" i="2"/>
  <c r="X183" i="2"/>
  <c r="X182" i="2"/>
  <c r="X181" i="2"/>
  <c r="X179" i="2"/>
  <c r="X178" i="2"/>
  <c r="X177" i="2"/>
  <c r="X175" i="2"/>
  <c r="X174" i="2"/>
  <c r="X173" i="2"/>
  <c r="X171" i="2"/>
  <c r="X170" i="2"/>
  <c r="X169" i="2"/>
  <c r="X167" i="2"/>
  <c r="X166" i="2"/>
  <c r="X165" i="2"/>
  <c r="X163" i="2"/>
  <c r="X162" i="2"/>
  <c r="X161" i="2"/>
  <c r="X159" i="2"/>
  <c r="X158" i="2"/>
  <c r="X157" i="2"/>
  <c r="X155" i="2"/>
  <c r="X154" i="2"/>
  <c r="X153" i="2"/>
  <c r="X151" i="2"/>
  <c r="X150" i="2"/>
  <c r="X149" i="2"/>
  <c r="X147" i="2"/>
  <c r="X146" i="2"/>
  <c r="X145" i="2"/>
  <c r="X143" i="2"/>
  <c r="X142" i="2"/>
  <c r="X141" i="2"/>
  <c r="X139" i="2"/>
  <c r="X138" i="2"/>
  <c r="X137" i="2"/>
  <c r="X135" i="2"/>
  <c r="X134" i="2"/>
  <c r="X133" i="2"/>
  <c r="X131" i="2"/>
  <c r="X130" i="2"/>
  <c r="X129" i="2"/>
  <c r="X127" i="2"/>
  <c r="X126" i="2"/>
  <c r="X125" i="2"/>
  <c r="X123" i="2"/>
  <c r="X122" i="2"/>
  <c r="X121" i="2"/>
  <c r="X119" i="2"/>
  <c r="X118" i="2"/>
  <c r="X117" i="2"/>
  <c r="X115" i="2"/>
  <c r="X114" i="2"/>
  <c r="X113" i="2"/>
  <c r="X111" i="2"/>
  <c r="X110" i="2"/>
  <c r="X109" i="2"/>
  <c r="X107" i="2"/>
  <c r="X106" i="2"/>
  <c r="X105" i="2"/>
  <c r="X103" i="2"/>
  <c r="X102" i="2"/>
  <c r="X101" i="2"/>
  <c r="X99" i="2"/>
  <c r="X98" i="2"/>
  <c r="X97" i="2"/>
  <c r="X95" i="2"/>
  <c r="X94" i="2"/>
  <c r="X93" i="2"/>
  <c r="X91" i="2"/>
  <c r="X90" i="2"/>
  <c r="X89" i="2"/>
  <c r="X87" i="2"/>
  <c r="X86" i="2"/>
  <c r="X85" i="2"/>
  <c r="X83" i="2"/>
  <c r="X82" i="2"/>
  <c r="X81" i="2"/>
  <c r="X79" i="2"/>
  <c r="X78" i="2"/>
  <c r="X77" i="2"/>
  <c r="X75" i="2"/>
  <c r="X74" i="2"/>
  <c r="X73" i="2"/>
  <c r="X71" i="2"/>
  <c r="X70" i="2"/>
  <c r="X69" i="2"/>
  <c r="X67" i="2"/>
  <c r="X66" i="2"/>
  <c r="X65" i="2"/>
  <c r="X63" i="2"/>
  <c r="X62" i="2"/>
  <c r="X61" i="2"/>
  <c r="X59" i="2"/>
  <c r="X58" i="2"/>
  <c r="X57" i="2"/>
  <c r="X55" i="2"/>
  <c r="X54" i="2"/>
  <c r="X53" i="2"/>
  <c r="X51" i="2"/>
  <c r="X50" i="2"/>
  <c r="X49" i="2"/>
  <c r="X47" i="2"/>
  <c r="X46" i="2"/>
  <c r="X45" i="2"/>
  <c r="X43" i="2"/>
  <c r="X42" i="2"/>
  <c r="X41" i="2"/>
  <c r="X39" i="2"/>
  <c r="X38" i="2"/>
  <c r="X37" i="2"/>
  <c r="X35" i="2"/>
  <c r="X34" i="2"/>
  <c r="X33" i="2"/>
  <c r="X31" i="2"/>
  <c r="X30" i="2"/>
  <c r="X29" i="2"/>
  <c r="X27" i="2"/>
  <c r="X26" i="2"/>
  <c r="X25" i="2"/>
  <c r="X23" i="2"/>
  <c r="X22" i="2"/>
  <c r="X21" i="2"/>
  <c r="X19" i="2"/>
  <c r="X18" i="2"/>
  <c r="X17" i="2"/>
  <c r="X15" i="2"/>
  <c r="X14" i="2"/>
  <c r="X13" i="2"/>
  <c r="X11" i="2"/>
  <c r="X10" i="2"/>
  <c r="X9" i="2"/>
  <c r="X3" i="2"/>
  <c r="X200" i="2"/>
  <c r="X196" i="2"/>
  <c r="X192" i="2"/>
  <c r="X188" i="2"/>
  <c r="X184" i="2"/>
  <c r="X180" i="2"/>
  <c r="X176" i="2"/>
  <c r="X172" i="2"/>
  <c r="X168" i="2"/>
  <c r="X164" i="2"/>
  <c r="X160" i="2"/>
  <c r="X156" i="2"/>
  <c r="X152" i="2"/>
  <c r="X148" i="2"/>
  <c r="X144" i="2"/>
  <c r="X140" i="2"/>
  <c r="X136" i="2"/>
  <c r="X132" i="2"/>
  <c r="X128" i="2"/>
  <c r="X124" i="2"/>
  <c r="X120" i="2"/>
  <c r="X116" i="2"/>
  <c r="X112" i="2"/>
  <c r="X108" i="2"/>
  <c r="X104" i="2"/>
  <c r="X100" i="2"/>
  <c r="X96" i="2"/>
  <c r="X92" i="2"/>
  <c r="X88" i="2"/>
  <c r="X84" i="2"/>
  <c r="X80" i="2"/>
  <c r="X76" i="2"/>
  <c r="X72" i="2"/>
  <c r="X68" i="2"/>
  <c r="X64" i="2"/>
  <c r="X60" i="2"/>
  <c r="X56" i="2"/>
  <c r="X52" i="2"/>
  <c r="X48" i="2"/>
  <c r="X44" i="2"/>
  <c r="X40" i="2"/>
  <c r="X36" i="2"/>
  <c r="X32" i="2"/>
  <c r="X28" i="2"/>
  <c r="X24" i="2"/>
  <c r="X20" i="2"/>
  <c r="X16" i="2"/>
  <c r="X12" i="2"/>
  <c r="X8" i="2"/>
  <c r="X5" i="2"/>
  <c r="X4" i="2"/>
  <c r="P57" i="2"/>
  <c r="P141" i="2"/>
  <c r="C6" i="2"/>
  <c r="Q6" i="2" s="1"/>
  <c r="C5" i="2"/>
  <c r="P51" i="2"/>
  <c r="P35" i="2"/>
  <c r="P19" i="2"/>
  <c r="P121" i="2" l="1"/>
  <c r="P185" i="2"/>
  <c r="P101" i="2"/>
  <c r="P165" i="2"/>
  <c r="P77" i="2"/>
  <c r="P181" i="2"/>
  <c r="P161" i="2"/>
  <c r="P137" i="2"/>
  <c r="P117" i="2"/>
  <c r="P97" i="2"/>
  <c r="P73" i="2"/>
  <c r="P53" i="2"/>
  <c r="P33" i="2"/>
  <c r="P198" i="2"/>
  <c r="P177" i="2"/>
  <c r="P157" i="2"/>
  <c r="P133" i="2"/>
  <c r="P113" i="2"/>
  <c r="P93" i="2"/>
  <c r="P69" i="2"/>
  <c r="P49" i="2"/>
  <c r="P25" i="2"/>
  <c r="P189" i="2"/>
  <c r="P169" i="2"/>
  <c r="P145" i="2"/>
  <c r="P125" i="2"/>
  <c r="P105" i="2"/>
  <c r="P81" i="2"/>
  <c r="P61" i="2"/>
  <c r="P41" i="2"/>
  <c r="P17" i="2"/>
  <c r="P37" i="2"/>
  <c r="P13" i="2"/>
  <c r="P194" i="2"/>
  <c r="P149" i="2"/>
  <c r="P65" i="2"/>
  <c r="P29" i="2"/>
  <c r="O197" i="2"/>
  <c r="P197" i="2"/>
  <c r="P193" i="2"/>
  <c r="P188" i="2"/>
  <c r="P184" i="2"/>
  <c r="P180" i="2"/>
  <c r="P176" i="2"/>
  <c r="P172" i="2"/>
  <c r="P168" i="2"/>
  <c r="P164" i="2"/>
  <c r="P160" i="2"/>
  <c r="P156" i="2"/>
  <c r="P152" i="2"/>
  <c r="P148" i="2"/>
  <c r="P144" i="2"/>
  <c r="P140" i="2"/>
  <c r="P136" i="2"/>
  <c r="P132" i="2"/>
  <c r="P128" i="2"/>
  <c r="P124" i="2"/>
  <c r="P120" i="2"/>
  <c r="P116" i="2"/>
  <c r="P112" i="2"/>
  <c r="P108" i="2"/>
  <c r="P104" i="2"/>
  <c r="P100" i="2"/>
  <c r="P96" i="2"/>
  <c r="P92" i="2"/>
  <c r="P88" i="2"/>
  <c r="P84" i="2"/>
  <c r="P80" i="2"/>
  <c r="P76" i="2"/>
  <c r="P72" i="2"/>
  <c r="P68" i="2"/>
  <c r="P64" i="2"/>
  <c r="P60" i="2"/>
  <c r="P56" i="2"/>
  <c r="P52" i="2"/>
  <c r="P48" i="2"/>
  <c r="P44" i="2"/>
  <c r="P40" i="2"/>
  <c r="P36" i="2"/>
  <c r="P32" i="2"/>
  <c r="P28" i="2"/>
  <c r="P24" i="2"/>
  <c r="P20" i="2"/>
  <c r="P16" i="2"/>
  <c r="P12" i="2"/>
  <c r="P173" i="2"/>
  <c r="P89" i="2"/>
  <c r="P85" i="2"/>
  <c r="P45" i="2"/>
  <c r="P21" i="2"/>
  <c r="P200" i="2"/>
  <c r="P196" i="2"/>
  <c r="P191" i="2"/>
  <c r="P187" i="2"/>
  <c r="P183" i="2"/>
  <c r="P179" i="2"/>
  <c r="P175" i="2"/>
  <c r="P171" i="2"/>
  <c r="P167" i="2"/>
  <c r="P163" i="2"/>
  <c r="P159" i="2"/>
  <c r="P155" i="2"/>
  <c r="P151" i="2"/>
  <c r="P147" i="2"/>
  <c r="P143" i="2"/>
  <c r="P139" i="2"/>
  <c r="P135" i="2"/>
  <c r="P131" i="2"/>
  <c r="P127" i="2"/>
  <c r="P123" i="2"/>
  <c r="P119" i="2"/>
  <c r="P115" i="2"/>
  <c r="P111" i="2"/>
  <c r="P107" i="2"/>
  <c r="P103" i="2"/>
  <c r="P99" i="2"/>
  <c r="P95" i="2"/>
  <c r="P91" i="2"/>
  <c r="P87" i="2"/>
  <c r="P83" i="2"/>
  <c r="P79" i="2"/>
  <c r="P75" i="2"/>
  <c r="P71" i="2"/>
  <c r="P67" i="2"/>
  <c r="P63" i="2"/>
  <c r="P59" i="2"/>
  <c r="P55" i="2"/>
  <c r="P47" i="2"/>
  <c r="P43" i="2"/>
  <c r="P39" i="2"/>
  <c r="P31" i="2"/>
  <c r="P27" i="2"/>
  <c r="P23" i="2"/>
  <c r="P15" i="2"/>
  <c r="P11" i="2"/>
  <c r="P7" i="2"/>
  <c r="P153" i="2"/>
  <c r="P129" i="2"/>
  <c r="P109" i="2"/>
  <c r="P199" i="2"/>
  <c r="P195" i="2"/>
  <c r="P190" i="2"/>
  <c r="P186" i="2"/>
  <c r="P182" i="2"/>
  <c r="P178" i="2"/>
  <c r="P174" i="2"/>
  <c r="P170" i="2"/>
  <c r="P166" i="2"/>
  <c r="P162" i="2"/>
  <c r="P158" i="2"/>
  <c r="P154" i="2"/>
  <c r="P150" i="2"/>
  <c r="P146" i="2"/>
  <c r="P142" i="2"/>
  <c r="P138" i="2"/>
  <c r="P134" i="2"/>
  <c r="P130" i="2"/>
  <c r="P126" i="2"/>
  <c r="P122" i="2"/>
  <c r="P118" i="2"/>
  <c r="P114" i="2"/>
  <c r="P110" i="2"/>
  <c r="P106" i="2"/>
  <c r="P102" i="2"/>
  <c r="P98" i="2"/>
  <c r="P94" i="2"/>
  <c r="P90" i="2"/>
  <c r="P86" i="2"/>
  <c r="P82" i="2"/>
  <c r="P78" i="2"/>
  <c r="P74" i="2"/>
  <c r="P70" i="2"/>
  <c r="P66" i="2"/>
  <c r="P62" i="2"/>
  <c r="P58" i="2"/>
  <c r="P54" i="2"/>
  <c r="P50" i="2"/>
  <c r="P46" i="2"/>
  <c r="P42" i="2"/>
  <c r="P38" i="2"/>
  <c r="P34" i="2"/>
  <c r="P30" i="2"/>
  <c r="P26" i="2"/>
  <c r="P22" i="2"/>
  <c r="P18" i="2"/>
  <c r="P14" i="2"/>
  <c r="P10" i="2"/>
  <c r="P192" i="2"/>
  <c r="Y200" i="2"/>
  <c r="Y199" i="2"/>
  <c r="Y198" i="2"/>
  <c r="Y197" i="2"/>
  <c r="Y196" i="2"/>
  <c r="Y195" i="2"/>
  <c r="Y194" i="2"/>
  <c r="Y193" i="2"/>
  <c r="Y192" i="2"/>
  <c r="Y191" i="2"/>
  <c r="Y190" i="2"/>
  <c r="Y189" i="2"/>
  <c r="Y188" i="2"/>
  <c r="Y187" i="2"/>
  <c r="Y186" i="2"/>
  <c r="Y185" i="2"/>
  <c r="Y184" i="2"/>
  <c r="Y183" i="2"/>
  <c r="Y182" i="2"/>
  <c r="Y181" i="2"/>
  <c r="Y180" i="2"/>
  <c r="Y179" i="2"/>
  <c r="Y178" i="2"/>
  <c r="Y177" i="2"/>
  <c r="Y176" i="2"/>
  <c r="Y175" i="2"/>
  <c r="Y174" i="2"/>
  <c r="Y173" i="2"/>
  <c r="Y172" i="2"/>
  <c r="Y171" i="2"/>
  <c r="Y170" i="2"/>
  <c r="Y169" i="2"/>
  <c r="Y168" i="2"/>
  <c r="Y167" i="2"/>
  <c r="Y166" i="2"/>
  <c r="Y165" i="2"/>
  <c r="Y164" i="2"/>
  <c r="Y163" i="2"/>
  <c r="Y162" i="2"/>
  <c r="Y161" i="2"/>
  <c r="Y160" i="2"/>
  <c r="Y159" i="2"/>
  <c r="Y158" i="2"/>
  <c r="Y157" i="2"/>
  <c r="Y156" i="2"/>
  <c r="Y155" i="2"/>
  <c r="Y154" i="2"/>
  <c r="Y153" i="2"/>
  <c r="Y152" i="2"/>
  <c r="Y151" i="2"/>
  <c r="Y150" i="2"/>
  <c r="Y149" i="2"/>
  <c r="Y148" i="2"/>
  <c r="Y147" i="2"/>
  <c r="Y146" i="2"/>
  <c r="Y145" i="2"/>
  <c r="Y144" i="2"/>
  <c r="Y143" i="2"/>
  <c r="Y142" i="2"/>
  <c r="Y141" i="2"/>
  <c r="Y140" i="2"/>
  <c r="Y139" i="2"/>
  <c r="Y138" i="2"/>
  <c r="Y137" i="2"/>
  <c r="Y136" i="2"/>
  <c r="Y135" i="2"/>
  <c r="Y134" i="2"/>
  <c r="Y133" i="2"/>
  <c r="Y132" i="2"/>
  <c r="Y131" i="2"/>
  <c r="Y130" i="2"/>
  <c r="Y129" i="2"/>
  <c r="Y128" i="2"/>
  <c r="Y127" i="2"/>
  <c r="Y126" i="2"/>
  <c r="Y125" i="2"/>
  <c r="Y124" i="2"/>
  <c r="Y123" i="2"/>
  <c r="Y122" i="2"/>
  <c r="Y121" i="2"/>
  <c r="Y120" i="2"/>
  <c r="Y119" i="2"/>
  <c r="Y118" i="2"/>
  <c r="Y117" i="2"/>
  <c r="Y116" i="2"/>
  <c r="Y115" i="2"/>
  <c r="Y114" i="2"/>
  <c r="Y113" i="2"/>
  <c r="Y112" i="2"/>
  <c r="Y111" i="2"/>
  <c r="Y110" i="2"/>
  <c r="Y109" i="2"/>
  <c r="Y108" i="2"/>
  <c r="Y107" i="2"/>
  <c r="Y106" i="2"/>
  <c r="Y105" i="2"/>
  <c r="Y104" i="2"/>
  <c r="Y103" i="2"/>
  <c r="Y102" i="2"/>
  <c r="Y101" i="2"/>
  <c r="R200" i="2"/>
  <c r="U200" i="2" s="1"/>
  <c r="R199" i="2"/>
  <c r="U199" i="2" s="1"/>
  <c r="R198" i="2"/>
  <c r="U198" i="2" s="1"/>
  <c r="R197" i="2"/>
  <c r="T197" i="2" s="1"/>
  <c r="R196" i="2"/>
  <c r="R195" i="2"/>
  <c r="U195" i="2" s="1"/>
  <c r="R194" i="2"/>
  <c r="U194" i="2" s="1"/>
  <c r="R193" i="2"/>
  <c r="U193" i="2" s="1"/>
  <c r="R192" i="2"/>
  <c r="U192" i="2" s="1"/>
  <c r="R191" i="2"/>
  <c r="S191" i="2" s="1"/>
  <c r="R190" i="2"/>
  <c r="U190" i="2" s="1"/>
  <c r="R189" i="2"/>
  <c r="R188" i="2"/>
  <c r="T188" i="2" s="1"/>
  <c r="R187" i="2"/>
  <c r="U187" i="2" s="1"/>
  <c r="R186" i="2"/>
  <c r="R185" i="2"/>
  <c r="U185" i="2" s="1"/>
  <c r="R184" i="2"/>
  <c r="U184" i="2" s="1"/>
  <c r="R183" i="2"/>
  <c r="T183" i="2" s="1"/>
  <c r="R182" i="2"/>
  <c r="U182" i="2" s="1"/>
  <c r="R181" i="2"/>
  <c r="R180" i="2"/>
  <c r="T180" i="2" s="1"/>
  <c r="R179" i="2"/>
  <c r="U179" i="2" s="1"/>
  <c r="R178" i="2"/>
  <c r="R177" i="2"/>
  <c r="U177" i="2" s="1"/>
  <c r="R176" i="2"/>
  <c r="U176" i="2" s="1"/>
  <c r="S175" i="2"/>
  <c r="R175" i="2"/>
  <c r="T175" i="2" s="1"/>
  <c r="R174" i="2"/>
  <c r="U174" i="2" s="1"/>
  <c r="R173" i="2"/>
  <c r="R172" i="2"/>
  <c r="T172" i="2" s="1"/>
  <c r="R171" i="2"/>
  <c r="U171" i="2" s="1"/>
  <c r="R170" i="2"/>
  <c r="R169" i="2"/>
  <c r="U169" i="2" s="1"/>
  <c r="R168" i="2"/>
  <c r="U168" i="2" s="1"/>
  <c r="R167" i="2"/>
  <c r="U167" i="2" s="1"/>
  <c r="R166" i="2"/>
  <c r="U166" i="2" s="1"/>
  <c r="R165" i="2"/>
  <c r="U165" i="2" s="1"/>
  <c r="R164" i="2"/>
  <c r="R163" i="2"/>
  <c r="U163" i="2" s="1"/>
  <c r="R162" i="2"/>
  <c r="S162" i="2" s="1"/>
  <c r="R161" i="2"/>
  <c r="U161" i="2" s="1"/>
  <c r="R160" i="2"/>
  <c r="U160" i="2" s="1"/>
  <c r="R159" i="2"/>
  <c r="S159" i="2" s="1"/>
  <c r="R158" i="2"/>
  <c r="U158" i="2" s="1"/>
  <c r="R157" i="2"/>
  <c r="T157" i="2" s="1"/>
  <c r="R156" i="2"/>
  <c r="R155" i="2"/>
  <c r="U155" i="2" s="1"/>
  <c r="R154" i="2"/>
  <c r="S154" i="2" s="1"/>
  <c r="R153" i="2"/>
  <c r="T153" i="2" s="1"/>
  <c r="R152" i="2"/>
  <c r="U152" i="2" s="1"/>
  <c r="R151" i="2"/>
  <c r="R150" i="2"/>
  <c r="U150" i="2" s="1"/>
  <c r="U149" i="2"/>
  <c r="R149" i="2"/>
  <c r="T149" i="2" s="1"/>
  <c r="R148" i="2"/>
  <c r="T148" i="2" s="1"/>
  <c r="R147" i="2"/>
  <c r="U147" i="2" s="1"/>
  <c r="R146" i="2"/>
  <c r="S146" i="2" s="1"/>
  <c r="R145" i="2"/>
  <c r="U145" i="2" s="1"/>
  <c r="R144" i="2"/>
  <c r="U144" i="2" s="1"/>
  <c r="R143" i="2"/>
  <c r="R142" i="2"/>
  <c r="U142" i="2" s="1"/>
  <c r="R141" i="2"/>
  <c r="T141" i="2" s="1"/>
  <c r="R140" i="2"/>
  <c r="T140" i="2" s="1"/>
  <c r="R139" i="2"/>
  <c r="U139" i="2" s="1"/>
  <c r="R138" i="2"/>
  <c r="S138" i="2" s="1"/>
  <c r="R137" i="2"/>
  <c r="U137" i="2" s="1"/>
  <c r="R136" i="2"/>
  <c r="U136" i="2" s="1"/>
  <c r="R135" i="2"/>
  <c r="T134" i="2"/>
  <c r="R134" i="2"/>
  <c r="U134" i="2" s="1"/>
  <c r="R133" i="2"/>
  <c r="T133" i="2" s="1"/>
  <c r="R132" i="2"/>
  <c r="T132" i="2" s="1"/>
  <c r="R131" i="2"/>
  <c r="U131" i="2" s="1"/>
  <c r="R130" i="2"/>
  <c r="T130" i="2" s="1"/>
  <c r="R129" i="2"/>
  <c r="U129" i="2" s="1"/>
  <c r="R128" i="2"/>
  <c r="U128" i="2" s="1"/>
  <c r="R127" i="2"/>
  <c r="U127" i="2" s="1"/>
  <c r="R126" i="2"/>
  <c r="U126" i="2" s="1"/>
  <c r="R125" i="2"/>
  <c r="T125" i="2" s="1"/>
  <c r="R124" i="2"/>
  <c r="R123" i="2"/>
  <c r="T123" i="2" s="1"/>
  <c r="R122" i="2"/>
  <c r="T122" i="2" s="1"/>
  <c r="R121" i="2"/>
  <c r="U121" i="2" s="1"/>
  <c r="R120" i="2"/>
  <c r="U120" i="2" s="1"/>
  <c r="R119" i="2"/>
  <c r="T119" i="2" s="1"/>
  <c r="R118" i="2"/>
  <c r="U118" i="2" s="1"/>
  <c r="R117" i="2"/>
  <c r="T117" i="2" s="1"/>
  <c r="R116" i="2"/>
  <c r="R115" i="2"/>
  <c r="T115" i="2" s="1"/>
  <c r="R114" i="2"/>
  <c r="T114" i="2" s="1"/>
  <c r="R113" i="2"/>
  <c r="U113" i="2" s="1"/>
  <c r="R112" i="2"/>
  <c r="U112" i="2" s="1"/>
  <c r="R111" i="2"/>
  <c r="U111" i="2" s="1"/>
  <c r="R110" i="2"/>
  <c r="R109" i="2"/>
  <c r="T109" i="2" s="1"/>
  <c r="R108" i="2"/>
  <c r="U108" i="2" s="1"/>
  <c r="R107" i="2"/>
  <c r="T107" i="2" s="1"/>
  <c r="R106" i="2"/>
  <c r="T106" i="2" s="1"/>
  <c r="R105" i="2"/>
  <c r="U105" i="2" s="1"/>
  <c r="R104" i="2"/>
  <c r="U104" i="2" s="1"/>
  <c r="R103" i="2"/>
  <c r="U103" i="2" s="1"/>
  <c r="R102" i="2"/>
  <c r="S102" i="2" s="1"/>
  <c r="R101" i="2"/>
  <c r="U101" i="2" s="1"/>
  <c r="C200" i="2"/>
  <c r="Z200" i="2" s="1"/>
  <c r="C199" i="2"/>
  <c r="Z199" i="2" s="1"/>
  <c r="C198" i="2"/>
  <c r="Z198" i="2" s="1"/>
  <c r="C197" i="2"/>
  <c r="Z197" i="2" s="1"/>
  <c r="C196" i="2"/>
  <c r="Z196" i="2" s="1"/>
  <c r="C195" i="2"/>
  <c r="Z195" i="2" s="1"/>
  <c r="C194" i="2"/>
  <c r="Z194" i="2" s="1"/>
  <c r="C193" i="2"/>
  <c r="Z193" i="2" s="1"/>
  <c r="C192" i="2"/>
  <c r="Z192" i="2" s="1"/>
  <c r="C191" i="2"/>
  <c r="Z191" i="2" s="1"/>
  <c r="C190" i="2"/>
  <c r="Z190" i="2" s="1"/>
  <c r="C189" i="2"/>
  <c r="Z189" i="2" s="1"/>
  <c r="C188" i="2"/>
  <c r="Z188" i="2" s="1"/>
  <c r="C187" i="2"/>
  <c r="C186" i="2"/>
  <c r="Z186" i="2" s="1"/>
  <c r="C185" i="2"/>
  <c r="Z185" i="2" s="1"/>
  <c r="C184" i="2"/>
  <c r="Z184" i="2" s="1"/>
  <c r="C183" i="2"/>
  <c r="Z183" i="2" s="1"/>
  <c r="C182" i="2"/>
  <c r="Z182" i="2" s="1"/>
  <c r="C181" i="2"/>
  <c r="Z181" i="2" s="1"/>
  <c r="C180" i="2"/>
  <c r="Z180" i="2" s="1"/>
  <c r="C179" i="2"/>
  <c r="Z179" i="2" s="1"/>
  <c r="C178" i="2"/>
  <c r="Z178" i="2" s="1"/>
  <c r="C177" i="2"/>
  <c r="Z177" i="2" s="1"/>
  <c r="C176" i="2"/>
  <c r="Z176" i="2" s="1"/>
  <c r="C175" i="2"/>
  <c r="Z175" i="2" s="1"/>
  <c r="C174" i="2"/>
  <c r="Z174" i="2" s="1"/>
  <c r="C173" i="2"/>
  <c r="Z173" i="2" s="1"/>
  <c r="C172" i="2"/>
  <c r="Z172" i="2" s="1"/>
  <c r="C171" i="2"/>
  <c r="Z171" i="2" s="1"/>
  <c r="C170" i="2"/>
  <c r="Z170" i="2" s="1"/>
  <c r="C169" i="2"/>
  <c r="Z169" i="2" s="1"/>
  <c r="C168" i="2"/>
  <c r="Z168" i="2" s="1"/>
  <c r="C167" i="2"/>
  <c r="Z167" i="2" s="1"/>
  <c r="C166" i="2"/>
  <c r="Z166" i="2" s="1"/>
  <c r="C165" i="2"/>
  <c r="Z165" i="2" s="1"/>
  <c r="C164" i="2"/>
  <c r="Z164" i="2" s="1"/>
  <c r="C163" i="2"/>
  <c r="C162" i="2"/>
  <c r="Z162" i="2" s="1"/>
  <c r="C161" i="2"/>
  <c r="Z161" i="2" s="1"/>
  <c r="C160" i="2"/>
  <c r="Z160" i="2" s="1"/>
  <c r="C159" i="2"/>
  <c r="Z159" i="2" s="1"/>
  <c r="C158" i="2"/>
  <c r="Z158" i="2" s="1"/>
  <c r="C157" i="2"/>
  <c r="Z157" i="2" s="1"/>
  <c r="C156" i="2"/>
  <c r="Z156" i="2" s="1"/>
  <c r="C155" i="2"/>
  <c r="C154" i="2"/>
  <c r="Z154" i="2" s="1"/>
  <c r="C153" i="2"/>
  <c r="Z153" i="2" s="1"/>
  <c r="C152" i="2"/>
  <c r="Z152" i="2" s="1"/>
  <c r="C151" i="2"/>
  <c r="Z151" i="2" s="1"/>
  <c r="C150" i="2"/>
  <c r="Z150" i="2" s="1"/>
  <c r="C149" i="2"/>
  <c r="Z149" i="2" s="1"/>
  <c r="C148" i="2"/>
  <c r="Z148" i="2" s="1"/>
  <c r="C147" i="2"/>
  <c r="Z147" i="2" s="1"/>
  <c r="C146" i="2"/>
  <c r="Z146" i="2" s="1"/>
  <c r="C145" i="2"/>
  <c r="Z145" i="2" s="1"/>
  <c r="C144" i="2"/>
  <c r="Z144" i="2" s="1"/>
  <c r="C143" i="2"/>
  <c r="Z143" i="2" s="1"/>
  <c r="C142" i="2"/>
  <c r="Z142" i="2" s="1"/>
  <c r="C141" i="2"/>
  <c r="Z141" i="2" s="1"/>
  <c r="C140" i="2"/>
  <c r="Z140" i="2" s="1"/>
  <c r="C139" i="2"/>
  <c r="Z139" i="2" s="1"/>
  <c r="C138" i="2"/>
  <c r="Z138" i="2" s="1"/>
  <c r="C137" i="2"/>
  <c r="Z137" i="2" s="1"/>
  <c r="C136" i="2"/>
  <c r="Z136" i="2" s="1"/>
  <c r="C135" i="2"/>
  <c r="Z135" i="2" s="1"/>
  <c r="C134" i="2"/>
  <c r="Z134" i="2" s="1"/>
  <c r="C133" i="2"/>
  <c r="Z133" i="2" s="1"/>
  <c r="C132" i="2"/>
  <c r="Z132" i="2" s="1"/>
  <c r="C131" i="2"/>
  <c r="Z131" i="2" s="1"/>
  <c r="C130" i="2"/>
  <c r="Z130" i="2" s="1"/>
  <c r="C129" i="2"/>
  <c r="Z129" i="2" s="1"/>
  <c r="C128" i="2"/>
  <c r="Z128" i="2" s="1"/>
  <c r="C127" i="2"/>
  <c r="Z127" i="2" s="1"/>
  <c r="C126" i="2"/>
  <c r="Z126" i="2" s="1"/>
  <c r="C125" i="2"/>
  <c r="Z125" i="2" s="1"/>
  <c r="C124" i="2"/>
  <c r="Z124" i="2" s="1"/>
  <c r="C123" i="2"/>
  <c r="C122" i="2"/>
  <c r="Z122" i="2" s="1"/>
  <c r="C121" i="2"/>
  <c r="Z121" i="2" s="1"/>
  <c r="C120" i="2"/>
  <c r="Z120" i="2" s="1"/>
  <c r="C119" i="2"/>
  <c r="Z119" i="2" s="1"/>
  <c r="C118" i="2"/>
  <c r="Z118" i="2" s="1"/>
  <c r="C117" i="2"/>
  <c r="Z117" i="2" s="1"/>
  <c r="C116" i="2"/>
  <c r="Z116" i="2" s="1"/>
  <c r="C115" i="2"/>
  <c r="C114" i="2"/>
  <c r="Z114" i="2" s="1"/>
  <c r="C113" i="2"/>
  <c r="Z113" i="2" s="1"/>
  <c r="C112" i="2"/>
  <c r="Z112" i="2" s="1"/>
  <c r="C111" i="2"/>
  <c r="Z111" i="2" s="1"/>
  <c r="C110" i="2"/>
  <c r="Z110" i="2" s="1"/>
  <c r="C109" i="2"/>
  <c r="Z109" i="2" s="1"/>
  <c r="C108" i="2"/>
  <c r="Z108" i="2" s="1"/>
  <c r="C107" i="2"/>
  <c r="C106" i="2"/>
  <c r="Z106" i="2" s="1"/>
  <c r="C105" i="2"/>
  <c r="Z105" i="2" s="1"/>
  <c r="C104" i="2"/>
  <c r="Z104" i="2" s="1"/>
  <c r="C103" i="2"/>
  <c r="Z103" i="2" s="1"/>
  <c r="C102" i="2"/>
  <c r="Z102" i="2" s="1"/>
  <c r="C101" i="2"/>
  <c r="Z101" i="2" s="1"/>
  <c r="H200" i="2"/>
  <c r="K200" i="2" s="1"/>
  <c r="D200" i="2"/>
  <c r="H199" i="2"/>
  <c r="J199" i="2" s="1"/>
  <c r="D199" i="2"/>
  <c r="H198" i="2"/>
  <c r="I198" i="2" s="1"/>
  <c r="D198" i="2"/>
  <c r="E198" i="2" s="1" a="1"/>
  <c r="E198" i="2" s="1"/>
  <c r="H197" i="2"/>
  <c r="K197" i="2" s="1"/>
  <c r="D197" i="2"/>
  <c r="H196" i="2"/>
  <c r="K196" i="2" s="1"/>
  <c r="D196" i="2"/>
  <c r="F196" i="2" s="1"/>
  <c r="H195" i="2"/>
  <c r="J195" i="2" s="1"/>
  <c r="D195" i="2"/>
  <c r="H194" i="2"/>
  <c r="K194" i="2" s="1"/>
  <c r="D194" i="2"/>
  <c r="H193" i="2"/>
  <c r="K193" i="2" s="1"/>
  <c r="D193" i="2"/>
  <c r="H192" i="2"/>
  <c r="K192" i="2" s="1"/>
  <c r="D192" i="2"/>
  <c r="E192" i="2" s="1" a="1"/>
  <c r="E192" i="2" s="1"/>
  <c r="H191" i="2"/>
  <c r="K191" i="2" s="1"/>
  <c r="D191" i="2"/>
  <c r="J190" i="2"/>
  <c r="H190" i="2"/>
  <c r="I190" i="2" s="1"/>
  <c r="D190" i="2"/>
  <c r="F190" i="2" s="1"/>
  <c r="H189" i="2"/>
  <c r="K189" i="2" s="1"/>
  <c r="D189" i="2"/>
  <c r="H188" i="2"/>
  <c r="K188" i="2" s="1"/>
  <c r="D188" i="2"/>
  <c r="H187" i="2"/>
  <c r="K187" i="2" s="1"/>
  <c r="D187" i="2"/>
  <c r="H186" i="2"/>
  <c r="K186" i="2" s="1"/>
  <c r="D186" i="2"/>
  <c r="H185" i="2"/>
  <c r="K185" i="2" s="1"/>
  <c r="D185" i="2"/>
  <c r="H184" i="2"/>
  <c r="K184" i="2" s="1"/>
  <c r="F184" i="2"/>
  <c r="D184" i="2"/>
  <c r="E184" i="2" s="1" a="1"/>
  <c r="E184" i="2" s="1"/>
  <c r="H183" i="2"/>
  <c r="K183" i="2" s="1"/>
  <c r="D183" i="2"/>
  <c r="H182" i="2"/>
  <c r="I182" i="2" s="1"/>
  <c r="D182" i="2"/>
  <c r="F182" i="2" s="1"/>
  <c r="H181" i="2"/>
  <c r="K181" i="2" s="1"/>
  <c r="D181" i="2"/>
  <c r="H180" i="2"/>
  <c r="K180" i="2" s="1"/>
  <c r="D180" i="2"/>
  <c r="H179" i="2"/>
  <c r="K179" i="2" s="1"/>
  <c r="D179" i="2"/>
  <c r="H178" i="2"/>
  <c r="I178" i="2" s="1"/>
  <c r="D178" i="2"/>
  <c r="F178" i="2" s="1"/>
  <c r="I177" i="2"/>
  <c r="H177" i="2"/>
  <c r="K177" i="2" s="1"/>
  <c r="D177" i="2"/>
  <c r="H176" i="2"/>
  <c r="K176" i="2" s="1"/>
  <c r="D176" i="2"/>
  <c r="E176" i="2" s="1" a="1"/>
  <c r="E176" i="2" s="1"/>
  <c r="H175" i="2"/>
  <c r="J175" i="2" s="1"/>
  <c r="D175" i="2"/>
  <c r="G175" i="2" s="1"/>
  <c r="H174" i="2"/>
  <c r="I174" i="2" s="1"/>
  <c r="D174" i="2"/>
  <c r="E174" i="2" s="1" a="1"/>
  <c r="E174" i="2" s="1"/>
  <c r="H173" i="2"/>
  <c r="K173" i="2" s="1"/>
  <c r="D173" i="2"/>
  <c r="H172" i="2"/>
  <c r="K172" i="2" s="1"/>
  <c r="D172" i="2"/>
  <c r="F172" i="2" s="1"/>
  <c r="H171" i="2"/>
  <c r="K171" i="2" s="1"/>
  <c r="D171" i="2"/>
  <c r="H170" i="2"/>
  <c r="I170" i="2" s="1"/>
  <c r="D170" i="2"/>
  <c r="F170" i="2" s="1"/>
  <c r="J169" i="2"/>
  <c r="H169" i="2"/>
  <c r="K169" i="2" s="1"/>
  <c r="D169" i="2"/>
  <c r="H168" i="2"/>
  <c r="K168" i="2" s="1"/>
  <c r="D168" i="2"/>
  <c r="H167" i="2"/>
  <c r="K167" i="2" s="1"/>
  <c r="F167" i="2"/>
  <c r="D167" i="2"/>
  <c r="E167" i="2" s="1" a="1"/>
  <c r="E167" i="2" s="1"/>
  <c r="H166" i="2"/>
  <c r="I166" i="2" s="1"/>
  <c r="D166" i="2"/>
  <c r="I165" i="2"/>
  <c r="H165" i="2"/>
  <c r="K165" i="2" s="1"/>
  <c r="D165" i="2"/>
  <c r="H164" i="2"/>
  <c r="K164" i="2" s="1"/>
  <c r="D164" i="2"/>
  <c r="E164" i="2" s="1" a="1"/>
  <c r="E164" i="2" s="1"/>
  <c r="H163" i="2"/>
  <c r="K163" i="2" s="1"/>
  <c r="D163" i="2"/>
  <c r="H162" i="2"/>
  <c r="K162" i="2" s="1"/>
  <c r="D162" i="2"/>
  <c r="F162" i="2" s="1"/>
  <c r="I161" i="2"/>
  <c r="H161" i="2"/>
  <c r="K161" i="2" s="1"/>
  <c r="D161" i="2"/>
  <c r="H160" i="2"/>
  <c r="K160" i="2" s="1"/>
  <c r="D160" i="2"/>
  <c r="E160" i="2" s="1" a="1"/>
  <c r="E160" i="2" s="1"/>
  <c r="H159" i="2"/>
  <c r="K159" i="2" s="1"/>
  <c r="D159" i="2"/>
  <c r="E159" i="2" s="1" a="1"/>
  <c r="E159" i="2" s="1"/>
  <c r="H158" i="2"/>
  <c r="I158" i="2" s="1"/>
  <c r="D158" i="2"/>
  <c r="E158" i="2" s="1" a="1"/>
  <c r="E158" i="2" s="1"/>
  <c r="H157" i="2"/>
  <c r="K157" i="2" s="1"/>
  <c r="D157" i="2"/>
  <c r="H156" i="2"/>
  <c r="K156" i="2" s="1"/>
  <c r="G156" i="2"/>
  <c r="D156" i="2"/>
  <c r="E156" i="2" s="1" a="1"/>
  <c r="E156" i="2" s="1"/>
  <c r="H155" i="2"/>
  <c r="K155" i="2" s="1"/>
  <c r="D155" i="2"/>
  <c r="H154" i="2"/>
  <c r="K154" i="2" s="1"/>
  <c r="D154" i="2"/>
  <c r="H153" i="2"/>
  <c r="K153" i="2" s="1"/>
  <c r="D153" i="2"/>
  <c r="H152" i="2"/>
  <c r="K152" i="2" s="1"/>
  <c r="D152" i="2"/>
  <c r="E152" i="2" s="1" a="1"/>
  <c r="E152" i="2" s="1"/>
  <c r="H151" i="2"/>
  <c r="I151" i="2" s="1"/>
  <c r="D151" i="2"/>
  <c r="E151" i="2" s="1" a="1"/>
  <c r="E151" i="2" s="1"/>
  <c r="H150" i="2"/>
  <c r="K150" i="2" s="1"/>
  <c r="D150" i="2"/>
  <c r="F150" i="2" s="1"/>
  <c r="H149" i="2"/>
  <c r="K149" i="2" s="1"/>
  <c r="D149" i="2"/>
  <c r="H148" i="2"/>
  <c r="K148" i="2" s="1"/>
  <c r="G148" i="2"/>
  <c r="F148" i="2"/>
  <c r="D148" i="2"/>
  <c r="E148" i="2" s="1" a="1"/>
  <c r="E148" i="2" s="1"/>
  <c r="H147" i="2"/>
  <c r="K147" i="2" s="1"/>
  <c r="D147" i="2"/>
  <c r="H146" i="2"/>
  <c r="K146" i="2" s="1"/>
  <c r="D146" i="2"/>
  <c r="F146" i="2" s="1"/>
  <c r="H145" i="2"/>
  <c r="J145" i="2" s="1"/>
  <c r="D145" i="2"/>
  <c r="H144" i="2"/>
  <c r="K144" i="2" s="1"/>
  <c r="D144" i="2"/>
  <c r="E144" i="2" s="1" a="1"/>
  <c r="E144" i="2" s="1"/>
  <c r="H143" i="2"/>
  <c r="K143" i="2" s="1"/>
  <c r="D143" i="2"/>
  <c r="F143" i="2" s="1"/>
  <c r="H142" i="2"/>
  <c r="K142" i="2" s="1"/>
  <c r="D142" i="2"/>
  <c r="H141" i="2"/>
  <c r="K141" i="2" s="1"/>
  <c r="D141" i="2"/>
  <c r="H140" i="2"/>
  <c r="K140" i="2" s="1"/>
  <c r="D140" i="2"/>
  <c r="F140" i="2" s="1"/>
  <c r="H139" i="2"/>
  <c r="K139" i="2" s="1"/>
  <c r="D139" i="2"/>
  <c r="E139" i="2" s="1" a="1"/>
  <c r="E139" i="2" s="1"/>
  <c r="H138" i="2"/>
  <c r="K138" i="2" s="1"/>
  <c r="D138" i="2"/>
  <c r="F138" i="2" s="1"/>
  <c r="H137" i="2"/>
  <c r="J137" i="2" s="1"/>
  <c r="D137" i="2"/>
  <c r="H136" i="2"/>
  <c r="K136" i="2" s="1"/>
  <c r="D136" i="2"/>
  <c r="F136" i="2" s="1"/>
  <c r="H135" i="2"/>
  <c r="K135" i="2" s="1"/>
  <c r="D135" i="2"/>
  <c r="H134" i="2"/>
  <c r="K134" i="2" s="1"/>
  <c r="D134" i="2"/>
  <c r="F134" i="2" s="1"/>
  <c r="H133" i="2"/>
  <c r="K133" i="2" s="1"/>
  <c r="D133" i="2"/>
  <c r="H132" i="2"/>
  <c r="K132" i="2" s="1"/>
  <c r="D132" i="2"/>
  <c r="H131" i="2"/>
  <c r="K131" i="2" s="1"/>
  <c r="D131" i="2"/>
  <c r="E131" i="2" s="1" a="1"/>
  <c r="E131" i="2" s="1"/>
  <c r="H130" i="2"/>
  <c r="K130" i="2" s="1"/>
  <c r="D130" i="2"/>
  <c r="H129" i="2"/>
  <c r="K129" i="2" s="1"/>
  <c r="D129" i="2"/>
  <c r="H128" i="2"/>
  <c r="K128" i="2" s="1"/>
  <c r="D128" i="2"/>
  <c r="E128" i="2" s="1" a="1"/>
  <c r="E128" i="2" s="1"/>
  <c r="H127" i="2"/>
  <c r="K127" i="2" s="1"/>
  <c r="D127" i="2"/>
  <c r="E127" i="2" s="1" a="1"/>
  <c r="E127" i="2" s="1"/>
  <c r="H126" i="2"/>
  <c r="K126" i="2" s="1"/>
  <c r="D126" i="2"/>
  <c r="H125" i="2"/>
  <c r="K125" i="2" s="1"/>
  <c r="D125" i="2"/>
  <c r="H124" i="2"/>
  <c r="K124" i="2" s="1"/>
  <c r="D124" i="2"/>
  <c r="E124" i="2" s="1" a="1"/>
  <c r="E124" i="2" s="1"/>
  <c r="H123" i="2"/>
  <c r="K123" i="2" s="1"/>
  <c r="D123" i="2"/>
  <c r="H122" i="2"/>
  <c r="K122" i="2" s="1"/>
  <c r="D122" i="2"/>
  <c r="F122" i="2" s="1"/>
  <c r="H121" i="2"/>
  <c r="K121" i="2" s="1"/>
  <c r="D121" i="2"/>
  <c r="H120" i="2"/>
  <c r="K120" i="2" s="1"/>
  <c r="D120" i="2"/>
  <c r="F120" i="2" s="1"/>
  <c r="H119" i="2"/>
  <c r="K119" i="2" s="1"/>
  <c r="D119" i="2"/>
  <c r="H118" i="2"/>
  <c r="K118" i="2" s="1"/>
  <c r="D118" i="2"/>
  <c r="F118" i="2" s="1"/>
  <c r="H117" i="2"/>
  <c r="K117" i="2" s="1"/>
  <c r="D117" i="2"/>
  <c r="H116" i="2"/>
  <c r="K116" i="2" s="1"/>
  <c r="D116" i="2"/>
  <c r="H115" i="2"/>
  <c r="K115" i="2" s="1"/>
  <c r="D115" i="2"/>
  <c r="E115" i="2" s="1" a="1"/>
  <c r="E115" i="2" s="1"/>
  <c r="H114" i="2"/>
  <c r="K114" i="2" s="1"/>
  <c r="D114" i="2"/>
  <c r="H113" i="2"/>
  <c r="K113" i="2" s="1"/>
  <c r="D113" i="2"/>
  <c r="H112" i="2"/>
  <c r="K112" i="2" s="1"/>
  <c r="D112" i="2"/>
  <c r="E112" i="2" s="1" a="1"/>
  <c r="E112" i="2" s="1"/>
  <c r="H111" i="2"/>
  <c r="I111" i="2" s="1"/>
  <c r="D111" i="2"/>
  <c r="E111" i="2" s="1" a="1"/>
  <c r="E111" i="2" s="1"/>
  <c r="H110" i="2"/>
  <c r="K110" i="2" s="1"/>
  <c r="D110" i="2"/>
  <c r="F110" i="2" s="1"/>
  <c r="H109" i="2"/>
  <c r="K109" i="2" s="1"/>
  <c r="D109" i="2"/>
  <c r="H108" i="2"/>
  <c r="K108" i="2" s="1"/>
  <c r="D108" i="2"/>
  <c r="E108" i="2" s="1" a="1"/>
  <c r="E108" i="2" s="1"/>
  <c r="H107" i="2"/>
  <c r="K107" i="2" s="1"/>
  <c r="D107" i="2"/>
  <c r="H106" i="2"/>
  <c r="K106" i="2" s="1"/>
  <c r="D106" i="2"/>
  <c r="F106" i="2" s="1"/>
  <c r="H105" i="2"/>
  <c r="K105" i="2" s="1"/>
  <c r="D105" i="2"/>
  <c r="H104" i="2"/>
  <c r="K104" i="2" s="1"/>
  <c r="D104" i="2"/>
  <c r="F104" i="2" s="1"/>
  <c r="H103" i="2"/>
  <c r="K103" i="2" s="1"/>
  <c r="D103" i="2"/>
  <c r="H102" i="2"/>
  <c r="K102" i="2" s="1"/>
  <c r="D102" i="2"/>
  <c r="F102" i="2" s="1"/>
  <c r="H101" i="2"/>
  <c r="K101" i="2" s="1"/>
  <c r="D101" i="2"/>
  <c r="O157" i="2"/>
  <c r="O93" i="2"/>
  <c r="O55" i="2"/>
  <c r="O39" i="2"/>
  <c r="O22" i="2"/>
  <c r="O47" i="2"/>
  <c r="O43" i="2"/>
  <c r="O31" i="2"/>
  <c r="O26" i="2"/>
  <c r="O24" i="2"/>
  <c r="O10" i="2"/>
  <c r="H4" i="2"/>
  <c r="H3" i="2"/>
  <c r="K3" i="2" s="1"/>
  <c r="D3" i="2"/>
  <c r="C3" i="2"/>
  <c r="Q3" i="2" s="1"/>
  <c r="R4" i="2"/>
  <c r="S4" i="2" s="1"/>
  <c r="R3" i="2"/>
  <c r="S3" i="2" s="1"/>
  <c r="C4" i="2"/>
  <c r="F4" i="2"/>
  <c r="F139" i="2" l="1"/>
  <c r="J161" i="2"/>
  <c r="I171" i="2"/>
  <c r="T159" i="2"/>
  <c r="F108" i="2"/>
  <c r="F115" i="2"/>
  <c r="G124" i="2"/>
  <c r="U159" i="2"/>
  <c r="U180" i="2"/>
  <c r="I150" i="2"/>
  <c r="F156" i="2"/>
  <c r="I110" i="2"/>
  <c r="U175" i="2"/>
  <c r="U197" i="2"/>
  <c r="G174" i="2"/>
  <c r="S109" i="2"/>
  <c r="U122" i="2"/>
  <c r="S139" i="2"/>
  <c r="S148" i="2"/>
  <c r="S150" i="2"/>
  <c r="T158" i="2"/>
  <c r="I107" i="2"/>
  <c r="G108" i="2"/>
  <c r="I109" i="2"/>
  <c r="I133" i="2"/>
  <c r="I134" i="2"/>
  <c r="I135" i="2"/>
  <c r="I138" i="2"/>
  <c r="I147" i="2"/>
  <c r="I149" i="2"/>
  <c r="F159" i="2"/>
  <c r="I169" i="2"/>
  <c r="K175" i="2"/>
  <c r="J191" i="2"/>
  <c r="U107" i="2"/>
  <c r="U109" i="2"/>
  <c r="S134" i="2"/>
  <c r="U146" i="2"/>
  <c r="T150" i="2"/>
  <c r="U153" i="2"/>
  <c r="S163" i="2"/>
  <c r="S166" i="2"/>
  <c r="S187" i="2"/>
  <c r="S199" i="2"/>
  <c r="J107" i="2"/>
  <c r="J134" i="2"/>
  <c r="J138" i="2"/>
  <c r="J147" i="2"/>
  <c r="G158" i="2"/>
  <c r="G159" i="2"/>
  <c r="T191" i="2"/>
  <c r="F124" i="2"/>
  <c r="G127" i="2"/>
  <c r="G167" i="2"/>
  <c r="F174" i="2"/>
  <c r="J177" i="2"/>
  <c r="G184" i="2"/>
  <c r="I189" i="2"/>
  <c r="G198" i="2"/>
  <c r="U141" i="2"/>
  <c r="S158" i="2"/>
  <c r="S171" i="2"/>
  <c r="S182" i="2"/>
  <c r="U191" i="2"/>
  <c r="I101" i="2"/>
  <c r="I102" i="2"/>
  <c r="I103" i="2"/>
  <c r="G105" i="2"/>
  <c r="E105" i="2" a="1"/>
  <c r="E105" i="2" s="1"/>
  <c r="F112" i="2"/>
  <c r="F3" i="2"/>
  <c r="E3" i="2" a="1"/>
  <c r="E3" i="2" s="1"/>
  <c r="G102" i="2"/>
  <c r="E102" i="2" a="1"/>
  <c r="E102" i="2" s="1"/>
  <c r="J102" i="2"/>
  <c r="G104" i="2"/>
  <c r="E104" i="2" a="1"/>
  <c r="E104" i="2" s="1"/>
  <c r="F107" i="2"/>
  <c r="E107" i="2" a="1"/>
  <c r="E107" i="2" s="1"/>
  <c r="G109" i="2"/>
  <c r="E109" i="2" a="1"/>
  <c r="E109" i="2" s="1"/>
  <c r="F111" i="2"/>
  <c r="J111" i="2"/>
  <c r="G112" i="2"/>
  <c r="I113" i="2"/>
  <c r="J114" i="2"/>
  <c r="G116" i="2"/>
  <c r="E116" i="2" a="1"/>
  <c r="E116" i="2" s="1"/>
  <c r="I117" i="2"/>
  <c r="I118" i="2"/>
  <c r="I119" i="2"/>
  <c r="G121" i="2"/>
  <c r="E121" i="2" a="1"/>
  <c r="E121" i="2" s="1"/>
  <c r="J123" i="2"/>
  <c r="G126" i="2"/>
  <c r="E126" i="2" a="1"/>
  <c r="E126" i="2" s="1"/>
  <c r="I127" i="2"/>
  <c r="F128" i="2"/>
  <c r="I130" i="2"/>
  <c r="I139" i="2"/>
  <c r="G141" i="2"/>
  <c r="E141" i="2" a="1"/>
  <c r="E141" i="2" s="1"/>
  <c r="I143" i="2"/>
  <c r="G144" i="2"/>
  <c r="I145" i="2"/>
  <c r="F147" i="2"/>
  <c r="E147" i="2" a="1"/>
  <c r="E147" i="2" s="1"/>
  <c r="G149" i="2"/>
  <c r="E149" i="2" a="1"/>
  <c r="E149" i="2" s="1"/>
  <c r="F151" i="2"/>
  <c r="J151" i="2"/>
  <c r="G152" i="2"/>
  <c r="I153" i="2"/>
  <c r="J155" i="2"/>
  <c r="I159" i="2"/>
  <c r="F160" i="2"/>
  <c r="I163" i="2"/>
  <c r="F164" i="2"/>
  <c r="J166" i="2"/>
  <c r="G170" i="2"/>
  <c r="E170" i="2" a="1"/>
  <c r="E170" i="2" s="1"/>
  <c r="F171" i="2"/>
  <c r="E171" i="2" a="1"/>
  <c r="E171" i="2" s="1"/>
  <c r="J174" i="2"/>
  <c r="I175" i="2"/>
  <c r="F176" i="2"/>
  <c r="G180" i="2"/>
  <c r="E180" i="2" a="1"/>
  <c r="E180" i="2" s="1"/>
  <c r="I181" i="2"/>
  <c r="J182" i="2"/>
  <c r="J183" i="2"/>
  <c r="G186" i="2"/>
  <c r="E186" i="2" a="1"/>
  <c r="E186" i="2" s="1"/>
  <c r="F187" i="2"/>
  <c r="E187" i="2" a="1"/>
  <c r="E187" i="2" s="1"/>
  <c r="G189" i="2"/>
  <c r="E189" i="2" a="1"/>
  <c r="E189" i="2" s="1"/>
  <c r="F192" i="2"/>
  <c r="F199" i="2"/>
  <c r="E199" i="2" a="1"/>
  <c r="E199" i="2" s="1"/>
  <c r="G200" i="2"/>
  <c r="E200" i="2" a="1"/>
  <c r="E200" i="2" s="1"/>
  <c r="S107" i="2"/>
  <c r="U114" i="2"/>
  <c r="U123" i="2"/>
  <c r="U125" i="2"/>
  <c r="T127" i="2"/>
  <c r="U130" i="2"/>
  <c r="S132" i="2"/>
  <c r="T167" i="2"/>
  <c r="U183" i="2"/>
  <c r="G110" i="2"/>
  <c r="E110" i="2" a="1"/>
  <c r="E110" i="2" s="1"/>
  <c r="I114" i="2"/>
  <c r="G101" i="2"/>
  <c r="E101" i="2" a="1"/>
  <c r="E101" i="2" s="1"/>
  <c r="G103" i="2"/>
  <c r="E103" i="2" a="1"/>
  <c r="E103" i="2" s="1"/>
  <c r="G106" i="2"/>
  <c r="E106" i="2" a="1"/>
  <c r="E106" i="2" s="1"/>
  <c r="G111" i="2"/>
  <c r="K111" i="2"/>
  <c r="G114" i="2"/>
  <c r="E114" i="2" a="1"/>
  <c r="E114" i="2" s="1"/>
  <c r="G118" i="2"/>
  <c r="E118" i="2" a="1"/>
  <c r="E118" i="2" s="1"/>
  <c r="J118" i="2"/>
  <c r="G120" i="2"/>
  <c r="E120" i="2" a="1"/>
  <c r="E120" i="2" s="1"/>
  <c r="F123" i="2"/>
  <c r="E123" i="2" a="1"/>
  <c r="E123" i="2" s="1"/>
  <c r="G125" i="2"/>
  <c r="E125" i="2" a="1"/>
  <c r="E125" i="2" s="1"/>
  <c r="F126" i="2"/>
  <c r="F127" i="2"/>
  <c r="J127" i="2"/>
  <c r="G128" i="2"/>
  <c r="I129" i="2"/>
  <c r="J130" i="2"/>
  <c r="G132" i="2"/>
  <c r="E132" i="2" a="1"/>
  <c r="E132" i="2" s="1"/>
  <c r="G137" i="2"/>
  <c r="E137" i="2" a="1"/>
  <c r="E137" i="2" s="1"/>
  <c r="G140" i="2"/>
  <c r="E140" i="2" a="1"/>
  <c r="E140" i="2" s="1"/>
  <c r="G143" i="2"/>
  <c r="E143" i="2" a="1"/>
  <c r="E143" i="2" s="1"/>
  <c r="J143" i="2"/>
  <c r="G146" i="2"/>
  <c r="E146" i="2" a="1"/>
  <c r="E146" i="2" s="1"/>
  <c r="G151" i="2"/>
  <c r="K151" i="2"/>
  <c r="J153" i="2"/>
  <c r="F155" i="2"/>
  <c r="E155" i="2" a="1"/>
  <c r="E155" i="2" s="1"/>
  <c r="G157" i="2"/>
  <c r="E157" i="2" a="1"/>
  <c r="E157" i="2" s="1"/>
  <c r="F158" i="2"/>
  <c r="J159" i="2"/>
  <c r="G160" i="2"/>
  <c r="J163" i="2"/>
  <c r="G164" i="2"/>
  <c r="G168" i="2"/>
  <c r="E168" i="2" a="1"/>
  <c r="E168" i="2" s="1"/>
  <c r="F175" i="2"/>
  <c r="E175" i="2" a="1"/>
  <c r="E175" i="2" s="1"/>
  <c r="G176" i="2"/>
  <c r="G182" i="2"/>
  <c r="E182" i="2" a="1"/>
  <c r="E182" i="2" s="1"/>
  <c r="F183" i="2"/>
  <c r="E183" i="2" a="1"/>
  <c r="E183" i="2" s="1"/>
  <c r="G185" i="2"/>
  <c r="E185" i="2" a="1"/>
  <c r="E185" i="2" s="1"/>
  <c r="F186" i="2"/>
  <c r="I191" i="2"/>
  <c r="G192" i="2"/>
  <c r="I193" i="2"/>
  <c r="F195" i="2"/>
  <c r="E195" i="2" a="1"/>
  <c r="E195" i="2" s="1"/>
  <c r="F198" i="2"/>
  <c r="G199" i="2"/>
  <c r="F200" i="2"/>
  <c r="G113" i="2"/>
  <c r="E113" i="2" a="1"/>
  <c r="E113" i="2" s="1"/>
  <c r="G117" i="2"/>
  <c r="E117" i="2" a="1"/>
  <c r="E117" i="2" s="1"/>
  <c r="G119" i="2"/>
  <c r="E119" i="2" a="1"/>
  <c r="E119" i="2" s="1"/>
  <c r="G122" i="2"/>
  <c r="E122" i="2" a="1"/>
  <c r="E122" i="2" s="1"/>
  <c r="G130" i="2"/>
  <c r="E130" i="2" a="1"/>
  <c r="E130" i="2" s="1"/>
  <c r="G134" i="2"/>
  <c r="E134" i="2" a="1"/>
  <c r="E134" i="2" s="1"/>
  <c r="G136" i="2"/>
  <c r="E136" i="2" a="1"/>
  <c r="E136" i="2" s="1"/>
  <c r="G142" i="2"/>
  <c r="E142" i="2" a="1"/>
  <c r="E142" i="2" s="1"/>
  <c r="G145" i="2"/>
  <c r="E145" i="2" a="1"/>
  <c r="E145" i="2" s="1"/>
  <c r="G153" i="2"/>
  <c r="E153" i="2" a="1"/>
  <c r="E153" i="2" s="1"/>
  <c r="G154" i="2"/>
  <c r="E154" i="2" a="1"/>
  <c r="E154" i="2" s="1"/>
  <c r="F163" i="2"/>
  <c r="E163" i="2" a="1"/>
  <c r="E163" i="2" s="1"/>
  <c r="G166" i="2"/>
  <c r="E166" i="2" a="1"/>
  <c r="E166" i="2" s="1"/>
  <c r="G173" i="2"/>
  <c r="E173" i="2" a="1"/>
  <c r="E173" i="2" s="1"/>
  <c r="F179" i="2"/>
  <c r="E179" i="2" a="1"/>
  <c r="E179" i="2" s="1"/>
  <c r="G181" i="2"/>
  <c r="E181" i="2" a="1"/>
  <c r="E181" i="2" s="1"/>
  <c r="G188" i="2"/>
  <c r="E188" i="2" a="1"/>
  <c r="E188" i="2" s="1"/>
  <c r="G194" i="2"/>
  <c r="E194" i="2" a="1"/>
  <c r="E194" i="2" s="1"/>
  <c r="G197" i="2"/>
  <c r="E197" i="2" a="1"/>
  <c r="E197" i="2" s="1"/>
  <c r="S115" i="2"/>
  <c r="S126" i="2"/>
  <c r="S131" i="2"/>
  <c r="U133" i="2"/>
  <c r="U138" i="2"/>
  <c r="S140" i="2"/>
  <c r="S142" i="2"/>
  <c r="S147" i="2"/>
  <c r="T162" i="2"/>
  <c r="S174" i="2"/>
  <c r="S183" i="2"/>
  <c r="S190" i="2"/>
  <c r="S194" i="2"/>
  <c r="I123" i="2"/>
  <c r="I125" i="2"/>
  <c r="I126" i="2"/>
  <c r="G129" i="2"/>
  <c r="E129" i="2" a="1"/>
  <c r="E129" i="2" s="1"/>
  <c r="F131" i="2"/>
  <c r="G133" i="2"/>
  <c r="E133" i="2" a="1"/>
  <c r="E133" i="2" s="1"/>
  <c r="G135" i="2"/>
  <c r="E135" i="2" a="1"/>
  <c r="E135" i="2" s="1"/>
  <c r="G138" i="2"/>
  <c r="E138" i="2" a="1"/>
  <c r="E138" i="2" s="1"/>
  <c r="F142" i="2"/>
  <c r="F144" i="2"/>
  <c r="G150" i="2"/>
  <c r="E150" i="2" a="1"/>
  <c r="E150" i="2" s="1"/>
  <c r="F152" i="2"/>
  <c r="F154" i="2"/>
  <c r="I155" i="2"/>
  <c r="I157" i="2"/>
  <c r="G161" i="2"/>
  <c r="E161" i="2" a="1"/>
  <c r="E161" i="2" s="1"/>
  <c r="G162" i="2"/>
  <c r="E162" i="2" a="1"/>
  <c r="E162" i="2" s="1"/>
  <c r="G165" i="2"/>
  <c r="E165" i="2" a="1"/>
  <c r="E165" i="2" s="1"/>
  <c r="G169" i="2"/>
  <c r="E169" i="2" a="1"/>
  <c r="E169" i="2" s="1"/>
  <c r="J170" i="2"/>
  <c r="G172" i="2"/>
  <c r="E172" i="2" a="1"/>
  <c r="E172" i="2" s="1"/>
  <c r="G177" i="2"/>
  <c r="E177" i="2" a="1"/>
  <c r="E177" i="2" s="1"/>
  <c r="G178" i="2"/>
  <c r="E178" i="2" a="1"/>
  <c r="E178" i="2" s="1"/>
  <c r="I183" i="2"/>
  <c r="I185" i="2"/>
  <c r="J186" i="2"/>
  <c r="G190" i="2"/>
  <c r="E190" i="2" a="1"/>
  <c r="E190" i="2" s="1"/>
  <c r="F191" i="2"/>
  <c r="E191" i="2" a="1"/>
  <c r="E191" i="2" s="1"/>
  <c r="G193" i="2"/>
  <c r="E193" i="2" a="1"/>
  <c r="E193" i="2" s="1"/>
  <c r="F194" i="2"/>
  <c r="G196" i="2"/>
  <c r="E196" i="2" a="1"/>
  <c r="E196" i="2" s="1"/>
  <c r="K199" i="2"/>
  <c r="S103" i="2"/>
  <c r="U115" i="2"/>
  <c r="S118" i="2"/>
  <c r="S123" i="2"/>
  <c r="S125" i="2"/>
  <c r="T142" i="2"/>
  <c r="T154" i="2"/>
  <c r="S157" i="2"/>
  <c r="S165" i="2"/>
  <c r="S167" i="2"/>
  <c r="U172" i="2"/>
  <c r="S179" i="2"/>
  <c r="U188" i="2"/>
  <c r="T190" i="2"/>
  <c r="G107" i="2"/>
  <c r="Z107" i="2"/>
  <c r="G115" i="2"/>
  <c r="Z115" i="2"/>
  <c r="G123" i="2"/>
  <c r="Z123" i="2"/>
  <c r="G155" i="2"/>
  <c r="Z155" i="2"/>
  <c r="G163" i="2"/>
  <c r="Z163" i="2"/>
  <c r="G187" i="2"/>
  <c r="Z187" i="2"/>
  <c r="S170" i="2"/>
  <c r="U170" i="2"/>
  <c r="T170" i="2"/>
  <c r="S186" i="2"/>
  <c r="U186" i="2"/>
  <c r="T186" i="2"/>
  <c r="F103" i="2"/>
  <c r="J103" i="2"/>
  <c r="I105" i="2"/>
  <c r="I106" i="2"/>
  <c r="J110" i="2"/>
  <c r="F114" i="2"/>
  <c r="I115" i="2"/>
  <c r="F116" i="2"/>
  <c r="F119" i="2"/>
  <c r="J119" i="2"/>
  <c r="I121" i="2"/>
  <c r="I122" i="2"/>
  <c r="J126" i="2"/>
  <c r="F130" i="2"/>
  <c r="I131" i="2"/>
  <c r="F132" i="2"/>
  <c r="F135" i="2"/>
  <c r="J135" i="2"/>
  <c r="I137" i="2"/>
  <c r="J139" i="2"/>
  <c r="I141" i="2"/>
  <c r="I142" i="2"/>
  <c r="K145" i="2"/>
  <c r="I146" i="2"/>
  <c r="J150" i="2"/>
  <c r="I154" i="2"/>
  <c r="J158" i="2"/>
  <c r="I162" i="2"/>
  <c r="F166" i="2"/>
  <c r="I167" i="2"/>
  <c r="F168" i="2"/>
  <c r="K170" i="2"/>
  <c r="J171" i="2"/>
  <c r="I173" i="2"/>
  <c r="J178" i="2"/>
  <c r="I179" i="2"/>
  <c r="F180" i="2"/>
  <c r="G183" i="2"/>
  <c r="J185" i="2"/>
  <c r="I187" i="2"/>
  <c r="F188" i="2"/>
  <c r="G191" i="2"/>
  <c r="J193" i="2"/>
  <c r="I195" i="2"/>
  <c r="I197" i="2"/>
  <c r="U102" i="2"/>
  <c r="T102" i="2"/>
  <c r="T103" i="2"/>
  <c r="U106" i="2"/>
  <c r="T108" i="2"/>
  <c r="S108" i="2"/>
  <c r="S111" i="2"/>
  <c r="S117" i="2"/>
  <c r="U119" i="2"/>
  <c r="S119" i="2"/>
  <c r="U143" i="2"/>
  <c r="T143" i="2"/>
  <c r="S143" i="2"/>
  <c r="T173" i="2"/>
  <c r="U173" i="2"/>
  <c r="S173" i="2"/>
  <c r="T189" i="2"/>
  <c r="U189" i="2"/>
  <c r="T196" i="2"/>
  <c r="U196" i="2"/>
  <c r="S196" i="2"/>
  <c r="J106" i="2"/>
  <c r="J115" i="2"/>
  <c r="J122" i="2"/>
  <c r="J131" i="2"/>
  <c r="K137" i="2"/>
  <c r="J142" i="2"/>
  <c r="J146" i="2"/>
  <c r="J154" i="2"/>
  <c r="J162" i="2"/>
  <c r="J167" i="2"/>
  <c r="K178" i="2"/>
  <c r="J179" i="2"/>
  <c r="J187" i="2"/>
  <c r="J194" i="2"/>
  <c r="K195" i="2"/>
  <c r="J198" i="2"/>
  <c r="I199" i="2"/>
  <c r="U110" i="2"/>
  <c r="T110" i="2"/>
  <c r="T111" i="2"/>
  <c r="T116" i="2"/>
  <c r="S116" i="2"/>
  <c r="U117" i="2"/>
  <c r="T124" i="2"/>
  <c r="U124" i="2"/>
  <c r="S124" i="2"/>
  <c r="T156" i="2"/>
  <c r="U156" i="2"/>
  <c r="S156" i="2"/>
  <c r="T164" i="2"/>
  <c r="U164" i="2"/>
  <c r="S164" i="2"/>
  <c r="S178" i="2"/>
  <c r="U178" i="2"/>
  <c r="T178" i="2"/>
  <c r="S110" i="2"/>
  <c r="U116" i="2"/>
  <c r="U135" i="2"/>
  <c r="T135" i="2"/>
  <c r="S135" i="2"/>
  <c r="U151" i="2"/>
  <c r="T151" i="2"/>
  <c r="S151" i="2"/>
  <c r="T181" i="2"/>
  <c r="U181" i="2"/>
  <c r="S181" i="2"/>
  <c r="T118" i="2"/>
  <c r="T126" i="2"/>
  <c r="U132" i="2"/>
  <c r="U140" i="2"/>
  <c r="U148" i="2"/>
  <c r="U154" i="2"/>
  <c r="U157" i="2"/>
  <c r="U162" i="2"/>
  <c r="T165" i="2"/>
  <c r="T166" i="2"/>
  <c r="T174" i="2"/>
  <c r="T182" i="2"/>
  <c r="T194" i="2"/>
  <c r="T199" i="2"/>
  <c r="S172" i="2"/>
  <c r="S180" i="2"/>
  <c r="S188" i="2"/>
  <c r="S198" i="2"/>
  <c r="S127" i="2"/>
  <c r="S133" i="2"/>
  <c r="T138" i="2"/>
  <c r="S141" i="2"/>
  <c r="T146" i="2"/>
  <c r="S149" i="2"/>
  <c r="S155" i="2"/>
  <c r="J4" i="2"/>
  <c r="J3" i="2"/>
  <c r="E11" i="18" s="1"/>
  <c r="G4" i="2"/>
  <c r="B34" i="18" s="1"/>
  <c r="O13" i="2"/>
  <c r="O25" i="2"/>
  <c r="O33" i="2"/>
  <c r="O41" i="2"/>
  <c r="O49" i="2"/>
  <c r="O85" i="2"/>
  <c r="O97" i="2"/>
  <c r="O101" i="2"/>
  <c r="O105" i="2"/>
  <c r="O117" i="2"/>
  <c r="O121" i="2"/>
  <c r="O129" i="2"/>
  <c r="O133" i="2"/>
  <c r="O137" i="2"/>
  <c r="O145" i="2"/>
  <c r="O149" i="2"/>
  <c r="O153" i="2"/>
  <c r="O161" i="2"/>
  <c r="O165" i="2"/>
  <c r="O169" i="2"/>
  <c r="O177" i="2"/>
  <c r="O181" i="2"/>
  <c r="O185" i="2"/>
  <c r="O193" i="2"/>
  <c r="O61" i="2"/>
  <c r="O109" i="2"/>
  <c r="O173" i="2"/>
  <c r="O16" i="2"/>
  <c r="O20" i="2"/>
  <c r="O28" i="2"/>
  <c r="O36" i="2"/>
  <c r="O44" i="2"/>
  <c r="O52" i="2"/>
  <c r="O64" i="2"/>
  <c r="O68" i="2"/>
  <c r="O76" i="2"/>
  <c r="O88" i="2"/>
  <c r="O96" i="2"/>
  <c r="O104" i="2"/>
  <c r="O112" i="2"/>
  <c r="O124" i="2"/>
  <c r="O132" i="2"/>
  <c r="O140" i="2"/>
  <c r="O148" i="2"/>
  <c r="O152" i="2"/>
  <c r="O160" i="2"/>
  <c r="O168" i="2"/>
  <c r="O180" i="2"/>
  <c r="O188" i="2"/>
  <c r="O21" i="2"/>
  <c r="O29" i="2"/>
  <c r="O37" i="2"/>
  <c r="O45" i="2"/>
  <c r="O57" i="2"/>
  <c r="O65" i="2"/>
  <c r="O73" i="2"/>
  <c r="O81" i="2"/>
  <c r="O89" i="2"/>
  <c r="O113" i="2"/>
  <c r="O34" i="2"/>
  <c r="O38" i="2"/>
  <c r="O42" i="2"/>
  <c r="O46" i="2"/>
  <c r="O50" i="2"/>
  <c r="O54" i="2"/>
  <c r="O58" i="2"/>
  <c r="O62" i="2"/>
  <c r="O66" i="2"/>
  <c r="O70" i="2"/>
  <c r="O74" i="2"/>
  <c r="O78" i="2"/>
  <c r="O82" i="2"/>
  <c r="O86" i="2"/>
  <c r="O90" i="2"/>
  <c r="O94" i="2"/>
  <c r="O98" i="2"/>
  <c r="O102" i="2"/>
  <c r="O106" i="2"/>
  <c r="O110" i="2"/>
  <c r="O114" i="2"/>
  <c r="O118" i="2"/>
  <c r="O122" i="2"/>
  <c r="O126" i="2"/>
  <c r="O130" i="2"/>
  <c r="O134" i="2"/>
  <c r="O138" i="2"/>
  <c r="O142" i="2"/>
  <c r="O146" i="2"/>
  <c r="O150" i="2"/>
  <c r="O154" i="2"/>
  <c r="O158" i="2"/>
  <c r="O162" i="2"/>
  <c r="O166" i="2"/>
  <c r="O170" i="2"/>
  <c r="O174" i="2"/>
  <c r="O178" i="2"/>
  <c r="O182" i="2"/>
  <c r="O186" i="2"/>
  <c r="O190" i="2"/>
  <c r="O194" i="2"/>
  <c r="O198" i="2"/>
  <c r="O14" i="2"/>
  <c r="O69" i="2"/>
  <c r="O125" i="2"/>
  <c r="O189" i="2"/>
  <c r="O12" i="2"/>
  <c r="O32" i="2"/>
  <c r="O40" i="2"/>
  <c r="O48" i="2"/>
  <c r="O56" i="2"/>
  <c r="O60" i="2"/>
  <c r="O72" i="2"/>
  <c r="O80" i="2"/>
  <c r="O84" i="2"/>
  <c r="O92" i="2"/>
  <c r="O100" i="2"/>
  <c r="O108" i="2"/>
  <c r="O116" i="2"/>
  <c r="O120" i="2"/>
  <c r="O128" i="2"/>
  <c r="O136" i="2"/>
  <c r="O144" i="2"/>
  <c r="O156" i="2"/>
  <c r="O164" i="2"/>
  <c r="O172" i="2"/>
  <c r="O176" i="2"/>
  <c r="O184" i="2"/>
  <c r="O192" i="2"/>
  <c r="O17" i="2"/>
  <c r="O53" i="2"/>
  <c r="O7" i="2"/>
  <c r="O11" i="2"/>
  <c r="O15" i="2"/>
  <c r="O19" i="2"/>
  <c r="O23" i="2"/>
  <c r="O27" i="2"/>
  <c r="O59" i="2"/>
  <c r="O63" i="2"/>
  <c r="O67" i="2"/>
  <c r="O71" i="2"/>
  <c r="O75" i="2"/>
  <c r="O79" i="2"/>
  <c r="O83" i="2"/>
  <c r="O87" i="2"/>
  <c r="O91" i="2"/>
  <c r="O95" i="2"/>
  <c r="O99" i="2"/>
  <c r="O103" i="2"/>
  <c r="O107" i="2"/>
  <c r="O111" i="2"/>
  <c r="O115" i="2"/>
  <c r="O119" i="2"/>
  <c r="O123" i="2"/>
  <c r="O127" i="2"/>
  <c r="O131" i="2"/>
  <c r="O135" i="2"/>
  <c r="O139" i="2"/>
  <c r="O143" i="2"/>
  <c r="O147" i="2"/>
  <c r="O151" i="2"/>
  <c r="O155" i="2"/>
  <c r="O159" i="2"/>
  <c r="O163" i="2"/>
  <c r="O167" i="2"/>
  <c r="O171" i="2"/>
  <c r="O175" i="2"/>
  <c r="O179" i="2"/>
  <c r="O183" i="2"/>
  <c r="O18" i="2"/>
  <c r="O35" i="2"/>
  <c r="O51" i="2"/>
  <c r="O77" i="2"/>
  <c r="O141" i="2"/>
  <c r="O187" i="2"/>
  <c r="O191" i="2"/>
  <c r="O195" i="2"/>
  <c r="O199" i="2"/>
  <c r="O196" i="2"/>
  <c r="O200" i="2"/>
  <c r="S105" i="2"/>
  <c r="S113" i="2"/>
  <c r="S121" i="2"/>
  <c r="S129" i="2"/>
  <c r="S137" i="2"/>
  <c r="S145" i="2"/>
  <c r="S153" i="2"/>
  <c r="S161" i="2"/>
  <c r="S169" i="2"/>
  <c r="S177" i="2"/>
  <c r="S185" i="2"/>
  <c r="S193" i="2"/>
  <c r="T105" i="2"/>
  <c r="T113" i="2"/>
  <c r="T121" i="2"/>
  <c r="T129" i="2"/>
  <c r="T137" i="2"/>
  <c r="T145" i="2"/>
  <c r="T161" i="2"/>
  <c r="T169" i="2"/>
  <c r="T177" i="2"/>
  <c r="T185" i="2"/>
  <c r="T193" i="2"/>
  <c r="S195" i="2"/>
  <c r="T198" i="2"/>
  <c r="S104" i="2"/>
  <c r="S112" i="2"/>
  <c r="S120" i="2"/>
  <c r="S128" i="2"/>
  <c r="T131" i="2"/>
  <c r="S136" i="2"/>
  <c r="T139" i="2"/>
  <c r="S144" i="2"/>
  <c r="T147" i="2"/>
  <c r="S152" i="2"/>
  <c r="T155" i="2"/>
  <c r="S160" i="2"/>
  <c r="T163" i="2"/>
  <c r="S168" i="2"/>
  <c r="T171" i="2"/>
  <c r="S176" i="2"/>
  <c r="T179" i="2"/>
  <c r="S184" i="2"/>
  <c r="T187" i="2"/>
  <c r="S192" i="2"/>
  <c r="T195" i="2"/>
  <c r="S200" i="2"/>
  <c r="T112" i="2"/>
  <c r="T120" i="2"/>
  <c r="T128" i="2"/>
  <c r="T136" i="2"/>
  <c r="T144" i="2"/>
  <c r="T152" i="2"/>
  <c r="T160" i="2"/>
  <c r="T168" i="2"/>
  <c r="T176" i="2"/>
  <c r="T184" i="2"/>
  <c r="S189" i="2"/>
  <c r="T192" i="2"/>
  <c r="S197" i="2"/>
  <c r="T200" i="2"/>
  <c r="T104" i="2"/>
  <c r="S106" i="2"/>
  <c r="S114" i="2"/>
  <c r="S122" i="2"/>
  <c r="S130" i="2"/>
  <c r="S101" i="2"/>
  <c r="T101" i="2"/>
  <c r="G179" i="2"/>
  <c r="G131" i="2"/>
  <c r="G139" i="2"/>
  <c r="G147" i="2"/>
  <c r="G171" i="2"/>
  <c r="G195" i="2"/>
  <c r="J101" i="2"/>
  <c r="F105" i="2"/>
  <c r="I108" i="2"/>
  <c r="J109" i="2"/>
  <c r="F113" i="2"/>
  <c r="I116" i="2"/>
  <c r="J117" i="2"/>
  <c r="F121" i="2"/>
  <c r="I124" i="2"/>
  <c r="J125" i="2"/>
  <c r="F129" i="2"/>
  <c r="I132" i="2"/>
  <c r="J133" i="2"/>
  <c r="F137" i="2"/>
  <c r="I140" i="2"/>
  <c r="J141" i="2"/>
  <c r="F145" i="2"/>
  <c r="I148" i="2"/>
  <c r="J149" i="2"/>
  <c r="F153" i="2"/>
  <c r="I156" i="2"/>
  <c r="J157" i="2"/>
  <c r="K158" i="2"/>
  <c r="F161" i="2"/>
  <c r="I164" i="2"/>
  <c r="J165" i="2"/>
  <c r="K166" i="2"/>
  <c r="F169" i="2"/>
  <c r="I172" i="2"/>
  <c r="J173" i="2"/>
  <c r="K174" i="2"/>
  <c r="F177" i="2"/>
  <c r="I180" i="2"/>
  <c r="J181" i="2"/>
  <c r="K182" i="2"/>
  <c r="F185" i="2"/>
  <c r="I188" i="2"/>
  <c r="J189" i="2"/>
  <c r="K190" i="2"/>
  <c r="F193" i="2"/>
  <c r="I196" i="2"/>
  <c r="J197" i="2"/>
  <c r="K198" i="2"/>
  <c r="J108" i="2"/>
  <c r="J116" i="2"/>
  <c r="J124" i="2"/>
  <c r="J132" i="2"/>
  <c r="J140" i="2"/>
  <c r="J148" i="2"/>
  <c r="J156" i="2"/>
  <c r="J164" i="2"/>
  <c r="J172" i="2"/>
  <c r="J180" i="2"/>
  <c r="J188" i="2"/>
  <c r="J196" i="2"/>
  <c r="I186" i="2"/>
  <c r="I194" i="2"/>
  <c r="F101" i="2"/>
  <c r="I104" i="2"/>
  <c r="J105" i="2"/>
  <c r="F109" i="2"/>
  <c r="I112" i="2"/>
  <c r="J113" i="2"/>
  <c r="F117" i="2"/>
  <c r="I120" i="2"/>
  <c r="J121" i="2"/>
  <c r="F125" i="2"/>
  <c r="I128" i="2"/>
  <c r="J129" i="2"/>
  <c r="F133" i="2"/>
  <c r="I136" i="2"/>
  <c r="F141" i="2"/>
  <c r="I144" i="2"/>
  <c r="F149" i="2"/>
  <c r="I152" i="2"/>
  <c r="F157" i="2"/>
  <c r="I160" i="2"/>
  <c r="F165" i="2"/>
  <c r="I168" i="2"/>
  <c r="F173" i="2"/>
  <c r="I176" i="2"/>
  <c r="F181" i="2"/>
  <c r="I184" i="2"/>
  <c r="F189" i="2"/>
  <c r="I192" i="2"/>
  <c r="F197" i="2"/>
  <c r="I200" i="2"/>
  <c r="J104" i="2"/>
  <c r="J112" i="2"/>
  <c r="J120" i="2"/>
  <c r="J128" i="2"/>
  <c r="J136" i="2"/>
  <c r="J144" i="2"/>
  <c r="J152" i="2"/>
  <c r="J160" i="2"/>
  <c r="J168" i="2"/>
  <c r="J176" i="2"/>
  <c r="J184" i="2"/>
  <c r="J192" i="2"/>
  <c r="J200" i="2"/>
  <c r="O30" i="2"/>
  <c r="G3" i="2"/>
  <c r="B11" i="18" s="1"/>
  <c r="K4" i="2"/>
  <c r="F11" i="18"/>
  <c r="Y8" i="2"/>
  <c r="Y96" i="2"/>
  <c r="Y95" i="2"/>
  <c r="Y88" i="2"/>
  <c r="Y87" i="2"/>
  <c r="Y80" i="2"/>
  <c r="Y79" i="2"/>
  <c r="Y72" i="2"/>
  <c r="Y71" i="2"/>
  <c r="Y64" i="2"/>
  <c r="Y63" i="2"/>
  <c r="Y56" i="2"/>
  <c r="Y55" i="2"/>
  <c r="Y48" i="2"/>
  <c r="Y47" i="2"/>
  <c r="Y40" i="2"/>
  <c r="Y39" i="2"/>
  <c r="Y32" i="2"/>
  <c r="Y31" i="2"/>
  <c r="Y24" i="2"/>
  <c r="Y23" i="2"/>
  <c r="Y16" i="2"/>
  <c r="Y15" i="2"/>
  <c r="Y5" i="2"/>
  <c r="Y100" i="2"/>
  <c r="Y99" i="2"/>
  <c r="Y98" i="2"/>
  <c r="Y97" i="2"/>
  <c r="Y94" i="2"/>
  <c r="Y93" i="2"/>
  <c r="Y92" i="2"/>
  <c r="Y91" i="2"/>
  <c r="Y90" i="2"/>
  <c r="Y89" i="2"/>
  <c r="Y86" i="2"/>
  <c r="Y85" i="2"/>
  <c r="Y84" i="2"/>
  <c r="Y83" i="2"/>
  <c r="Y82" i="2"/>
  <c r="Y81" i="2"/>
  <c r="Y78" i="2"/>
  <c r="Y77" i="2"/>
  <c r="Y76" i="2"/>
  <c r="Y75" i="2"/>
  <c r="Y74" i="2"/>
  <c r="Y73" i="2"/>
  <c r="Y70" i="2"/>
  <c r="Y69" i="2"/>
  <c r="Y68" i="2"/>
  <c r="Y67" i="2"/>
  <c r="Y66" i="2"/>
  <c r="Y65" i="2"/>
  <c r="Y62" i="2"/>
  <c r="Y61" i="2"/>
  <c r="Y60" i="2"/>
  <c r="Y59" i="2"/>
  <c r="Y58" i="2"/>
  <c r="Y57" i="2"/>
  <c r="Y54" i="2"/>
  <c r="Y53" i="2"/>
  <c r="Y52" i="2"/>
  <c r="Y51" i="2"/>
  <c r="Y50" i="2"/>
  <c r="Y49" i="2"/>
  <c r="Y46" i="2"/>
  <c r="Y45" i="2"/>
  <c r="Y44" i="2"/>
  <c r="Y43" i="2"/>
  <c r="Y42" i="2"/>
  <c r="Y41" i="2"/>
  <c r="Y38" i="2"/>
  <c r="Y37" i="2"/>
  <c r="Y36" i="2"/>
  <c r="Y35" i="2"/>
  <c r="Y34" i="2"/>
  <c r="Y33" i="2"/>
  <c r="Y30" i="2"/>
  <c r="Y29" i="2"/>
  <c r="Y28" i="2"/>
  <c r="Y27" i="2"/>
  <c r="Y26" i="2"/>
  <c r="Y25" i="2"/>
  <c r="Y22" i="2"/>
  <c r="Y21" i="2"/>
  <c r="Y20" i="2"/>
  <c r="Y19" i="2"/>
  <c r="Y18" i="2"/>
  <c r="Y17" i="2"/>
  <c r="Y14" i="2"/>
  <c r="Y13" i="2"/>
  <c r="Y12" i="2"/>
  <c r="Y11" i="2"/>
  <c r="Y10" i="2"/>
  <c r="Y9" i="2"/>
  <c r="Y4" i="2"/>
  <c r="Y3" i="2"/>
  <c r="Y7" i="2"/>
  <c r="H100" i="2"/>
  <c r="K100" i="2" s="1"/>
  <c r="H99" i="2"/>
  <c r="H98" i="2"/>
  <c r="H97" i="2"/>
  <c r="H96" i="2"/>
  <c r="J96" i="2" s="1"/>
  <c r="H95" i="2"/>
  <c r="H94" i="2"/>
  <c r="H93" i="2"/>
  <c r="H92" i="2"/>
  <c r="I92" i="2" s="1"/>
  <c r="H91" i="2"/>
  <c r="H90" i="2"/>
  <c r="H89" i="2"/>
  <c r="H88" i="2"/>
  <c r="I88" i="2" s="1"/>
  <c r="H87" i="2"/>
  <c r="H86" i="2"/>
  <c r="H85" i="2"/>
  <c r="H84" i="2"/>
  <c r="I84" i="2" s="1"/>
  <c r="H83" i="2"/>
  <c r="H82" i="2"/>
  <c r="H81" i="2"/>
  <c r="H80" i="2"/>
  <c r="K80" i="2" s="1"/>
  <c r="H79" i="2"/>
  <c r="H78" i="2"/>
  <c r="H77" i="2"/>
  <c r="H76" i="2"/>
  <c r="I76" i="2" s="1"/>
  <c r="H75" i="2"/>
  <c r="H74" i="2"/>
  <c r="H73" i="2"/>
  <c r="H72" i="2"/>
  <c r="K72" i="2" s="1"/>
  <c r="H71" i="2"/>
  <c r="H70" i="2"/>
  <c r="H69" i="2"/>
  <c r="H68" i="2"/>
  <c r="K68" i="2" s="1"/>
  <c r="H67" i="2"/>
  <c r="H66" i="2"/>
  <c r="H65" i="2"/>
  <c r="H64" i="2"/>
  <c r="I64" i="2" s="1"/>
  <c r="H63" i="2"/>
  <c r="H62" i="2"/>
  <c r="H61" i="2"/>
  <c r="H60" i="2"/>
  <c r="I60" i="2" s="1"/>
  <c r="H59" i="2"/>
  <c r="H58" i="2"/>
  <c r="H57" i="2"/>
  <c r="H56" i="2"/>
  <c r="H55" i="2"/>
  <c r="H54" i="2"/>
  <c r="H53" i="2"/>
  <c r="H52" i="2"/>
  <c r="I52" i="2" s="1"/>
  <c r="H51" i="2"/>
  <c r="H50" i="2"/>
  <c r="H49" i="2"/>
  <c r="H48" i="2"/>
  <c r="H47" i="2"/>
  <c r="H46" i="2"/>
  <c r="H45" i="2"/>
  <c r="H44" i="2"/>
  <c r="K44" i="2" s="1"/>
  <c r="F954" i="18" s="1"/>
  <c r="H43" i="2"/>
  <c r="H42" i="2"/>
  <c r="H41" i="2"/>
  <c r="H40" i="2"/>
  <c r="H39" i="2"/>
  <c r="H38" i="2"/>
  <c r="H37" i="2"/>
  <c r="H36" i="2"/>
  <c r="I36" i="2" s="1"/>
  <c r="D770" i="18" s="1"/>
  <c r="H35" i="2"/>
  <c r="H34" i="2"/>
  <c r="H33" i="2"/>
  <c r="H32" i="2"/>
  <c r="H31" i="2"/>
  <c r="H30" i="2"/>
  <c r="H29" i="2"/>
  <c r="H28" i="2"/>
  <c r="H27" i="2"/>
  <c r="H26" i="2"/>
  <c r="H25" i="2"/>
  <c r="H24" i="2"/>
  <c r="H23" i="2"/>
  <c r="H22" i="2"/>
  <c r="H21" i="2"/>
  <c r="H20" i="2"/>
  <c r="H19" i="2"/>
  <c r="H18" i="2"/>
  <c r="H17" i="2"/>
  <c r="H16" i="2"/>
  <c r="I16" i="2" s="1"/>
  <c r="D310" i="18" s="1"/>
  <c r="H15" i="2"/>
  <c r="H14" i="2"/>
  <c r="H13" i="2"/>
  <c r="H12" i="2"/>
  <c r="K12" i="2" s="1"/>
  <c r="F218" i="18" s="1"/>
  <c r="H11" i="2"/>
  <c r="H10" i="2"/>
  <c r="I10" i="2" s="1"/>
  <c r="D172" i="18" s="1"/>
  <c r="D149" i="18"/>
  <c r="H7" i="2"/>
  <c r="K7" i="2" s="1"/>
  <c r="F103" i="18" s="1"/>
  <c r="H6" i="2"/>
  <c r="H5" i="2"/>
  <c r="E99" i="16"/>
  <c r="D99" i="16"/>
  <c r="C99" i="16"/>
  <c r="E98" i="16"/>
  <c r="D98" i="16"/>
  <c r="C98" i="16"/>
  <c r="E97" i="16"/>
  <c r="D97" i="16"/>
  <c r="C97" i="16"/>
  <c r="E96" i="16"/>
  <c r="D96" i="16"/>
  <c r="C96" i="16"/>
  <c r="E95" i="16"/>
  <c r="D95" i="16"/>
  <c r="C95" i="16"/>
  <c r="E94" i="16"/>
  <c r="D94" i="16"/>
  <c r="C94" i="16"/>
  <c r="E93" i="16"/>
  <c r="D93" i="16"/>
  <c r="C93" i="16"/>
  <c r="E92" i="16"/>
  <c r="D92" i="16"/>
  <c r="C92" i="16"/>
  <c r="E91" i="16"/>
  <c r="D91" i="16"/>
  <c r="C91" i="16"/>
  <c r="E90" i="16"/>
  <c r="D90" i="16"/>
  <c r="C90" i="16"/>
  <c r="E89" i="16"/>
  <c r="D89" i="16"/>
  <c r="C89" i="16"/>
  <c r="E88" i="16"/>
  <c r="D88" i="16"/>
  <c r="C88" i="16"/>
  <c r="E87" i="16"/>
  <c r="D87" i="16"/>
  <c r="C87" i="16"/>
  <c r="E86" i="16"/>
  <c r="D86" i="16"/>
  <c r="C86" i="16"/>
  <c r="E85" i="16"/>
  <c r="D85" i="16"/>
  <c r="C85" i="16"/>
  <c r="E84" i="16"/>
  <c r="D84" i="16"/>
  <c r="C84" i="16"/>
  <c r="E83" i="16"/>
  <c r="D83" i="16"/>
  <c r="C83" i="16"/>
  <c r="E82" i="16"/>
  <c r="D82" i="16"/>
  <c r="C82" i="16"/>
  <c r="E81" i="16"/>
  <c r="D81" i="16"/>
  <c r="C81" i="16"/>
  <c r="E80" i="16"/>
  <c r="D80" i="16"/>
  <c r="C80" i="16"/>
  <c r="E79" i="16"/>
  <c r="D79" i="16"/>
  <c r="C79" i="16"/>
  <c r="E78" i="16"/>
  <c r="D78" i="16"/>
  <c r="C78" i="16"/>
  <c r="E77" i="16"/>
  <c r="D77" i="16"/>
  <c r="C77" i="16"/>
  <c r="E76" i="16"/>
  <c r="D76" i="16"/>
  <c r="C76" i="16"/>
  <c r="E75" i="16"/>
  <c r="D75" i="16"/>
  <c r="C75" i="16"/>
  <c r="E74" i="16"/>
  <c r="D74" i="16"/>
  <c r="C74" i="16"/>
  <c r="E73" i="16"/>
  <c r="D73" i="16"/>
  <c r="C73" i="16"/>
  <c r="E72" i="16"/>
  <c r="D72" i="16"/>
  <c r="C72" i="16"/>
  <c r="E71" i="16"/>
  <c r="D71" i="16"/>
  <c r="C71" i="16"/>
  <c r="E70" i="16"/>
  <c r="D70" i="16"/>
  <c r="C70" i="16"/>
  <c r="E69" i="16"/>
  <c r="D69" i="16"/>
  <c r="C69" i="16"/>
  <c r="E68" i="16"/>
  <c r="D68" i="16"/>
  <c r="C68" i="16"/>
  <c r="E67" i="16"/>
  <c r="D67" i="16"/>
  <c r="C67" i="16"/>
  <c r="E66" i="16"/>
  <c r="D66" i="16"/>
  <c r="C66" i="16"/>
  <c r="E65" i="16"/>
  <c r="D65" i="16"/>
  <c r="C65" i="16"/>
  <c r="E64" i="16"/>
  <c r="D64" i="16"/>
  <c r="C64" i="16"/>
  <c r="E63" i="16"/>
  <c r="D63" i="16"/>
  <c r="C63" i="16"/>
  <c r="E62" i="16"/>
  <c r="D62" i="16"/>
  <c r="C62" i="16"/>
  <c r="E61" i="16"/>
  <c r="D61" i="16"/>
  <c r="C61" i="16"/>
  <c r="E60" i="16"/>
  <c r="D60" i="16"/>
  <c r="C60" i="16"/>
  <c r="E59" i="16"/>
  <c r="D59" i="16"/>
  <c r="C59" i="16"/>
  <c r="E58" i="16"/>
  <c r="D58" i="16"/>
  <c r="C58" i="16"/>
  <c r="E57" i="16"/>
  <c r="F1236" i="18" s="1"/>
  <c r="D57" i="16"/>
  <c r="D1236" i="18" s="1"/>
  <c r="C57" i="16"/>
  <c r="E56" i="16"/>
  <c r="F1213" i="18" s="1"/>
  <c r="D56" i="16"/>
  <c r="D1213" i="18" s="1"/>
  <c r="C56" i="16"/>
  <c r="B1213" i="18" s="1"/>
  <c r="E55" i="16"/>
  <c r="F1190" i="18" s="1"/>
  <c r="D55" i="16"/>
  <c r="D1190" i="18" s="1"/>
  <c r="C55" i="16"/>
  <c r="E54" i="16"/>
  <c r="F1167" i="18" s="1"/>
  <c r="D54" i="16"/>
  <c r="C54" i="16"/>
  <c r="B1167" i="18" s="1"/>
  <c r="E53" i="16"/>
  <c r="F1144" i="18" s="1"/>
  <c r="D53" i="16"/>
  <c r="D1144" i="18" s="1"/>
  <c r="C53" i="16"/>
  <c r="B1144" i="18" s="1"/>
  <c r="E52" i="16"/>
  <c r="F1121" i="18" s="1"/>
  <c r="D52" i="16"/>
  <c r="C52" i="16"/>
  <c r="B1121" i="18" s="1"/>
  <c r="E51" i="16"/>
  <c r="F1098" i="18" s="1"/>
  <c r="D51" i="16"/>
  <c r="D1098" i="18" s="1"/>
  <c r="C51" i="16"/>
  <c r="B1098" i="18" s="1"/>
  <c r="E50" i="16"/>
  <c r="F1075" i="18" s="1"/>
  <c r="D50" i="16"/>
  <c r="D1075" i="18" s="1"/>
  <c r="C50" i="16"/>
  <c r="B1075" i="18" s="1"/>
  <c r="E49" i="16"/>
  <c r="F1052" i="18" s="1"/>
  <c r="D49" i="16"/>
  <c r="D1052" i="18" s="1"/>
  <c r="C49" i="16"/>
  <c r="E48" i="16"/>
  <c r="F1029" i="18" s="1"/>
  <c r="D48" i="16"/>
  <c r="D1029" i="18" s="1"/>
  <c r="C48" i="16"/>
  <c r="B1029" i="18" s="1"/>
  <c r="E47" i="16"/>
  <c r="F1006" i="18" s="1"/>
  <c r="D47" i="16"/>
  <c r="D1006" i="18" s="1"/>
  <c r="C47" i="16"/>
  <c r="E46" i="16"/>
  <c r="F983" i="18" s="1"/>
  <c r="D46" i="16"/>
  <c r="D983" i="18" s="1"/>
  <c r="C46" i="16"/>
  <c r="B983" i="18" s="1"/>
  <c r="E45" i="16"/>
  <c r="D45" i="16"/>
  <c r="D960" i="18" s="1"/>
  <c r="C45" i="16"/>
  <c r="B960" i="18" s="1"/>
  <c r="E44" i="16"/>
  <c r="F937" i="18" s="1"/>
  <c r="D44" i="16"/>
  <c r="C44" i="16"/>
  <c r="B937" i="18" s="1"/>
  <c r="E43" i="16"/>
  <c r="F914" i="18" s="1"/>
  <c r="D43" i="16"/>
  <c r="C43" i="16"/>
  <c r="B914" i="18" s="1"/>
  <c r="E42" i="16"/>
  <c r="F891" i="18" s="1"/>
  <c r="D42" i="16"/>
  <c r="D891" i="18" s="1"/>
  <c r="C42" i="16"/>
  <c r="B891" i="18" s="1"/>
  <c r="E41" i="16"/>
  <c r="F868" i="18" s="1"/>
  <c r="D41" i="16"/>
  <c r="D868" i="18" s="1"/>
  <c r="C41" i="16"/>
  <c r="B868" i="18" s="1"/>
  <c r="E40" i="16"/>
  <c r="F845" i="18" s="1"/>
  <c r="D40" i="16"/>
  <c r="D845" i="18" s="1"/>
  <c r="C40" i="16"/>
  <c r="B845" i="18" s="1"/>
  <c r="E39" i="16"/>
  <c r="F822" i="18" s="1"/>
  <c r="D39" i="16"/>
  <c r="D822" i="18" s="1"/>
  <c r="C39" i="16"/>
  <c r="E38" i="16"/>
  <c r="F799" i="18" s="1"/>
  <c r="D38" i="16"/>
  <c r="D799" i="18" s="1"/>
  <c r="C38" i="16"/>
  <c r="B799" i="18" s="1"/>
  <c r="E37" i="16"/>
  <c r="F776" i="18" s="1"/>
  <c r="D37" i="16"/>
  <c r="D776" i="18" s="1"/>
  <c r="C37" i="16"/>
  <c r="B776" i="18" s="1"/>
  <c r="E36" i="16"/>
  <c r="F753" i="18" s="1"/>
  <c r="D36" i="16"/>
  <c r="C36" i="16"/>
  <c r="B753" i="18" s="1"/>
  <c r="E35" i="16"/>
  <c r="F730" i="18" s="1"/>
  <c r="D35" i="16"/>
  <c r="C35" i="16"/>
  <c r="B730" i="18" s="1"/>
  <c r="E34" i="16"/>
  <c r="F707" i="18" s="1"/>
  <c r="D34" i="16"/>
  <c r="D707" i="18" s="1"/>
  <c r="C34" i="16"/>
  <c r="B707" i="18" s="1"/>
  <c r="E33" i="16"/>
  <c r="F684" i="18" s="1"/>
  <c r="D33" i="16"/>
  <c r="D684" i="18" s="1"/>
  <c r="C33" i="16"/>
  <c r="B684" i="18" s="1"/>
  <c r="E32" i="16"/>
  <c r="F661" i="18" s="1"/>
  <c r="D32" i="16"/>
  <c r="D661" i="18" s="1"/>
  <c r="C32" i="16"/>
  <c r="B661" i="18" s="1"/>
  <c r="E31" i="16"/>
  <c r="F638" i="18" s="1"/>
  <c r="D31" i="16"/>
  <c r="D638" i="18" s="1"/>
  <c r="C31" i="16"/>
  <c r="E30" i="16"/>
  <c r="F615" i="18" s="1"/>
  <c r="D30" i="16"/>
  <c r="D615" i="18" s="1"/>
  <c r="C30" i="16"/>
  <c r="B615" i="18" s="1"/>
  <c r="E29" i="16"/>
  <c r="F592" i="18" s="1"/>
  <c r="D29" i="16"/>
  <c r="D592" i="18" s="1"/>
  <c r="C29" i="16"/>
  <c r="B592" i="18" s="1"/>
  <c r="E28" i="16"/>
  <c r="F569" i="18" s="1"/>
  <c r="D28" i="16"/>
  <c r="C28" i="16"/>
  <c r="B569" i="18" s="1"/>
  <c r="E27" i="16"/>
  <c r="F546" i="18" s="1"/>
  <c r="D27" i="16"/>
  <c r="D546" i="18" s="1"/>
  <c r="C27" i="16"/>
  <c r="B546" i="18" s="1"/>
  <c r="E26" i="16"/>
  <c r="F523" i="18" s="1"/>
  <c r="D26" i="16"/>
  <c r="D523" i="18" s="1"/>
  <c r="C26" i="16"/>
  <c r="B523" i="18" s="1"/>
  <c r="E25" i="16"/>
  <c r="F500" i="18" s="1"/>
  <c r="D25" i="16"/>
  <c r="D500" i="18" s="1"/>
  <c r="C25" i="16"/>
  <c r="B500" i="18" s="1"/>
  <c r="E24" i="16"/>
  <c r="F477" i="18" s="1"/>
  <c r="D24" i="16"/>
  <c r="D477" i="18" s="1"/>
  <c r="C24" i="16"/>
  <c r="B477" i="18" s="1"/>
  <c r="E23" i="16"/>
  <c r="F454" i="18" s="1"/>
  <c r="D23" i="16"/>
  <c r="D454" i="18" s="1"/>
  <c r="C23" i="16"/>
  <c r="E22" i="16"/>
  <c r="F431" i="18" s="1"/>
  <c r="D22" i="16"/>
  <c r="C22" i="16"/>
  <c r="B431" i="18" s="1"/>
  <c r="E21" i="16"/>
  <c r="F408" i="18" s="1"/>
  <c r="D21" i="16"/>
  <c r="D408" i="18" s="1"/>
  <c r="C21" i="16"/>
  <c r="E20" i="16"/>
  <c r="F385" i="18" s="1"/>
  <c r="D20" i="16"/>
  <c r="C20" i="16"/>
  <c r="B385" i="18" s="1"/>
  <c r="E19" i="16"/>
  <c r="F362" i="18" s="1"/>
  <c r="D19" i="16"/>
  <c r="D362" i="18" s="1"/>
  <c r="C19" i="16"/>
  <c r="B362" i="18" s="1"/>
  <c r="E18" i="16"/>
  <c r="F339" i="18" s="1"/>
  <c r="D18" i="16"/>
  <c r="D339" i="18" s="1"/>
  <c r="C18" i="16"/>
  <c r="B339" i="18" s="1"/>
  <c r="E17" i="16"/>
  <c r="F316" i="18" s="1"/>
  <c r="D17" i="16"/>
  <c r="D316" i="18" s="1"/>
  <c r="C17" i="16"/>
  <c r="B316" i="18" s="1"/>
  <c r="E16" i="16"/>
  <c r="F293" i="18" s="1"/>
  <c r="D16" i="16"/>
  <c r="D293" i="18" s="1"/>
  <c r="C16" i="16"/>
  <c r="B293" i="18" s="1"/>
  <c r="E15" i="16"/>
  <c r="F270" i="18" s="1"/>
  <c r="D15" i="16"/>
  <c r="D270" i="18" s="1"/>
  <c r="C15" i="16"/>
  <c r="E14" i="16"/>
  <c r="F247" i="18" s="1"/>
  <c r="D14" i="16"/>
  <c r="D247" i="18" s="1"/>
  <c r="C14" i="16"/>
  <c r="B247" i="18" s="1"/>
  <c r="E13" i="16"/>
  <c r="F224" i="18" s="1"/>
  <c r="D13" i="16"/>
  <c r="D224" i="18" s="1"/>
  <c r="C13" i="16"/>
  <c r="E12" i="16"/>
  <c r="F201" i="18" s="1"/>
  <c r="D12" i="16"/>
  <c r="C12" i="16"/>
  <c r="B201" i="18" s="1"/>
  <c r="E11" i="16"/>
  <c r="F178" i="18" s="1"/>
  <c r="D11" i="16"/>
  <c r="D178" i="18" s="1"/>
  <c r="C11" i="16"/>
  <c r="E10" i="16"/>
  <c r="D10" i="16"/>
  <c r="D155" i="18" s="1"/>
  <c r="C10" i="16"/>
  <c r="B155" i="18" s="1"/>
  <c r="F132" i="18"/>
  <c r="D132" i="18"/>
  <c r="E8" i="16"/>
  <c r="F109" i="18" s="1"/>
  <c r="D8" i="16"/>
  <c r="D109" i="18" s="1"/>
  <c r="C8" i="16"/>
  <c r="B109" i="18" s="1"/>
  <c r="E7" i="16"/>
  <c r="F86" i="18" s="1"/>
  <c r="D7" i="16"/>
  <c r="D86" i="18" s="1"/>
  <c r="C7" i="16"/>
  <c r="E6" i="16"/>
  <c r="F63" i="18" s="1"/>
  <c r="F17" i="18"/>
  <c r="F40" i="18"/>
  <c r="E100" i="16"/>
  <c r="C6" i="16"/>
  <c r="B63" i="18" s="1"/>
  <c r="C100" i="16"/>
  <c r="D6" i="16"/>
  <c r="D63" i="18" s="1"/>
  <c r="D100" i="16"/>
  <c r="D200" i="13"/>
  <c r="D199" i="13"/>
  <c r="D197" i="13"/>
  <c r="D196" i="13"/>
  <c r="D195" i="13"/>
  <c r="D193" i="13"/>
  <c r="D192" i="13"/>
  <c r="D191" i="13"/>
  <c r="D189" i="13"/>
  <c r="D188" i="13"/>
  <c r="D187" i="13"/>
  <c r="D184" i="13"/>
  <c r="D183" i="13"/>
  <c r="D181" i="13"/>
  <c r="D179" i="13"/>
  <c r="C177" i="13"/>
  <c r="D176" i="13"/>
  <c r="D175" i="13"/>
  <c r="D173" i="13"/>
  <c r="D171" i="13"/>
  <c r="D170" i="13"/>
  <c r="D169" i="13"/>
  <c r="D168" i="13"/>
  <c r="D167" i="13"/>
  <c r="D165" i="13"/>
  <c r="D164" i="13"/>
  <c r="D163" i="13"/>
  <c r="D161" i="13"/>
  <c r="D160" i="13"/>
  <c r="D159" i="13"/>
  <c r="D157" i="13"/>
  <c r="D156" i="13"/>
  <c r="D155" i="13"/>
  <c r="D152" i="13"/>
  <c r="D151" i="13"/>
  <c r="D149" i="13"/>
  <c r="D147" i="13"/>
  <c r="D146" i="13"/>
  <c r="C145" i="13"/>
  <c r="D144" i="13"/>
  <c r="D143" i="13"/>
  <c r="D141" i="13"/>
  <c r="D139" i="13"/>
  <c r="D138" i="13"/>
  <c r="D136" i="13"/>
  <c r="D135" i="13"/>
  <c r="D133" i="13"/>
  <c r="C131" i="13"/>
  <c r="D131" i="13"/>
  <c r="D130" i="13"/>
  <c r="D129" i="13"/>
  <c r="D128" i="13"/>
  <c r="C127" i="13"/>
  <c r="D126" i="13"/>
  <c r="D125" i="13"/>
  <c r="D124" i="13"/>
  <c r="C123" i="13"/>
  <c r="D122" i="13"/>
  <c r="D121" i="13"/>
  <c r="D120" i="13"/>
  <c r="C119" i="13"/>
  <c r="D118" i="13"/>
  <c r="D117" i="13"/>
  <c r="C114" i="13"/>
  <c r="D113" i="13"/>
  <c r="D111" i="13"/>
  <c r="C110" i="13"/>
  <c r="D107" i="13"/>
  <c r="C105" i="13"/>
  <c r="C104" i="13"/>
  <c r="D103" i="13"/>
  <c r="D102" i="13"/>
  <c r="C101" i="13"/>
  <c r="G8" i="22"/>
  <c r="G7" i="22"/>
  <c r="G9" i="22"/>
  <c r="F10" i="22" s="1"/>
  <c r="F11" i="22" s="1"/>
  <c r="B1" i="22" s="1"/>
  <c r="D16" i="19"/>
  <c r="D126" i="18"/>
  <c r="D104" i="13"/>
  <c r="D105" i="13"/>
  <c r="D110" i="13"/>
  <c r="D114" i="13"/>
  <c r="C102" i="13"/>
  <c r="C103" i="13"/>
  <c r="C111" i="13"/>
  <c r="C113" i="13"/>
  <c r="C133" i="13"/>
  <c r="C135" i="13"/>
  <c r="C136" i="13"/>
  <c r="C139" i="13"/>
  <c r="C141" i="13"/>
  <c r="C143" i="13"/>
  <c r="C144" i="13"/>
  <c r="C146" i="13"/>
  <c r="C147" i="13"/>
  <c r="C149" i="13"/>
  <c r="C151" i="13"/>
  <c r="C152" i="13"/>
  <c r="C155" i="13"/>
  <c r="C156" i="13"/>
  <c r="C157" i="13"/>
  <c r="C159" i="13"/>
  <c r="C160" i="13"/>
  <c r="C161" i="13"/>
  <c r="C163" i="13"/>
  <c r="C164" i="13"/>
  <c r="C165" i="13"/>
  <c r="C167" i="13"/>
  <c r="C168" i="13"/>
  <c r="C170" i="13"/>
  <c r="C171" i="13"/>
  <c r="C173" i="13"/>
  <c r="C175" i="13"/>
  <c r="C176" i="13"/>
  <c r="C179" i="13"/>
  <c r="C181" i="13"/>
  <c r="C183" i="13"/>
  <c r="C184" i="13"/>
  <c r="C187" i="13"/>
  <c r="C188" i="13"/>
  <c r="C189" i="13"/>
  <c r="C191" i="13"/>
  <c r="C192" i="13"/>
  <c r="C193" i="13"/>
  <c r="C195" i="13"/>
  <c r="C197" i="13"/>
  <c r="C199" i="13"/>
  <c r="C200" i="13"/>
  <c r="D101" i="13"/>
  <c r="I3" i="2"/>
  <c r="D11" i="18" s="1"/>
  <c r="R19" i="2"/>
  <c r="S19" i="2" s="1"/>
  <c r="R18" i="2"/>
  <c r="R17" i="2"/>
  <c r="U17" i="2" s="1"/>
  <c r="R16" i="2"/>
  <c r="R15" i="2"/>
  <c r="U15" i="2" s="1"/>
  <c r="D289" i="18" s="1"/>
  <c r="C6" i="13"/>
  <c r="B65" i="18" s="1"/>
  <c r="E6" i="11"/>
  <c r="F61" i="18" s="1"/>
  <c r="R6" i="2"/>
  <c r="U6" i="2" s="1"/>
  <c r="R5" i="2"/>
  <c r="S5" i="2" s="1"/>
  <c r="B59" i="18" s="1"/>
  <c r="I6" i="2"/>
  <c r="D80" i="18" s="1"/>
  <c r="D6" i="2"/>
  <c r="E6" i="2" s="1" a="1"/>
  <c r="E6" i="2" s="1"/>
  <c r="D5" i="2"/>
  <c r="Z6" i="2"/>
  <c r="Z5" i="2"/>
  <c r="H74" i="18"/>
  <c r="B77" i="18"/>
  <c r="F76" i="18"/>
  <c r="F75" i="18"/>
  <c r="F74" i="18"/>
  <c r="D76" i="18"/>
  <c r="D75" i="18"/>
  <c r="D74" i="18"/>
  <c r="B76" i="18"/>
  <c r="B75" i="18"/>
  <c r="B74" i="18"/>
  <c r="H73" i="18"/>
  <c r="G73" i="18"/>
  <c r="F73" i="18"/>
  <c r="E73" i="18"/>
  <c r="D73" i="18"/>
  <c r="C73" i="18"/>
  <c r="B73" i="18"/>
  <c r="A73" i="18"/>
  <c r="B53" i="18"/>
  <c r="B52" i="18"/>
  <c r="B51" i="18"/>
  <c r="D53" i="18"/>
  <c r="D52" i="18"/>
  <c r="D51" i="18"/>
  <c r="H51" i="18"/>
  <c r="F53" i="18"/>
  <c r="F52" i="18"/>
  <c r="F51" i="18"/>
  <c r="H50" i="18"/>
  <c r="G50" i="18"/>
  <c r="F50" i="18"/>
  <c r="E50" i="18"/>
  <c r="D50" i="18"/>
  <c r="C50" i="18"/>
  <c r="H75" i="18"/>
  <c r="A119" i="18"/>
  <c r="B119" i="18"/>
  <c r="C119" i="18"/>
  <c r="D119" i="18"/>
  <c r="E119" i="18"/>
  <c r="F119" i="18"/>
  <c r="G119" i="18"/>
  <c r="H119" i="18"/>
  <c r="B120" i="18"/>
  <c r="D120" i="18"/>
  <c r="F120" i="18"/>
  <c r="H120" i="18"/>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H1225" i="18" s="1"/>
  <c r="S56" i="1"/>
  <c r="H1202" i="18"/>
  <c r="S55" i="1"/>
  <c r="S54" i="1"/>
  <c r="H1156" i="18" s="1"/>
  <c r="S53" i="1"/>
  <c r="H1133" i="18" s="1"/>
  <c r="S52" i="1"/>
  <c r="H1110" i="18" s="1"/>
  <c r="S51" i="1"/>
  <c r="S50" i="1"/>
  <c r="H1064" i="18"/>
  <c r="S49" i="1"/>
  <c r="H1041" i="18" s="1"/>
  <c r="S48" i="1"/>
  <c r="H1018" i="18"/>
  <c r="S47" i="1"/>
  <c r="H995" i="18" s="1"/>
  <c r="S46" i="1"/>
  <c r="H972" i="18" s="1"/>
  <c r="S45" i="1"/>
  <c r="S44" i="1"/>
  <c r="H926" i="18"/>
  <c r="S43" i="1"/>
  <c r="H903" i="18" s="1"/>
  <c r="S42" i="1"/>
  <c r="H880" i="18"/>
  <c r="S41" i="1"/>
  <c r="H857" i="18" s="1"/>
  <c r="S40" i="1"/>
  <c r="H834" i="18"/>
  <c r="S39" i="1"/>
  <c r="H811" i="18" s="1"/>
  <c r="S38" i="1"/>
  <c r="H788" i="18"/>
  <c r="S37" i="1"/>
  <c r="H765" i="18" s="1"/>
  <c r="S36" i="1"/>
  <c r="H742" i="18" s="1"/>
  <c r="S35" i="1"/>
  <c r="H719" i="18"/>
  <c r="S34" i="1"/>
  <c r="H696" i="18" s="1"/>
  <c r="S33" i="1"/>
  <c r="H673" i="18"/>
  <c r="S32" i="1"/>
  <c r="H650" i="18" s="1"/>
  <c r="S31" i="1"/>
  <c r="H627" i="18"/>
  <c r="S30" i="1"/>
  <c r="H604" i="18" s="1"/>
  <c r="S29" i="1"/>
  <c r="H581" i="18"/>
  <c r="S28" i="1"/>
  <c r="H558" i="18" s="1"/>
  <c r="S27" i="1"/>
  <c r="H535" i="18"/>
  <c r="S26" i="1"/>
  <c r="H512" i="18" s="1"/>
  <c r="S25" i="1"/>
  <c r="H489" i="18"/>
  <c r="S24" i="1"/>
  <c r="H466" i="18" s="1"/>
  <c r="S23" i="1"/>
  <c r="H443" i="18" s="1"/>
  <c r="S22" i="1"/>
  <c r="H420" i="18" s="1"/>
  <c r="S21" i="1"/>
  <c r="H397" i="18" s="1"/>
  <c r="S20" i="1"/>
  <c r="H374" i="18" s="1"/>
  <c r="S19" i="1"/>
  <c r="H351" i="18" s="1"/>
  <c r="S18" i="1"/>
  <c r="H328" i="18" s="1"/>
  <c r="S17" i="1"/>
  <c r="H305" i="18" s="1"/>
  <c r="S16" i="1"/>
  <c r="H282" i="18" s="1"/>
  <c r="S15" i="1"/>
  <c r="H259" i="18" s="1"/>
  <c r="S14" i="1"/>
  <c r="H236" i="18" s="1"/>
  <c r="S13" i="1"/>
  <c r="H213" i="18" s="1"/>
  <c r="S12" i="1"/>
  <c r="H190" i="18" s="1"/>
  <c r="S11" i="1"/>
  <c r="H167" i="18" s="1"/>
  <c r="S10" i="1"/>
  <c r="H144" i="18" s="1"/>
  <c r="S9" i="1"/>
  <c r="H121" i="18" s="1"/>
  <c r="S8" i="1"/>
  <c r="H98" i="18" s="1"/>
  <c r="H52" i="18"/>
  <c r="S5" i="1"/>
  <c r="H29" i="18" s="1"/>
  <c r="S4" i="1"/>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B28" i="18"/>
  <c r="D28" i="18"/>
  <c r="F28" i="18"/>
  <c r="H28" i="18"/>
  <c r="B29" i="18"/>
  <c r="D29" i="18"/>
  <c r="F29" i="18"/>
  <c r="B30" i="18"/>
  <c r="D30" i="18"/>
  <c r="F30" i="18"/>
  <c r="B31" i="18"/>
  <c r="A96" i="18"/>
  <c r="B96" i="18"/>
  <c r="C96" i="18"/>
  <c r="D96" i="18"/>
  <c r="E96" i="18"/>
  <c r="F96" i="18"/>
  <c r="G96" i="18"/>
  <c r="H96" i="18"/>
  <c r="B97" i="18"/>
  <c r="D97" i="18"/>
  <c r="F97" i="18"/>
  <c r="H97" i="18"/>
  <c r="B98" i="18"/>
  <c r="D98" i="18"/>
  <c r="F98" i="18"/>
  <c r="B99" i="18"/>
  <c r="D99" i="18"/>
  <c r="F99" i="18"/>
  <c r="B100" i="18"/>
  <c r="A165" i="18"/>
  <c r="B165" i="18"/>
  <c r="C165" i="18"/>
  <c r="D165" i="18"/>
  <c r="E165" i="18"/>
  <c r="F165" i="18"/>
  <c r="G165" i="18"/>
  <c r="H165" i="18"/>
  <c r="B166" i="18"/>
  <c r="D166" i="18"/>
  <c r="F166" i="18"/>
  <c r="H166" i="18"/>
  <c r="B167" i="18"/>
  <c r="D167" i="18"/>
  <c r="F167" i="18"/>
  <c r="B168" i="18"/>
  <c r="D168" i="18"/>
  <c r="F168" i="18"/>
  <c r="B169" i="18"/>
  <c r="A234" i="18"/>
  <c r="B234" i="18"/>
  <c r="C234" i="18"/>
  <c r="D234" i="18"/>
  <c r="E234" i="18"/>
  <c r="F234" i="18"/>
  <c r="G234" i="18"/>
  <c r="H234" i="18"/>
  <c r="B235" i="18"/>
  <c r="D235" i="18"/>
  <c r="F235" i="18"/>
  <c r="H235" i="18"/>
  <c r="B236" i="18"/>
  <c r="D236" i="18"/>
  <c r="F236" i="18"/>
  <c r="B237" i="18"/>
  <c r="D237" i="18"/>
  <c r="F237" i="18"/>
  <c r="B238" i="18"/>
  <c r="A303" i="18"/>
  <c r="B303" i="18"/>
  <c r="C303" i="18"/>
  <c r="D303" i="18"/>
  <c r="E303" i="18"/>
  <c r="F303" i="18"/>
  <c r="G303" i="18"/>
  <c r="H303" i="18"/>
  <c r="B304" i="18"/>
  <c r="D304" i="18"/>
  <c r="F304" i="18"/>
  <c r="H304" i="18"/>
  <c r="B305" i="18"/>
  <c r="D305" i="18"/>
  <c r="F305" i="18"/>
  <c r="B306" i="18"/>
  <c r="D306" i="18"/>
  <c r="F306" i="18"/>
  <c r="B307" i="18"/>
  <c r="A372" i="18"/>
  <c r="B372" i="18"/>
  <c r="C372" i="18"/>
  <c r="D372" i="18"/>
  <c r="E372" i="18"/>
  <c r="F372" i="18"/>
  <c r="G372" i="18"/>
  <c r="H372" i="18"/>
  <c r="B373" i="18"/>
  <c r="D373" i="18"/>
  <c r="F373" i="18"/>
  <c r="H373" i="18"/>
  <c r="B374" i="18"/>
  <c r="D374" i="18"/>
  <c r="F374" i="18"/>
  <c r="B375" i="18"/>
  <c r="D375" i="18"/>
  <c r="F375" i="18"/>
  <c r="B376" i="18"/>
  <c r="A441" i="18"/>
  <c r="B441" i="18"/>
  <c r="C441" i="18"/>
  <c r="D441" i="18"/>
  <c r="E441" i="18"/>
  <c r="F441" i="18"/>
  <c r="G441" i="18"/>
  <c r="H441" i="18"/>
  <c r="B442" i="18"/>
  <c r="D442" i="18"/>
  <c r="F442" i="18"/>
  <c r="H442" i="18"/>
  <c r="B443" i="18"/>
  <c r="D443" i="18"/>
  <c r="F443" i="18"/>
  <c r="B444" i="18"/>
  <c r="D444" i="18"/>
  <c r="F444" i="18"/>
  <c r="B445" i="18"/>
  <c r="A510" i="18"/>
  <c r="B510" i="18"/>
  <c r="C510" i="18"/>
  <c r="D510" i="18"/>
  <c r="E510" i="18"/>
  <c r="F510" i="18"/>
  <c r="G510" i="18"/>
  <c r="H510" i="18"/>
  <c r="B511" i="18"/>
  <c r="D511" i="18"/>
  <c r="F511" i="18"/>
  <c r="H511" i="18"/>
  <c r="B512" i="18"/>
  <c r="D512" i="18"/>
  <c r="F512" i="18"/>
  <c r="B513" i="18"/>
  <c r="D513" i="18"/>
  <c r="F513" i="18"/>
  <c r="B514" i="18"/>
  <c r="A579" i="18"/>
  <c r="B579" i="18"/>
  <c r="C579" i="18"/>
  <c r="D579" i="18"/>
  <c r="E579" i="18"/>
  <c r="F579" i="18"/>
  <c r="G579" i="18"/>
  <c r="H579" i="18"/>
  <c r="B580" i="18"/>
  <c r="D580" i="18"/>
  <c r="F580" i="18"/>
  <c r="H580" i="18"/>
  <c r="B581" i="18"/>
  <c r="D581" i="18"/>
  <c r="F581" i="18"/>
  <c r="B582" i="18"/>
  <c r="D582" i="18"/>
  <c r="F582" i="18"/>
  <c r="B583" i="18"/>
  <c r="A648" i="18"/>
  <c r="B648" i="18"/>
  <c r="C648" i="18"/>
  <c r="D648" i="18"/>
  <c r="E648" i="18"/>
  <c r="F648" i="18"/>
  <c r="G648" i="18"/>
  <c r="H648" i="18"/>
  <c r="B649" i="18"/>
  <c r="D649" i="18"/>
  <c r="F649" i="18"/>
  <c r="H649" i="18"/>
  <c r="B650" i="18"/>
  <c r="D650" i="18"/>
  <c r="F650" i="18"/>
  <c r="B651" i="18"/>
  <c r="D651" i="18"/>
  <c r="F651" i="18"/>
  <c r="B652" i="18"/>
  <c r="A717" i="18"/>
  <c r="B717" i="18"/>
  <c r="C717" i="18"/>
  <c r="D717" i="18"/>
  <c r="E717" i="18"/>
  <c r="F717" i="18"/>
  <c r="G717" i="18"/>
  <c r="H717" i="18"/>
  <c r="B718" i="18"/>
  <c r="D718" i="18"/>
  <c r="F718" i="18"/>
  <c r="H718" i="18"/>
  <c r="B719" i="18"/>
  <c r="D719" i="18"/>
  <c r="F719" i="18"/>
  <c r="B720" i="18"/>
  <c r="D720" i="18"/>
  <c r="F720" i="18"/>
  <c r="B721" i="18"/>
  <c r="A786" i="18"/>
  <c r="B786" i="18"/>
  <c r="C786" i="18"/>
  <c r="D786" i="18"/>
  <c r="E786" i="18"/>
  <c r="F786" i="18"/>
  <c r="G786" i="18"/>
  <c r="H786" i="18"/>
  <c r="B787" i="18"/>
  <c r="D787" i="18"/>
  <c r="F787" i="18"/>
  <c r="H787" i="18"/>
  <c r="B788" i="18"/>
  <c r="D788" i="18"/>
  <c r="F788" i="18"/>
  <c r="B789" i="18"/>
  <c r="D789" i="18"/>
  <c r="F789" i="18"/>
  <c r="B790" i="18"/>
  <c r="A855" i="18"/>
  <c r="B855" i="18"/>
  <c r="C855" i="18"/>
  <c r="D855" i="18"/>
  <c r="E855" i="18"/>
  <c r="F855" i="18"/>
  <c r="G855" i="18"/>
  <c r="H855" i="18"/>
  <c r="B856" i="18"/>
  <c r="D856" i="18"/>
  <c r="F856" i="18"/>
  <c r="H856" i="18"/>
  <c r="B857" i="18"/>
  <c r="D857" i="18"/>
  <c r="F857" i="18"/>
  <c r="B858" i="18"/>
  <c r="D858" i="18"/>
  <c r="F858" i="18"/>
  <c r="B859" i="18"/>
  <c r="A924" i="18"/>
  <c r="B924" i="18"/>
  <c r="C924" i="18"/>
  <c r="D924" i="18"/>
  <c r="E924" i="18"/>
  <c r="F924" i="18"/>
  <c r="G924" i="18"/>
  <c r="H924" i="18"/>
  <c r="B925" i="18"/>
  <c r="D925" i="18"/>
  <c r="F925" i="18"/>
  <c r="H925" i="18"/>
  <c r="B926" i="18"/>
  <c r="D926" i="18"/>
  <c r="F926" i="18"/>
  <c r="B927" i="18"/>
  <c r="D927" i="18"/>
  <c r="F927" i="18"/>
  <c r="B928" i="18"/>
  <c r="A993" i="18"/>
  <c r="B993" i="18"/>
  <c r="C993" i="18"/>
  <c r="D993" i="18"/>
  <c r="E993" i="18"/>
  <c r="F993" i="18"/>
  <c r="G993" i="18"/>
  <c r="H993" i="18"/>
  <c r="B994" i="18"/>
  <c r="D994" i="18"/>
  <c r="F994" i="18"/>
  <c r="H994" i="18"/>
  <c r="B995" i="18"/>
  <c r="D995" i="18"/>
  <c r="F995" i="18"/>
  <c r="B996" i="18"/>
  <c r="D996" i="18"/>
  <c r="F996" i="18"/>
  <c r="B997" i="18"/>
  <c r="A1062" i="18"/>
  <c r="B1062" i="18"/>
  <c r="C1062" i="18"/>
  <c r="D1062" i="18"/>
  <c r="E1062" i="18"/>
  <c r="F1062" i="18"/>
  <c r="G1062" i="18"/>
  <c r="H1062" i="18"/>
  <c r="B1063" i="18"/>
  <c r="D1063" i="18"/>
  <c r="F1063" i="18"/>
  <c r="H1063" i="18"/>
  <c r="B1064" i="18"/>
  <c r="D1064" i="18"/>
  <c r="F1064" i="18"/>
  <c r="B1065" i="18"/>
  <c r="D1065" i="18"/>
  <c r="F1065" i="18"/>
  <c r="B1066" i="18"/>
  <c r="A1131" i="18"/>
  <c r="B1131" i="18"/>
  <c r="C1131" i="18"/>
  <c r="D1131" i="18"/>
  <c r="E1131" i="18"/>
  <c r="F1131" i="18"/>
  <c r="G1131" i="18"/>
  <c r="H1131" i="18"/>
  <c r="B1132" i="18"/>
  <c r="D1132" i="18"/>
  <c r="F1132" i="18"/>
  <c r="H1132" i="18"/>
  <c r="B1133" i="18"/>
  <c r="D1133" i="18"/>
  <c r="F1133" i="18"/>
  <c r="B1134" i="18"/>
  <c r="D1134" i="18"/>
  <c r="F1134" i="18"/>
  <c r="B1135" i="18"/>
  <c r="A1200" i="18"/>
  <c r="B1200" i="18"/>
  <c r="C1200" i="18"/>
  <c r="D1200" i="18"/>
  <c r="E1200" i="18"/>
  <c r="F1200" i="18"/>
  <c r="G1200" i="18"/>
  <c r="H1200" i="18"/>
  <c r="B1201" i="18"/>
  <c r="D1201" i="18"/>
  <c r="F1201" i="18"/>
  <c r="H1201" i="18"/>
  <c r="B1202" i="18"/>
  <c r="D1202" i="18"/>
  <c r="F1202" i="18"/>
  <c r="B1203" i="18"/>
  <c r="D1203" i="18"/>
  <c r="F1203" i="18"/>
  <c r="B1204" i="18"/>
  <c r="B121" i="18"/>
  <c r="D121" i="18"/>
  <c r="F121" i="18"/>
  <c r="B122" i="18"/>
  <c r="D122" i="18"/>
  <c r="F122" i="18"/>
  <c r="B123" i="18"/>
  <c r="A211" i="18"/>
  <c r="B211" i="18"/>
  <c r="C211" i="18"/>
  <c r="D211" i="18"/>
  <c r="E211" i="18"/>
  <c r="F211" i="18"/>
  <c r="G211" i="18"/>
  <c r="H211" i="18"/>
  <c r="B212" i="18"/>
  <c r="D212" i="18"/>
  <c r="F212" i="18"/>
  <c r="H212" i="18"/>
  <c r="B213" i="18"/>
  <c r="D213" i="18"/>
  <c r="F213" i="18"/>
  <c r="B214" i="18"/>
  <c r="D214" i="18"/>
  <c r="F214" i="18"/>
  <c r="B215" i="18"/>
  <c r="A257" i="18"/>
  <c r="B257" i="18"/>
  <c r="C257" i="18"/>
  <c r="D257" i="18"/>
  <c r="E257" i="18"/>
  <c r="F257" i="18"/>
  <c r="G257" i="18"/>
  <c r="H257" i="18"/>
  <c r="B258" i="18"/>
  <c r="D258" i="18"/>
  <c r="F258" i="18"/>
  <c r="H258" i="18"/>
  <c r="B259" i="18"/>
  <c r="D259" i="18"/>
  <c r="F259" i="18"/>
  <c r="B260" i="18"/>
  <c r="D260" i="18"/>
  <c r="F260" i="18"/>
  <c r="B261" i="18"/>
  <c r="A349" i="18"/>
  <c r="B349" i="18"/>
  <c r="C349" i="18"/>
  <c r="D349" i="18"/>
  <c r="E349" i="18"/>
  <c r="F349" i="18"/>
  <c r="G349" i="18"/>
  <c r="H349" i="18"/>
  <c r="B350" i="18"/>
  <c r="D350" i="18"/>
  <c r="F350" i="18"/>
  <c r="H350" i="18"/>
  <c r="B351" i="18"/>
  <c r="D351" i="18"/>
  <c r="F351" i="18"/>
  <c r="B352" i="18"/>
  <c r="D352" i="18"/>
  <c r="F352" i="18"/>
  <c r="B353" i="18"/>
  <c r="A395" i="18"/>
  <c r="B395" i="18"/>
  <c r="C395" i="18"/>
  <c r="D395" i="18"/>
  <c r="E395" i="18"/>
  <c r="F395" i="18"/>
  <c r="G395" i="18"/>
  <c r="H395" i="18"/>
  <c r="B396" i="18"/>
  <c r="D396" i="18"/>
  <c r="F396" i="18"/>
  <c r="H396" i="18"/>
  <c r="B397" i="18"/>
  <c r="D397" i="18"/>
  <c r="F397" i="18"/>
  <c r="B398" i="18"/>
  <c r="D398" i="18"/>
  <c r="F398" i="18"/>
  <c r="B399" i="18"/>
  <c r="A418" i="18"/>
  <c r="B418" i="18"/>
  <c r="C418" i="18"/>
  <c r="D418" i="18"/>
  <c r="E418" i="18"/>
  <c r="F418" i="18"/>
  <c r="G418" i="18"/>
  <c r="H418" i="18"/>
  <c r="B419" i="18"/>
  <c r="D419" i="18"/>
  <c r="F419" i="18"/>
  <c r="H419" i="18"/>
  <c r="B420" i="18"/>
  <c r="D420" i="18"/>
  <c r="F420" i="18"/>
  <c r="B421" i="18"/>
  <c r="D421" i="18"/>
  <c r="F421" i="18"/>
  <c r="B422" i="18"/>
  <c r="G9" i="19"/>
  <c r="G10" i="19"/>
  <c r="F11" i="19"/>
  <c r="C35" i="19"/>
  <c r="C27" i="19"/>
  <c r="F19" i="19"/>
  <c r="B3" i="22"/>
  <c r="F35" i="19"/>
  <c r="D20" i="19"/>
  <c r="D19" i="19"/>
  <c r="G35" i="19"/>
  <c r="G19" i="19"/>
  <c r="D18" i="19"/>
  <c r="D21" i="19" s="1"/>
  <c r="D17" i="19"/>
  <c r="B3" i="19"/>
  <c r="B629" i="18"/>
  <c r="F628" i="18"/>
  <c r="D628" i="18"/>
  <c r="B628" i="18"/>
  <c r="F627" i="18"/>
  <c r="D627" i="18"/>
  <c r="B627" i="18"/>
  <c r="H626" i="18"/>
  <c r="F626" i="18"/>
  <c r="D626" i="18"/>
  <c r="B626" i="18"/>
  <c r="H625" i="18"/>
  <c r="G625" i="18"/>
  <c r="F625" i="18"/>
  <c r="E625" i="18"/>
  <c r="D625" i="18"/>
  <c r="C625" i="18"/>
  <c r="B625" i="18"/>
  <c r="A625" i="18"/>
  <c r="B675" i="18"/>
  <c r="F674" i="18"/>
  <c r="D674" i="18"/>
  <c r="B674" i="18"/>
  <c r="F673" i="18"/>
  <c r="D673" i="18"/>
  <c r="B673" i="18"/>
  <c r="H672" i="18"/>
  <c r="F672" i="18"/>
  <c r="D672" i="18"/>
  <c r="B672" i="18"/>
  <c r="H671" i="18"/>
  <c r="G671" i="18"/>
  <c r="F671" i="18"/>
  <c r="E671" i="18"/>
  <c r="D671" i="18"/>
  <c r="C671" i="18"/>
  <c r="B671" i="18"/>
  <c r="A671" i="18"/>
  <c r="B698" i="18"/>
  <c r="F697" i="18"/>
  <c r="D697" i="18"/>
  <c r="B697" i="18"/>
  <c r="F696" i="18"/>
  <c r="D696" i="18"/>
  <c r="B696" i="18"/>
  <c r="H695" i="18"/>
  <c r="F695" i="18"/>
  <c r="D695" i="18"/>
  <c r="B695" i="18"/>
  <c r="H694" i="18"/>
  <c r="G694" i="18"/>
  <c r="F694" i="18"/>
  <c r="E694" i="18"/>
  <c r="D694" i="18"/>
  <c r="C694" i="18"/>
  <c r="B694" i="18"/>
  <c r="A694" i="18"/>
  <c r="B744" i="18"/>
  <c r="F743" i="18"/>
  <c r="D743" i="18"/>
  <c r="B743" i="18"/>
  <c r="F742" i="18"/>
  <c r="D742" i="18"/>
  <c r="B742" i="18"/>
  <c r="H741" i="18"/>
  <c r="F741" i="18"/>
  <c r="D741" i="18"/>
  <c r="B741" i="18"/>
  <c r="H740" i="18"/>
  <c r="G740" i="18"/>
  <c r="F740" i="18"/>
  <c r="E740" i="18"/>
  <c r="D740" i="18"/>
  <c r="C740" i="18"/>
  <c r="B740" i="18"/>
  <c r="A740" i="18"/>
  <c r="B767" i="18"/>
  <c r="F766" i="18"/>
  <c r="D766" i="18"/>
  <c r="B766" i="18"/>
  <c r="F765" i="18"/>
  <c r="D765" i="18"/>
  <c r="B765" i="18"/>
  <c r="H764" i="18"/>
  <c r="F764" i="18"/>
  <c r="D764" i="18"/>
  <c r="B764" i="18"/>
  <c r="H763" i="18"/>
  <c r="G763" i="18"/>
  <c r="F763" i="18"/>
  <c r="E763" i="18"/>
  <c r="D763" i="18"/>
  <c r="C763" i="18"/>
  <c r="B763" i="18"/>
  <c r="A763" i="18"/>
  <c r="B813" i="18"/>
  <c r="F812" i="18"/>
  <c r="D812" i="18"/>
  <c r="B812" i="18"/>
  <c r="F811" i="18"/>
  <c r="D811" i="18"/>
  <c r="B811" i="18"/>
  <c r="H810" i="18"/>
  <c r="F810" i="18"/>
  <c r="D810" i="18"/>
  <c r="B810" i="18"/>
  <c r="H809" i="18"/>
  <c r="G809" i="18"/>
  <c r="F809" i="18"/>
  <c r="E809" i="18"/>
  <c r="D809" i="18"/>
  <c r="C809" i="18"/>
  <c r="B809" i="18"/>
  <c r="A809" i="18"/>
  <c r="B836" i="18"/>
  <c r="F835" i="18"/>
  <c r="D835" i="18"/>
  <c r="B835" i="18"/>
  <c r="F834" i="18"/>
  <c r="D834" i="18"/>
  <c r="B834" i="18"/>
  <c r="H833" i="18"/>
  <c r="F833" i="18"/>
  <c r="D833" i="18"/>
  <c r="B833" i="18"/>
  <c r="H832" i="18"/>
  <c r="G832" i="18"/>
  <c r="F832" i="18"/>
  <c r="E832" i="18"/>
  <c r="D832" i="18"/>
  <c r="C832" i="18"/>
  <c r="B832" i="18"/>
  <c r="A832" i="18"/>
  <c r="B882" i="18"/>
  <c r="F881" i="18"/>
  <c r="D881" i="18"/>
  <c r="B881" i="18"/>
  <c r="F880" i="18"/>
  <c r="D880" i="18"/>
  <c r="B880" i="18"/>
  <c r="H879" i="18"/>
  <c r="F879" i="18"/>
  <c r="D879" i="18"/>
  <c r="B879" i="18"/>
  <c r="H878" i="18"/>
  <c r="G878" i="18"/>
  <c r="F878" i="18"/>
  <c r="E878" i="18"/>
  <c r="D878" i="18"/>
  <c r="C878" i="18"/>
  <c r="B878" i="18"/>
  <c r="A878" i="18"/>
  <c r="B905" i="18"/>
  <c r="F904" i="18"/>
  <c r="D904" i="18"/>
  <c r="B904" i="18"/>
  <c r="F903" i="18"/>
  <c r="D903" i="18"/>
  <c r="B903" i="18"/>
  <c r="H902" i="18"/>
  <c r="F902" i="18"/>
  <c r="D902" i="18"/>
  <c r="B902" i="18"/>
  <c r="H901" i="18"/>
  <c r="G901" i="18"/>
  <c r="F901" i="18"/>
  <c r="E901" i="18"/>
  <c r="D901" i="18"/>
  <c r="C901" i="18"/>
  <c r="B901" i="18"/>
  <c r="A901" i="18"/>
  <c r="B951" i="18"/>
  <c r="F950" i="18"/>
  <c r="D950" i="18"/>
  <c r="B950" i="18"/>
  <c r="F949" i="18"/>
  <c r="D949" i="18"/>
  <c r="B949" i="18"/>
  <c r="H948" i="18"/>
  <c r="F948" i="18"/>
  <c r="D948" i="18"/>
  <c r="B948" i="18"/>
  <c r="H947" i="18"/>
  <c r="G947" i="18"/>
  <c r="F947" i="18"/>
  <c r="E947" i="18"/>
  <c r="D947" i="18"/>
  <c r="C947" i="18"/>
  <c r="B947" i="18"/>
  <c r="A947" i="18"/>
  <c r="B974" i="18"/>
  <c r="F973" i="18"/>
  <c r="D973" i="18"/>
  <c r="B973" i="18"/>
  <c r="F972" i="18"/>
  <c r="D972" i="18"/>
  <c r="B972" i="18"/>
  <c r="H971" i="18"/>
  <c r="F971" i="18"/>
  <c r="D971" i="18"/>
  <c r="B971" i="18"/>
  <c r="H970" i="18"/>
  <c r="G970" i="18"/>
  <c r="F970" i="18"/>
  <c r="E970" i="18"/>
  <c r="D970" i="18"/>
  <c r="C970" i="18"/>
  <c r="B970" i="18"/>
  <c r="A970" i="18"/>
  <c r="B1020" i="18"/>
  <c r="F1019" i="18"/>
  <c r="D1019" i="18"/>
  <c r="B1019" i="18"/>
  <c r="F1018" i="18"/>
  <c r="D1018" i="18"/>
  <c r="B1018" i="18"/>
  <c r="H1017" i="18"/>
  <c r="F1017" i="18"/>
  <c r="D1017" i="18"/>
  <c r="B1017" i="18"/>
  <c r="H1016" i="18"/>
  <c r="G1016" i="18"/>
  <c r="F1016" i="18"/>
  <c r="E1016" i="18"/>
  <c r="D1016" i="18"/>
  <c r="C1016" i="18"/>
  <c r="B1016" i="18"/>
  <c r="A1016" i="18"/>
  <c r="B1043" i="18"/>
  <c r="F1042" i="18"/>
  <c r="D1042" i="18"/>
  <c r="B1042" i="18"/>
  <c r="F1041" i="18"/>
  <c r="D1041" i="18"/>
  <c r="B1041" i="18"/>
  <c r="H1040" i="18"/>
  <c r="F1040" i="18"/>
  <c r="D1040" i="18"/>
  <c r="B1040" i="18"/>
  <c r="H1039" i="18"/>
  <c r="G1039" i="18"/>
  <c r="F1039" i="18"/>
  <c r="E1039" i="18"/>
  <c r="D1039" i="18"/>
  <c r="C1039" i="18"/>
  <c r="B1039" i="18"/>
  <c r="A1039" i="18"/>
  <c r="B1089" i="18"/>
  <c r="F1088" i="18"/>
  <c r="D1088" i="18"/>
  <c r="B1088" i="18"/>
  <c r="F1087" i="18"/>
  <c r="D1087" i="18"/>
  <c r="B1087" i="18"/>
  <c r="H1086" i="18"/>
  <c r="F1086" i="18"/>
  <c r="D1086" i="18"/>
  <c r="B1086" i="18"/>
  <c r="H1085" i="18"/>
  <c r="G1085" i="18"/>
  <c r="F1085" i="18"/>
  <c r="E1085" i="18"/>
  <c r="D1085" i="18"/>
  <c r="C1085" i="18"/>
  <c r="B1085" i="18"/>
  <c r="A1085" i="18"/>
  <c r="B1112" i="18"/>
  <c r="F1111" i="18"/>
  <c r="D1111" i="18"/>
  <c r="B1111" i="18"/>
  <c r="F1110" i="18"/>
  <c r="D1110" i="18"/>
  <c r="B1110" i="18"/>
  <c r="H1109" i="18"/>
  <c r="F1109" i="18"/>
  <c r="D1109" i="18"/>
  <c r="B1109" i="18"/>
  <c r="H1108" i="18"/>
  <c r="G1108" i="18"/>
  <c r="F1108" i="18"/>
  <c r="E1108" i="18"/>
  <c r="D1108" i="18"/>
  <c r="C1108" i="18"/>
  <c r="B1108" i="18"/>
  <c r="A1108" i="18"/>
  <c r="B1158" i="18"/>
  <c r="F1157" i="18"/>
  <c r="D1157" i="18"/>
  <c r="B1157" i="18"/>
  <c r="F1156" i="18"/>
  <c r="D1156" i="18"/>
  <c r="B1156" i="18"/>
  <c r="H1155" i="18"/>
  <c r="F1155" i="18"/>
  <c r="D1155" i="18"/>
  <c r="B1155" i="18"/>
  <c r="H1154" i="18"/>
  <c r="G1154" i="18"/>
  <c r="F1154" i="18"/>
  <c r="E1154" i="18"/>
  <c r="D1154" i="18"/>
  <c r="C1154" i="18"/>
  <c r="B1154" i="18"/>
  <c r="A1154" i="18"/>
  <c r="B1181" i="18"/>
  <c r="F1180" i="18"/>
  <c r="D1180" i="18"/>
  <c r="B1180" i="18"/>
  <c r="F1179" i="18"/>
  <c r="D1179" i="18"/>
  <c r="B1179" i="18"/>
  <c r="H1178" i="18"/>
  <c r="F1178" i="18"/>
  <c r="D1178" i="18"/>
  <c r="B1178" i="18"/>
  <c r="H1177" i="18"/>
  <c r="G1177" i="18"/>
  <c r="F1177" i="18"/>
  <c r="E1177" i="18"/>
  <c r="D1177" i="18"/>
  <c r="C1177" i="18"/>
  <c r="B1177" i="18"/>
  <c r="A1177" i="18"/>
  <c r="B1227" i="18"/>
  <c r="F1226" i="18"/>
  <c r="D1226" i="18"/>
  <c r="B1226" i="18"/>
  <c r="F1225" i="18"/>
  <c r="D1225" i="18"/>
  <c r="B1225" i="18"/>
  <c r="H1224" i="18"/>
  <c r="F1224" i="18"/>
  <c r="D1224" i="18"/>
  <c r="B1224" i="18"/>
  <c r="H1223" i="18"/>
  <c r="G1223" i="18"/>
  <c r="F1223" i="18"/>
  <c r="E1223" i="18"/>
  <c r="D1223" i="18"/>
  <c r="C1223" i="18"/>
  <c r="B1223" i="18"/>
  <c r="A1223" i="18"/>
  <c r="B606" i="18"/>
  <c r="F605" i="18"/>
  <c r="D605" i="18"/>
  <c r="B605" i="18"/>
  <c r="F604" i="18"/>
  <c r="D604" i="18"/>
  <c r="B604" i="18"/>
  <c r="H603" i="18"/>
  <c r="F603" i="18"/>
  <c r="D603" i="18"/>
  <c r="B603" i="18"/>
  <c r="H602" i="18"/>
  <c r="G602" i="18"/>
  <c r="F602" i="18"/>
  <c r="E602" i="18"/>
  <c r="D602" i="18"/>
  <c r="C602" i="18"/>
  <c r="B602" i="18"/>
  <c r="A602" i="18"/>
  <c r="B560" i="18"/>
  <c r="F559" i="18"/>
  <c r="D559" i="18"/>
  <c r="B559" i="18"/>
  <c r="F558" i="18"/>
  <c r="D558" i="18"/>
  <c r="B558" i="18"/>
  <c r="H557" i="18"/>
  <c r="F557" i="18"/>
  <c r="D557" i="18"/>
  <c r="B557" i="18"/>
  <c r="H556" i="18"/>
  <c r="G556" i="18"/>
  <c r="F556" i="18"/>
  <c r="E556" i="18"/>
  <c r="D556" i="18"/>
  <c r="C556" i="18"/>
  <c r="B556" i="18"/>
  <c r="A556" i="18"/>
  <c r="B468" i="18"/>
  <c r="B537" i="18"/>
  <c r="F536" i="18"/>
  <c r="D536" i="18"/>
  <c r="B536" i="18"/>
  <c r="F535" i="18"/>
  <c r="D535" i="18"/>
  <c r="B535" i="18"/>
  <c r="H534" i="18"/>
  <c r="F534" i="18"/>
  <c r="D534" i="18"/>
  <c r="B534" i="18"/>
  <c r="H533" i="18"/>
  <c r="G533" i="18"/>
  <c r="F533" i="18"/>
  <c r="E533" i="18"/>
  <c r="D533" i="18"/>
  <c r="C533" i="18"/>
  <c r="B533" i="18"/>
  <c r="A533" i="18"/>
  <c r="B491" i="18"/>
  <c r="F490" i="18"/>
  <c r="D490" i="18"/>
  <c r="B490" i="18"/>
  <c r="F489" i="18"/>
  <c r="D489" i="18"/>
  <c r="B489" i="18"/>
  <c r="H488" i="18"/>
  <c r="F488" i="18"/>
  <c r="D488" i="18"/>
  <c r="B488" i="18"/>
  <c r="H487" i="18"/>
  <c r="G487" i="18"/>
  <c r="F487" i="18"/>
  <c r="E487" i="18"/>
  <c r="D487" i="18"/>
  <c r="C487" i="18"/>
  <c r="B487" i="18"/>
  <c r="A487" i="18"/>
  <c r="F467" i="18"/>
  <c r="D467" i="18"/>
  <c r="B467" i="18"/>
  <c r="F466" i="18"/>
  <c r="D466" i="18"/>
  <c r="B466" i="18"/>
  <c r="H465" i="18"/>
  <c r="F465" i="18"/>
  <c r="D465" i="18"/>
  <c r="B465" i="18"/>
  <c r="H464" i="18"/>
  <c r="G464" i="18"/>
  <c r="F464" i="18"/>
  <c r="E464" i="18"/>
  <c r="D464" i="18"/>
  <c r="C464" i="18"/>
  <c r="B464" i="18"/>
  <c r="A464" i="18"/>
  <c r="H327" i="18"/>
  <c r="F329" i="18"/>
  <c r="F328" i="18"/>
  <c r="F327" i="18"/>
  <c r="B330" i="18"/>
  <c r="D329" i="18"/>
  <c r="D328" i="18"/>
  <c r="D327" i="18"/>
  <c r="B329" i="18"/>
  <c r="B328" i="18"/>
  <c r="B327" i="18"/>
  <c r="H326" i="18"/>
  <c r="G326" i="18"/>
  <c r="F326" i="18"/>
  <c r="E326" i="18"/>
  <c r="D326" i="18"/>
  <c r="C326" i="18"/>
  <c r="B326" i="18"/>
  <c r="A326" i="18"/>
  <c r="B284" i="18"/>
  <c r="H281" i="18"/>
  <c r="F283" i="18"/>
  <c r="F282" i="18"/>
  <c r="F281" i="18"/>
  <c r="D283" i="18"/>
  <c r="D282" i="18"/>
  <c r="D281" i="18"/>
  <c r="B283" i="18"/>
  <c r="B282" i="18"/>
  <c r="B281" i="18"/>
  <c r="H280" i="18"/>
  <c r="G280" i="18"/>
  <c r="F280" i="18"/>
  <c r="E280" i="18"/>
  <c r="D280" i="18"/>
  <c r="C280" i="18"/>
  <c r="B280" i="18"/>
  <c r="A280" i="18"/>
  <c r="B192" i="18"/>
  <c r="H189" i="18"/>
  <c r="F191" i="18"/>
  <c r="F190" i="18"/>
  <c r="F189" i="18"/>
  <c r="D191" i="18"/>
  <c r="D190" i="18"/>
  <c r="D189" i="18"/>
  <c r="B191" i="18"/>
  <c r="B190" i="18"/>
  <c r="B189" i="18"/>
  <c r="H188" i="18"/>
  <c r="G188" i="18"/>
  <c r="F188" i="18"/>
  <c r="E188" i="18"/>
  <c r="D188" i="18"/>
  <c r="C188" i="18"/>
  <c r="B188" i="18"/>
  <c r="A188" i="18"/>
  <c r="B146" i="18"/>
  <c r="H143" i="18"/>
  <c r="F145" i="18"/>
  <c r="F144" i="18"/>
  <c r="F143" i="18"/>
  <c r="D145" i="18"/>
  <c r="D144" i="18"/>
  <c r="D143" i="18"/>
  <c r="B145" i="18"/>
  <c r="B144" i="18"/>
  <c r="B143" i="18"/>
  <c r="H142" i="18"/>
  <c r="G142" i="18"/>
  <c r="F142" i="18"/>
  <c r="E142" i="18"/>
  <c r="D142" i="18"/>
  <c r="C142" i="18"/>
  <c r="B142" i="18"/>
  <c r="A142" i="18"/>
  <c r="F6" i="18"/>
  <c r="D7" i="18"/>
  <c r="B54" i="18"/>
  <c r="B50" i="18"/>
  <c r="F4" i="18"/>
  <c r="B8" i="18"/>
  <c r="H5" i="18"/>
  <c r="F7" i="18"/>
  <c r="F5" i="18"/>
  <c r="D6" i="18"/>
  <c r="D5" i="18"/>
  <c r="B7" i="18"/>
  <c r="B6" i="18"/>
  <c r="B5" i="18"/>
  <c r="F960" i="18"/>
  <c r="D1167" i="18"/>
  <c r="D1121" i="18"/>
  <c r="D937" i="18"/>
  <c r="D914" i="18"/>
  <c r="D753" i="18"/>
  <c r="D730" i="18"/>
  <c r="D569" i="18"/>
  <c r="D431" i="18"/>
  <c r="D385" i="18"/>
  <c r="D201" i="18"/>
  <c r="D40" i="18"/>
  <c r="D17" i="18"/>
  <c r="B17" i="18"/>
  <c r="B1236" i="18"/>
  <c r="B1190" i="18"/>
  <c r="B1052" i="18"/>
  <c r="B1006" i="18"/>
  <c r="B822" i="18"/>
  <c r="B638" i="18"/>
  <c r="B454" i="18"/>
  <c r="B408" i="18"/>
  <c r="B270" i="18"/>
  <c r="B224" i="18"/>
  <c r="B132" i="18"/>
  <c r="B86" i="18"/>
  <c r="B40" i="18"/>
  <c r="I99" i="2"/>
  <c r="I98" i="2"/>
  <c r="I95" i="2"/>
  <c r="I94" i="2"/>
  <c r="I93" i="2"/>
  <c r="I91" i="2"/>
  <c r="I90" i="2"/>
  <c r="J87" i="2"/>
  <c r="I86" i="2"/>
  <c r="I82" i="2"/>
  <c r="I78" i="2"/>
  <c r="I74" i="2"/>
  <c r="J70" i="2"/>
  <c r="I66" i="2"/>
  <c r="I65" i="2"/>
  <c r="I61" i="2"/>
  <c r="I57" i="2"/>
  <c r="C1230" i="18"/>
  <c r="I54" i="2"/>
  <c r="I53" i="2"/>
  <c r="I50" i="2"/>
  <c r="I49" i="2"/>
  <c r="I46" i="2"/>
  <c r="I45" i="2"/>
  <c r="I42" i="2"/>
  <c r="I38" i="2"/>
  <c r="D816" i="18" s="1"/>
  <c r="I34" i="2"/>
  <c r="I33" i="2"/>
  <c r="I31" i="2"/>
  <c r="I30" i="2"/>
  <c r="I27" i="2"/>
  <c r="I22" i="2"/>
  <c r="I18" i="2"/>
  <c r="I15" i="2"/>
  <c r="D287" i="18" s="1"/>
  <c r="I13" i="2"/>
  <c r="I11" i="2"/>
  <c r="I7" i="2"/>
  <c r="D103" i="18" s="1"/>
  <c r="C80" i="18"/>
  <c r="J43" i="2"/>
  <c r="C8" i="2"/>
  <c r="G8" i="2" s="1"/>
  <c r="D100" i="13"/>
  <c r="D99" i="13"/>
  <c r="C98" i="13"/>
  <c r="C96" i="13"/>
  <c r="C95" i="13"/>
  <c r="C92" i="13"/>
  <c r="D91" i="13"/>
  <c r="C90" i="13"/>
  <c r="C89" i="13"/>
  <c r="C88" i="13"/>
  <c r="D87" i="13"/>
  <c r="D85" i="13"/>
  <c r="D83" i="13"/>
  <c r="C82" i="13"/>
  <c r="C81" i="13"/>
  <c r="C79" i="13"/>
  <c r="D77" i="13"/>
  <c r="C76" i="13"/>
  <c r="D75" i="13"/>
  <c r="C73" i="13"/>
  <c r="C69" i="13"/>
  <c r="C68" i="13"/>
  <c r="C67" i="13"/>
  <c r="D66" i="13"/>
  <c r="C65" i="13"/>
  <c r="C64" i="13"/>
  <c r="D63" i="13"/>
  <c r="C62" i="13"/>
  <c r="C61" i="13"/>
  <c r="C60" i="13"/>
  <c r="C59" i="13"/>
  <c r="C58" i="13"/>
  <c r="C57" i="13"/>
  <c r="B1238" i="18" s="1"/>
  <c r="C56" i="13"/>
  <c r="B1215" i="18" s="1"/>
  <c r="C53" i="13"/>
  <c r="B1146" i="18" s="1"/>
  <c r="D52" i="13"/>
  <c r="D1123" i="18" s="1"/>
  <c r="D48" i="13"/>
  <c r="D1031" i="18" s="1"/>
  <c r="C46" i="13"/>
  <c r="B985" i="18" s="1"/>
  <c r="D45" i="13"/>
  <c r="D962" i="18" s="1"/>
  <c r="C44" i="13"/>
  <c r="B939" i="18" s="1"/>
  <c r="D43" i="13"/>
  <c r="D916" i="18" s="1"/>
  <c r="C39" i="13"/>
  <c r="B824" i="18" s="1"/>
  <c r="C38" i="13"/>
  <c r="B801" i="18" s="1"/>
  <c r="D37" i="13"/>
  <c r="D778" i="18" s="1"/>
  <c r="D36" i="13"/>
  <c r="D755" i="18" s="1"/>
  <c r="D35" i="13"/>
  <c r="D732" i="18" s="1"/>
  <c r="D34" i="13"/>
  <c r="D709" i="18" s="1"/>
  <c r="D32" i="13"/>
  <c r="D663" i="18" s="1"/>
  <c r="D31" i="13"/>
  <c r="D640" i="18" s="1"/>
  <c r="D29" i="13"/>
  <c r="D594" i="18" s="1"/>
  <c r="D28" i="13"/>
  <c r="D571" i="18" s="1"/>
  <c r="D27" i="13"/>
  <c r="D548" i="18" s="1"/>
  <c r="D24" i="13"/>
  <c r="D479" i="18" s="1"/>
  <c r="D23" i="13"/>
  <c r="D456" i="18" s="1"/>
  <c r="C22" i="13"/>
  <c r="B433" i="18" s="1"/>
  <c r="D21" i="13"/>
  <c r="D410" i="18" s="1"/>
  <c r="C20" i="13"/>
  <c r="B387" i="18" s="1"/>
  <c r="D19" i="13"/>
  <c r="D364" i="18" s="1"/>
  <c r="C18" i="13"/>
  <c r="B341" i="18" s="1"/>
  <c r="D17" i="13"/>
  <c r="D318" i="18" s="1"/>
  <c r="C16" i="13"/>
  <c r="B295" i="18" s="1"/>
  <c r="C14" i="13"/>
  <c r="B249" i="18" s="1"/>
  <c r="D13" i="13"/>
  <c r="D226" i="18" s="1"/>
  <c r="D12" i="13"/>
  <c r="D203" i="18" s="1"/>
  <c r="D11" i="13"/>
  <c r="D180" i="18" s="1"/>
  <c r="C10" i="13"/>
  <c r="B157" i="18" s="1"/>
  <c r="D134" i="18"/>
  <c r="D8" i="13"/>
  <c r="D111" i="18" s="1"/>
  <c r="D100" i="2"/>
  <c r="D99" i="2"/>
  <c r="E99" i="2" s="1" a="1"/>
  <c r="E99" i="2" s="1"/>
  <c r="D98" i="2"/>
  <c r="D97" i="2"/>
  <c r="D96" i="2"/>
  <c r="D95" i="2"/>
  <c r="D94" i="2"/>
  <c r="D93" i="2"/>
  <c r="D92" i="2"/>
  <c r="D91" i="2"/>
  <c r="D90" i="2"/>
  <c r="D89" i="2"/>
  <c r="D88" i="2"/>
  <c r="D87" i="2"/>
  <c r="E87" i="2" s="1" a="1"/>
  <c r="E87" i="2" s="1"/>
  <c r="D86" i="2"/>
  <c r="D85" i="2"/>
  <c r="D84" i="2"/>
  <c r="D83" i="2"/>
  <c r="E83" i="2" s="1" a="1"/>
  <c r="E83" i="2" s="1"/>
  <c r="D82" i="2"/>
  <c r="D81" i="2"/>
  <c r="D80" i="2"/>
  <c r="D79" i="2"/>
  <c r="D78" i="2"/>
  <c r="D77" i="2"/>
  <c r="D76" i="2"/>
  <c r="D75" i="2"/>
  <c r="E75" i="2" s="1" a="1"/>
  <c r="E75" i="2" s="1"/>
  <c r="D74" i="2"/>
  <c r="D73" i="2"/>
  <c r="D72" i="2"/>
  <c r="D71" i="2"/>
  <c r="D70" i="2"/>
  <c r="D69" i="2"/>
  <c r="D68" i="2"/>
  <c r="D67" i="2"/>
  <c r="D66" i="2"/>
  <c r="D65" i="2"/>
  <c r="D64" i="2"/>
  <c r="D63" i="2"/>
  <c r="D62" i="2"/>
  <c r="D61" i="2"/>
  <c r="E61" i="2" s="1" a="1"/>
  <c r="E61" i="2" s="1"/>
  <c r="D60" i="2"/>
  <c r="D59" i="2"/>
  <c r="E59" i="2" s="1" a="1"/>
  <c r="E59" i="2" s="1"/>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C32" i="2"/>
  <c r="Z32" i="2" s="1"/>
  <c r="C31" i="2"/>
  <c r="C30" i="2"/>
  <c r="C29" i="2"/>
  <c r="C28" i="2"/>
  <c r="Z28" i="2" s="1"/>
  <c r="C27" i="2"/>
  <c r="C26" i="2"/>
  <c r="C25" i="2"/>
  <c r="Z25" i="2" s="1"/>
  <c r="C24" i="2"/>
  <c r="Z24" i="2" s="1"/>
  <c r="C23" i="2"/>
  <c r="C22" i="2"/>
  <c r="C21" i="2"/>
  <c r="C20" i="2"/>
  <c r="C19" i="2"/>
  <c r="C18" i="2"/>
  <c r="C17" i="2"/>
  <c r="C16" i="2"/>
  <c r="Z16" i="2" s="1"/>
  <c r="C15" i="2"/>
  <c r="H1179" i="18"/>
  <c r="H1087" i="18"/>
  <c r="H949" i="18"/>
  <c r="C100" i="11"/>
  <c r="D99" i="11"/>
  <c r="E98" i="11"/>
  <c r="C97" i="11"/>
  <c r="E96" i="11"/>
  <c r="E93" i="11"/>
  <c r="C92" i="11"/>
  <c r="E91" i="11"/>
  <c r="C89" i="11"/>
  <c r="E85" i="11"/>
  <c r="C84" i="11"/>
  <c r="C81" i="11"/>
  <c r="C79" i="11"/>
  <c r="D78" i="11"/>
  <c r="E77" i="11"/>
  <c r="C75" i="11"/>
  <c r="D73" i="11"/>
  <c r="C71" i="11"/>
  <c r="E69" i="11"/>
  <c r="D68" i="11"/>
  <c r="D65" i="11"/>
  <c r="E64" i="11"/>
  <c r="D63" i="11"/>
  <c r="D62" i="11"/>
  <c r="E61" i="11"/>
  <c r="E59" i="11"/>
  <c r="D57" i="11"/>
  <c r="D1234" i="18" s="1"/>
  <c r="D55" i="11"/>
  <c r="D1188" i="18" s="1"/>
  <c r="D54" i="11"/>
  <c r="D1165" i="18" s="1"/>
  <c r="C53" i="11"/>
  <c r="B1142" i="18" s="1"/>
  <c r="E52" i="11"/>
  <c r="F1119" i="18" s="1"/>
  <c r="E49" i="11"/>
  <c r="F1050" i="18" s="1"/>
  <c r="E47" i="11"/>
  <c r="F1004" i="18" s="1"/>
  <c r="C46" i="11"/>
  <c r="B981" i="18" s="1"/>
  <c r="R100" i="2"/>
  <c r="R99" i="2"/>
  <c r="T99" i="2" s="1"/>
  <c r="R98" i="2"/>
  <c r="U98" i="2" s="1"/>
  <c r="R97" i="2"/>
  <c r="R96" i="2"/>
  <c r="R95" i="2"/>
  <c r="R94" i="2"/>
  <c r="U94" i="2" s="1"/>
  <c r="R93" i="2"/>
  <c r="R92" i="2"/>
  <c r="R91" i="2"/>
  <c r="S91" i="2" s="1"/>
  <c r="R90" i="2"/>
  <c r="U90" i="2" s="1"/>
  <c r="R89" i="2"/>
  <c r="R88" i="2"/>
  <c r="R87" i="2"/>
  <c r="S87" i="2" s="1"/>
  <c r="R86" i="2"/>
  <c r="T86" i="2" s="1"/>
  <c r="R85" i="2"/>
  <c r="R84" i="2"/>
  <c r="R83" i="2"/>
  <c r="S83" i="2" s="1"/>
  <c r="R82" i="2"/>
  <c r="R81" i="2"/>
  <c r="R80" i="2"/>
  <c r="R79" i="2"/>
  <c r="R78" i="2"/>
  <c r="R77" i="2"/>
  <c r="R76" i="2"/>
  <c r="R75" i="2"/>
  <c r="T75" i="2" s="1"/>
  <c r="R74" i="2"/>
  <c r="U74" i="2" s="1"/>
  <c r="R73" i="2"/>
  <c r="R72" i="2"/>
  <c r="R71" i="2"/>
  <c r="T71" i="2" s="1"/>
  <c r="R70" i="2"/>
  <c r="T70" i="2" s="1"/>
  <c r="R69" i="2"/>
  <c r="R68" i="2"/>
  <c r="R67" i="2"/>
  <c r="U67" i="2" s="1"/>
  <c r="R66" i="2"/>
  <c r="R65" i="2"/>
  <c r="R64" i="2"/>
  <c r="R63" i="2"/>
  <c r="U63" i="2" s="1"/>
  <c r="R62" i="2"/>
  <c r="R61" i="2"/>
  <c r="R60" i="2"/>
  <c r="R59" i="2"/>
  <c r="U59" i="2" s="1"/>
  <c r="R58" i="2"/>
  <c r="U58" i="2" s="1"/>
  <c r="R57" i="2"/>
  <c r="R56" i="2"/>
  <c r="A1232" i="18" s="1"/>
  <c r="R55" i="2"/>
  <c r="R54" i="2"/>
  <c r="A1186" i="18" s="1"/>
  <c r="R53" i="2"/>
  <c r="S53" i="2" s="1"/>
  <c r="B1163" i="18" s="1"/>
  <c r="R52" i="2"/>
  <c r="R51" i="2"/>
  <c r="R50" i="2"/>
  <c r="S50" i="2" s="1"/>
  <c r="B1094" i="18" s="1"/>
  <c r="R49" i="2"/>
  <c r="U49" i="2" s="1"/>
  <c r="R48" i="2"/>
  <c r="R47" i="2"/>
  <c r="E43" i="11"/>
  <c r="F912" i="18" s="1"/>
  <c r="C42" i="11"/>
  <c r="B889" i="18" s="1"/>
  <c r="D41" i="11"/>
  <c r="D866" i="18" s="1"/>
  <c r="D40" i="11"/>
  <c r="D843" i="18" s="1"/>
  <c r="C37" i="11"/>
  <c r="B774" i="18" s="1"/>
  <c r="D36" i="11"/>
  <c r="D751" i="18" s="1"/>
  <c r="C35" i="11"/>
  <c r="B728" i="18" s="1"/>
  <c r="D34" i="11"/>
  <c r="D705" i="18" s="1"/>
  <c r="E33" i="11"/>
  <c r="F682" i="18" s="1"/>
  <c r="D32" i="11"/>
  <c r="D659" i="18" s="1"/>
  <c r="C30" i="11"/>
  <c r="B613" i="18" s="1"/>
  <c r="C29" i="11"/>
  <c r="B590" i="18" s="1"/>
  <c r="D28" i="11"/>
  <c r="D567" i="18" s="1"/>
  <c r="E26" i="11"/>
  <c r="F521" i="18" s="1"/>
  <c r="E25" i="11"/>
  <c r="F498" i="18" s="1"/>
  <c r="E24" i="11"/>
  <c r="F475" i="18" s="1"/>
  <c r="C23" i="11"/>
  <c r="B452" i="18" s="1"/>
  <c r="E22" i="11"/>
  <c r="F429" i="18" s="1"/>
  <c r="D21" i="11"/>
  <c r="D406" i="18" s="1"/>
  <c r="E20" i="11"/>
  <c r="F383" i="18" s="1"/>
  <c r="C19" i="11"/>
  <c r="B360" i="18" s="1"/>
  <c r="D18" i="11"/>
  <c r="D337" i="18" s="1"/>
  <c r="E17" i="11"/>
  <c r="F314" i="18" s="1"/>
  <c r="D16" i="11"/>
  <c r="D291" i="18" s="1"/>
  <c r="C14" i="11"/>
  <c r="B245" i="18" s="1"/>
  <c r="E12" i="11"/>
  <c r="F199" i="18" s="1"/>
  <c r="D11" i="11"/>
  <c r="D176" i="18" s="1"/>
  <c r="E10" i="11"/>
  <c r="D130" i="18"/>
  <c r="C8" i="11"/>
  <c r="B107" i="18" s="1"/>
  <c r="D849" i="18"/>
  <c r="D711" i="18"/>
  <c r="D527" i="18"/>
  <c r="D412" i="18"/>
  <c r="B381" i="18"/>
  <c r="R14" i="2"/>
  <c r="R13" i="2"/>
  <c r="R12" i="2"/>
  <c r="S12" i="2" s="1"/>
  <c r="B220" i="18" s="1"/>
  <c r="R11" i="2"/>
  <c r="U11" i="2" s="1"/>
  <c r="D197" i="18" s="1"/>
  <c r="R10" i="2"/>
  <c r="S10" i="2" s="1"/>
  <c r="B174" i="18" s="1"/>
  <c r="C14" i="2"/>
  <c r="D14" i="2"/>
  <c r="D13" i="2"/>
  <c r="D12" i="2"/>
  <c r="D11" i="2"/>
  <c r="D10" i="2"/>
  <c r="C13" i="2"/>
  <c r="G13" i="2" s="1"/>
  <c r="B241" i="18" s="1"/>
  <c r="C12" i="2"/>
  <c r="Q12" i="2" s="1"/>
  <c r="C11" i="2"/>
  <c r="Q11" i="2" s="1"/>
  <c r="C10" i="2"/>
  <c r="D82" i="18"/>
  <c r="R7" i="2"/>
  <c r="U7" i="2" s="1"/>
  <c r="D105" i="18" s="1"/>
  <c r="C128" i="18"/>
  <c r="A381" i="18"/>
  <c r="R20" i="2"/>
  <c r="S20" i="2" s="1"/>
  <c r="B404" i="18" s="1"/>
  <c r="R21" i="2"/>
  <c r="R22" i="2"/>
  <c r="U22" i="2" s="1"/>
  <c r="D450" i="18" s="1"/>
  <c r="R23" i="2"/>
  <c r="U23" i="2" s="1"/>
  <c r="D473" i="18" s="1"/>
  <c r="R24" i="2"/>
  <c r="R25" i="2"/>
  <c r="R26" i="2"/>
  <c r="R27" i="2"/>
  <c r="R28" i="2"/>
  <c r="A588" i="18" s="1"/>
  <c r="R29" i="2"/>
  <c r="R30" i="2"/>
  <c r="S30" i="2" s="1"/>
  <c r="B634" i="18" s="1"/>
  <c r="R31" i="2"/>
  <c r="R32" i="2"/>
  <c r="U32" i="2" s="1"/>
  <c r="R33" i="2"/>
  <c r="S33" i="2" s="1"/>
  <c r="B703" i="18" s="1"/>
  <c r="R34" i="2"/>
  <c r="U34" i="2" s="1"/>
  <c r="D726" i="18" s="1"/>
  <c r="R35" i="2"/>
  <c r="S35" i="2" s="1"/>
  <c r="B749" i="18" s="1"/>
  <c r="R36" i="2"/>
  <c r="S36" i="2" s="1"/>
  <c r="B772" i="18" s="1"/>
  <c r="R37" i="2"/>
  <c r="R38" i="2"/>
  <c r="T38" i="2" s="1"/>
  <c r="C818" i="18" s="1"/>
  <c r="R39" i="2"/>
  <c r="R40" i="2"/>
  <c r="S40" i="2" s="1"/>
  <c r="B864" i="18" s="1"/>
  <c r="R41" i="2"/>
  <c r="S41" i="2" s="1"/>
  <c r="B887" i="18" s="1"/>
  <c r="R42" i="2"/>
  <c r="T42" i="2" s="1"/>
  <c r="C910" i="18" s="1"/>
  <c r="R43" i="2"/>
  <c r="U43" i="2" s="1"/>
  <c r="T43" i="2"/>
  <c r="R44" i="2"/>
  <c r="R45" i="2"/>
  <c r="U45" i="2" s="1"/>
  <c r="D979" i="18" s="1"/>
  <c r="R46" i="2"/>
  <c r="S46" i="2" s="1"/>
  <c r="B1002" i="18" s="1"/>
  <c r="D7" i="2"/>
  <c r="G7" i="2" s="1"/>
  <c r="B103" i="18" s="1"/>
  <c r="C41" i="2"/>
  <c r="G41" i="2" s="1"/>
  <c r="B885" i="18" s="1"/>
  <c r="C40" i="2"/>
  <c r="C39" i="2"/>
  <c r="C38" i="2"/>
  <c r="C37" i="2"/>
  <c r="C36" i="2"/>
  <c r="Z36" i="2" s="1"/>
  <c r="C35" i="2"/>
  <c r="C34" i="2"/>
  <c r="C33" i="2"/>
  <c r="G33" i="2" s="1"/>
  <c r="B701" i="18" s="1"/>
  <c r="C9" i="2"/>
  <c r="Q9" i="2" s="1"/>
  <c r="X7" i="2"/>
  <c r="D60" i="13"/>
  <c r="D61" i="13"/>
  <c r="D65" i="13"/>
  <c r="C29" i="13"/>
  <c r="B594" i="18" s="1"/>
  <c r="C99" i="13"/>
  <c r="T19" i="2"/>
  <c r="C87" i="13"/>
  <c r="D48" i="11"/>
  <c r="D1027" i="18" s="1"/>
  <c r="C50" i="11"/>
  <c r="B1073" i="18" s="1"/>
  <c r="E53" i="11"/>
  <c r="F1142" i="18" s="1"/>
  <c r="C56" i="11"/>
  <c r="B1211" i="18" s="1"/>
  <c r="E75" i="11"/>
  <c r="C80" i="11"/>
  <c r="D84" i="11"/>
  <c r="D91" i="11"/>
  <c r="D94" i="11"/>
  <c r="D47" i="11"/>
  <c r="D1004" i="18" s="1"/>
  <c r="C76" i="11"/>
  <c r="E87" i="11"/>
  <c r="C99" i="11"/>
  <c r="C78" i="11"/>
  <c r="C21" i="11"/>
  <c r="B406" i="18" s="1"/>
  <c r="E31" i="11"/>
  <c r="F636" i="18" s="1"/>
  <c r="C41" i="11"/>
  <c r="B866" i="18" s="1"/>
  <c r="C63" i="13"/>
  <c r="D71" i="13"/>
  <c r="C71" i="13"/>
  <c r="C11" i="18"/>
  <c r="G57" i="2"/>
  <c r="G65" i="2"/>
  <c r="G71" i="2"/>
  <c r="G73" i="2"/>
  <c r="G81" i="2"/>
  <c r="G89" i="2"/>
  <c r="G91" i="2"/>
  <c r="G97" i="2"/>
  <c r="C44" i="11"/>
  <c r="B935" i="18" s="1"/>
  <c r="C45" i="11"/>
  <c r="B958" i="18" s="1"/>
  <c r="E45" i="11"/>
  <c r="F958" i="18" s="1"/>
  <c r="E48" i="11"/>
  <c r="F1027" i="18" s="1"/>
  <c r="C48" i="11"/>
  <c r="B1027" i="18" s="1"/>
  <c r="C51" i="11"/>
  <c r="B1096" i="18" s="1"/>
  <c r="E51" i="11"/>
  <c r="F1096" i="18" s="1"/>
  <c r="C52" i="11"/>
  <c r="B1119" i="18" s="1"/>
  <c r="E56" i="11"/>
  <c r="F1211" i="18" s="1"/>
  <c r="D56" i="11"/>
  <c r="D1211" i="18" s="1"/>
  <c r="E58" i="11"/>
  <c r="C58" i="11"/>
  <c r="E60" i="11"/>
  <c r="E62" i="11"/>
  <c r="D72" i="11"/>
  <c r="C72" i="11"/>
  <c r="E74" i="11"/>
  <c r="D74" i="11"/>
  <c r="D76" i="11"/>
  <c r="E76" i="11"/>
  <c r="D80" i="11"/>
  <c r="E80" i="11"/>
  <c r="E82" i="11"/>
  <c r="C82" i="11"/>
  <c r="C83" i="11"/>
  <c r="E83" i="11"/>
  <c r="D87" i="11"/>
  <c r="C87" i="11"/>
  <c r="D92" i="11"/>
  <c r="E92" i="11"/>
  <c r="C95" i="11"/>
  <c r="E95" i="11"/>
  <c r="D97" i="11"/>
  <c r="C98" i="11"/>
  <c r="C54" i="11"/>
  <c r="B1165" i="18" s="1"/>
  <c r="E89" i="11"/>
  <c r="C90" i="11"/>
  <c r="E79" i="11"/>
  <c r="C74" i="11"/>
  <c r="D98" i="11"/>
  <c r="D96" i="11"/>
  <c r="E84" i="11"/>
  <c r="D82" i="11"/>
  <c r="E78" i="11"/>
  <c r="C64" i="11"/>
  <c r="E54" i="11"/>
  <c r="F1165" i="18" s="1"/>
  <c r="D52" i="11"/>
  <c r="D1119" i="18" s="1"/>
  <c r="C31" i="11"/>
  <c r="B636" i="18" s="1"/>
  <c r="D31" i="11"/>
  <c r="D636" i="18" s="1"/>
  <c r="D37" i="11"/>
  <c r="D774" i="18" s="1"/>
  <c r="D15" i="13"/>
  <c r="D272" i="18" s="1"/>
  <c r="C15" i="13"/>
  <c r="B272" i="18" s="1"/>
  <c r="C26" i="13"/>
  <c r="B525" i="18" s="1"/>
  <c r="D26" i="13"/>
  <c r="D525" i="18" s="1"/>
  <c r="D39" i="13"/>
  <c r="D824" i="18" s="1"/>
  <c r="D53" i="13"/>
  <c r="D1146" i="18" s="1"/>
  <c r="I14" i="2"/>
  <c r="J14" i="2"/>
  <c r="E4" i="11"/>
  <c r="F15" i="18" s="1"/>
  <c r="C4" i="11"/>
  <c r="B15" i="18" s="1"/>
  <c r="D4" i="11"/>
  <c r="B38" i="18"/>
  <c r="D89" i="13"/>
  <c r="C85" i="13"/>
  <c r="C83" i="13"/>
  <c r="E931" i="18"/>
  <c r="I4" i="2"/>
  <c r="D34" i="18" s="1"/>
  <c r="J16" i="2"/>
  <c r="E310" i="18" s="1"/>
  <c r="C632" i="18"/>
  <c r="C933" i="18"/>
  <c r="T46" i="2"/>
  <c r="U46" i="2"/>
  <c r="D1002" i="18" s="1"/>
  <c r="S44" i="2"/>
  <c r="B956" i="18" s="1"/>
  <c r="U44" i="2"/>
  <c r="D956" i="18" s="1"/>
  <c r="U42" i="2"/>
  <c r="U40" i="2"/>
  <c r="D864" i="18" s="1"/>
  <c r="U38" i="2"/>
  <c r="D818" i="18" s="1"/>
  <c r="S34" i="2"/>
  <c r="B726" i="18" s="1"/>
  <c r="T32" i="2"/>
  <c r="S32" i="2"/>
  <c r="B680" i="18" s="1"/>
  <c r="T30" i="2"/>
  <c r="U26" i="2"/>
  <c r="S26" i="2"/>
  <c r="B542" i="18" s="1"/>
  <c r="U20" i="2"/>
  <c r="D404" i="18" s="1"/>
  <c r="S11" i="2"/>
  <c r="B197" i="18" s="1"/>
  <c r="T13" i="2"/>
  <c r="S13" i="2"/>
  <c r="B243" i="18" s="1"/>
  <c r="U13" i="2"/>
  <c r="D243" i="18" s="1"/>
  <c r="S60" i="2"/>
  <c r="U60" i="2"/>
  <c r="T62" i="2"/>
  <c r="S64" i="2"/>
  <c r="U64" i="2"/>
  <c r="U66" i="2"/>
  <c r="S68" i="2"/>
  <c r="U68" i="2"/>
  <c r="S72" i="2"/>
  <c r="U72" i="2"/>
  <c r="S74" i="2"/>
  <c r="S76" i="2"/>
  <c r="U76" i="2"/>
  <c r="S78" i="2"/>
  <c r="T80" i="2"/>
  <c r="S80" i="2"/>
  <c r="U80" i="2"/>
  <c r="U82" i="2"/>
  <c r="T84" i="2"/>
  <c r="S84" i="2"/>
  <c r="U84" i="2"/>
  <c r="S86" i="2"/>
  <c r="U86" i="2"/>
  <c r="T88" i="2"/>
  <c r="S88" i="2"/>
  <c r="U88" i="2"/>
  <c r="S90" i="2"/>
  <c r="S92" i="2"/>
  <c r="U92" i="2"/>
  <c r="S94" i="2"/>
  <c r="T96" i="2"/>
  <c r="S96" i="2"/>
  <c r="U96" i="2"/>
  <c r="S98" i="2"/>
  <c r="S100" i="2"/>
  <c r="U100" i="2"/>
  <c r="K26" i="2"/>
  <c r="F540" i="18" s="1"/>
  <c r="I26" i="2"/>
  <c r="D540" i="18" s="1"/>
  <c r="K36" i="2"/>
  <c r="F770" i="18" s="1"/>
  <c r="K56" i="2"/>
  <c r="I56" i="2"/>
  <c r="D1230" i="18" s="1"/>
  <c r="K58" i="2"/>
  <c r="I58" i="2"/>
  <c r="K60" i="2"/>
  <c r="K62" i="2"/>
  <c r="I62" i="2"/>
  <c r="I68" i="2"/>
  <c r="K70" i="2"/>
  <c r="I70" i="2"/>
  <c r="K76" i="2"/>
  <c r="I80" i="2"/>
  <c r="C381" i="18"/>
  <c r="J82" i="2"/>
  <c r="C816" i="18"/>
  <c r="U4" i="2"/>
  <c r="D36" i="18" s="1"/>
  <c r="B36" i="18"/>
  <c r="S45" i="2"/>
  <c r="B979" i="18" s="1"/>
  <c r="S43" i="2"/>
  <c r="B933" i="18" s="1"/>
  <c r="U41" i="2"/>
  <c r="D887" i="18" s="1"/>
  <c r="S39" i="2"/>
  <c r="B841" i="18" s="1"/>
  <c r="U39" i="2"/>
  <c r="D841" i="18" s="1"/>
  <c r="T37" i="2"/>
  <c r="S37" i="2"/>
  <c r="B795" i="18" s="1"/>
  <c r="U37" i="2"/>
  <c r="U35" i="2"/>
  <c r="D749" i="18" s="1"/>
  <c r="S29" i="2"/>
  <c r="B611" i="18" s="1"/>
  <c r="U29" i="2"/>
  <c r="U27" i="2"/>
  <c r="D565" i="18" s="1"/>
  <c r="S25" i="2"/>
  <c r="B519" i="18" s="1"/>
  <c r="S23" i="2"/>
  <c r="B473" i="18" s="1"/>
  <c r="T21" i="2"/>
  <c r="C427" i="18" s="1"/>
  <c r="S21" i="2"/>
  <c r="B427" i="18" s="1"/>
  <c r="U21" i="2"/>
  <c r="S7" i="2"/>
  <c r="B105" i="18" s="1"/>
  <c r="U12" i="2"/>
  <c r="D220" i="18" s="1"/>
  <c r="T14" i="2"/>
  <c r="U14" i="2"/>
  <c r="D266" i="18" s="1"/>
  <c r="S14" i="2"/>
  <c r="B266" i="18" s="1"/>
  <c r="S47" i="2"/>
  <c r="B1025" i="18"/>
  <c r="U47" i="2"/>
  <c r="D1025" i="18" s="1"/>
  <c r="T48" i="2"/>
  <c r="S48" i="2"/>
  <c r="B1048" i="18"/>
  <c r="U48" i="2"/>
  <c r="D1048" i="18" s="1"/>
  <c r="D1071" i="18"/>
  <c r="A1094" i="18"/>
  <c r="A1117" i="18"/>
  <c r="S51" i="2"/>
  <c r="B1117" i="18" s="1"/>
  <c r="U51" i="2"/>
  <c r="D1117" i="18" s="1"/>
  <c r="S52" i="2"/>
  <c r="B1140" i="18" s="1"/>
  <c r="U52" i="2"/>
  <c r="D1140" i="18" s="1"/>
  <c r="U53" i="2"/>
  <c r="D1163" i="18" s="1"/>
  <c r="S55" i="2"/>
  <c r="B1209" i="18" s="1"/>
  <c r="U55" i="2"/>
  <c r="D1209" i="18" s="1"/>
  <c r="S56" i="2"/>
  <c r="B1232" i="18" s="1"/>
  <c r="U56" i="2"/>
  <c r="D1232" i="18" s="1"/>
  <c r="S57" i="2"/>
  <c r="U57" i="2"/>
  <c r="S59" i="2"/>
  <c r="S61" i="2"/>
  <c r="U61" i="2"/>
  <c r="S63" i="2"/>
  <c r="S65" i="2"/>
  <c r="U65" i="2"/>
  <c r="S67" i="2"/>
  <c r="S69" i="2"/>
  <c r="U69" i="2"/>
  <c r="S73" i="2"/>
  <c r="U73" i="2"/>
  <c r="S77" i="2"/>
  <c r="U77" i="2"/>
  <c r="S81" i="2"/>
  <c r="U81" i="2"/>
  <c r="T83" i="2"/>
  <c r="S85" i="2"/>
  <c r="U85" i="2"/>
  <c r="D588" i="18" s="1"/>
  <c r="T89" i="2"/>
  <c r="S89" i="2"/>
  <c r="U89" i="2"/>
  <c r="U91" i="2"/>
  <c r="S93" i="2"/>
  <c r="U93" i="2"/>
  <c r="S97" i="2"/>
  <c r="U97" i="2"/>
  <c r="F149" i="18"/>
  <c r="K17" i="2"/>
  <c r="F333" i="18" s="1"/>
  <c r="I17" i="2"/>
  <c r="K19" i="2"/>
  <c r="F379" i="18" s="1"/>
  <c r="I19" i="2"/>
  <c r="D379" i="18" s="1"/>
  <c r="K21" i="2"/>
  <c r="F425" i="18" s="1"/>
  <c r="I21" i="2"/>
  <c r="D425" i="18" s="1"/>
  <c r="K23" i="2"/>
  <c r="F471" i="18" s="1"/>
  <c r="I23" i="2"/>
  <c r="D471" i="18"/>
  <c r="K25" i="2"/>
  <c r="F517" i="18" s="1"/>
  <c r="I25" i="2"/>
  <c r="K29" i="2"/>
  <c r="F609" i="18" s="1"/>
  <c r="I29" i="2"/>
  <c r="D609" i="18" s="1"/>
  <c r="K35" i="2"/>
  <c r="I35" i="2"/>
  <c r="D747" i="18"/>
  <c r="K37" i="2"/>
  <c r="I37" i="2"/>
  <c r="K39" i="2"/>
  <c r="F839" i="18" s="1"/>
  <c r="I39" i="2"/>
  <c r="D839" i="18" s="1"/>
  <c r="K41" i="2"/>
  <c r="I41" i="2"/>
  <c r="D885" i="18" s="1"/>
  <c r="K43" i="2"/>
  <c r="F931" i="18" s="1"/>
  <c r="I43" i="2"/>
  <c r="D931" i="18" s="1"/>
  <c r="I47" i="2"/>
  <c r="D1023" i="18" s="1"/>
  <c r="I51" i="2"/>
  <c r="D1115" i="18" s="1"/>
  <c r="I55" i="2"/>
  <c r="D1207" i="18" s="1"/>
  <c r="K59" i="2"/>
  <c r="I59" i="2"/>
  <c r="K63" i="2"/>
  <c r="I63" i="2"/>
  <c r="K67" i="2"/>
  <c r="I67" i="2"/>
  <c r="K69" i="2"/>
  <c r="I69" i="2"/>
  <c r="K71" i="2"/>
  <c r="I71" i="2"/>
  <c r="K73" i="2"/>
  <c r="I73" i="2"/>
  <c r="K75" i="2"/>
  <c r="I75" i="2"/>
  <c r="K77" i="2"/>
  <c r="I77" i="2"/>
  <c r="K79" i="2"/>
  <c r="I79" i="2"/>
  <c r="K81" i="2"/>
  <c r="I81" i="2"/>
  <c r="K83" i="2"/>
  <c r="I83" i="2"/>
  <c r="K85" i="2"/>
  <c r="I85" i="2"/>
  <c r="K87" i="2"/>
  <c r="I87" i="2"/>
  <c r="K89" i="2"/>
  <c r="I89" i="2"/>
  <c r="K97" i="2"/>
  <c r="I97" i="2"/>
  <c r="J59" i="2"/>
  <c r="T57" i="2"/>
  <c r="T73" i="2"/>
  <c r="T77" i="2"/>
  <c r="J79" i="2"/>
  <c r="T27" i="2"/>
  <c r="J83" i="2"/>
  <c r="J63" i="2"/>
  <c r="Z3" i="2"/>
  <c r="Z4" i="2"/>
  <c r="Z7" i="2"/>
  <c r="Z35" i="2"/>
  <c r="Z37" i="2"/>
  <c r="Z39" i="2"/>
  <c r="A126" i="18"/>
  <c r="Z11" i="2"/>
  <c r="Z13" i="2"/>
  <c r="A195" i="18"/>
  <c r="G11" i="2"/>
  <c r="B195" i="18" s="1"/>
  <c r="Z14" i="2"/>
  <c r="Z15" i="2"/>
  <c r="Z19" i="2"/>
  <c r="Z21" i="2"/>
  <c r="Z23" i="2"/>
  <c r="Z27" i="2"/>
  <c r="Z29" i="2"/>
  <c r="Z31" i="2"/>
  <c r="G15" i="2"/>
  <c r="B287" i="18" s="1"/>
  <c r="A333" i="18"/>
  <c r="A425" i="18"/>
  <c r="G21" i="2"/>
  <c r="B425" i="18" s="1"/>
  <c r="A517" i="18"/>
  <c r="G25" i="2"/>
  <c r="B517" i="18" s="1"/>
  <c r="A609" i="18"/>
  <c r="G29" i="2"/>
  <c r="B609" i="18" s="1"/>
  <c r="A701" i="18"/>
  <c r="A747" i="18"/>
  <c r="A793" i="18"/>
  <c r="G37" i="2"/>
  <c r="B793" i="18" s="1"/>
  <c r="A839" i="18"/>
  <c r="A885" i="18"/>
  <c r="A931" i="18"/>
  <c r="G43" i="2"/>
  <c r="B931" i="18" s="1"/>
  <c r="A977" i="18"/>
  <c r="G45" i="2"/>
  <c r="B977" i="18" s="1"/>
  <c r="A1023" i="18"/>
  <c r="G47" i="2"/>
  <c r="B1023" i="18" s="1"/>
  <c r="A1069" i="18"/>
  <c r="G49" i="2"/>
  <c r="B1069" i="18" s="1"/>
  <c r="A1115" i="18"/>
  <c r="G51" i="2"/>
  <c r="B1115" i="18" s="1"/>
  <c r="A1161" i="18"/>
  <c r="G53" i="2"/>
  <c r="B1161" i="18" s="1"/>
  <c r="A1207" i="18"/>
  <c r="G55" i="2"/>
  <c r="B1207" i="18" s="1"/>
  <c r="J11" i="2"/>
  <c r="E195" i="18" s="1"/>
  <c r="K11" i="2"/>
  <c r="F195" i="18" s="1"/>
  <c r="D241" i="18"/>
  <c r="K13" i="2"/>
  <c r="F241" i="18" s="1"/>
  <c r="K15" i="2"/>
  <c r="J27" i="2"/>
  <c r="E563" i="18" s="1"/>
  <c r="K27" i="2"/>
  <c r="F563" i="18" s="1"/>
  <c r="C655" i="18"/>
  <c r="K31" i="2"/>
  <c r="K33" i="2"/>
  <c r="F701" i="18" s="1"/>
  <c r="C977" i="18"/>
  <c r="K45" i="2"/>
  <c r="F977" i="18" s="1"/>
  <c r="C1023" i="18"/>
  <c r="K47" i="2"/>
  <c r="F1023" i="18" s="1"/>
  <c r="J49" i="2"/>
  <c r="K49" i="2"/>
  <c r="F1069" i="18" s="1"/>
  <c r="C1115" i="18"/>
  <c r="K51" i="2"/>
  <c r="F1115" i="18" s="1"/>
  <c r="J53" i="2"/>
  <c r="K53" i="2"/>
  <c r="F1161" i="18" s="1"/>
  <c r="C1207" i="18"/>
  <c r="K55" i="2"/>
  <c r="F1207" i="18" s="1"/>
  <c r="K57" i="2"/>
  <c r="J61" i="2"/>
  <c r="K61" i="2"/>
  <c r="K65" i="2"/>
  <c r="J91" i="2"/>
  <c r="K91" i="2"/>
  <c r="K93" i="2"/>
  <c r="J95" i="2"/>
  <c r="K95" i="2"/>
  <c r="J99" i="2"/>
  <c r="K99" i="2"/>
  <c r="Z42" i="2"/>
  <c r="Z44" i="2"/>
  <c r="Z46" i="2"/>
  <c r="Z48" i="2"/>
  <c r="Z50" i="2"/>
  <c r="Z52" i="2"/>
  <c r="Z54" i="2"/>
  <c r="Z56" i="2"/>
  <c r="Z58" i="2"/>
  <c r="Z60" i="2"/>
  <c r="Z62" i="2"/>
  <c r="Z64" i="2"/>
  <c r="Z66" i="2"/>
  <c r="Z68" i="2"/>
  <c r="Z70" i="2"/>
  <c r="Z72" i="2"/>
  <c r="Z74" i="2"/>
  <c r="Z76" i="2"/>
  <c r="Z78" i="2"/>
  <c r="Z80" i="2"/>
  <c r="Z82" i="2"/>
  <c r="Z84" i="2"/>
  <c r="Z86" i="2"/>
  <c r="Z88" i="2"/>
  <c r="Z90" i="2"/>
  <c r="Z92" i="2"/>
  <c r="Z94" i="2"/>
  <c r="Z96" i="2"/>
  <c r="Z98" i="2"/>
  <c r="Z100" i="2"/>
  <c r="T56" i="2"/>
  <c r="T61" i="2"/>
  <c r="T67" i="2"/>
  <c r="T68" i="2"/>
  <c r="Z9" i="2"/>
  <c r="Z34" i="2"/>
  <c r="Z38" i="2"/>
  <c r="Z40" i="2"/>
  <c r="A103" i="18"/>
  <c r="A149" i="18"/>
  <c r="Z10" i="2"/>
  <c r="Z12" i="2"/>
  <c r="A218" i="18"/>
  <c r="G12" i="2"/>
  <c r="B218" i="18" s="1"/>
  <c r="Z18" i="2"/>
  <c r="Z22" i="2"/>
  <c r="Z26" i="2"/>
  <c r="Z30" i="2"/>
  <c r="A310" i="18"/>
  <c r="A356" i="18"/>
  <c r="A402" i="18"/>
  <c r="A448" i="18"/>
  <c r="A494" i="18"/>
  <c r="A540" i="18"/>
  <c r="A586" i="18"/>
  <c r="A632" i="18"/>
  <c r="A678" i="18"/>
  <c r="A724" i="18"/>
  <c r="A770" i="18"/>
  <c r="G38" i="2"/>
  <c r="B816" i="18" s="1"/>
  <c r="A862" i="18"/>
  <c r="G40" i="2"/>
  <c r="B862" i="18" s="1"/>
  <c r="G42" i="2"/>
  <c r="B908" i="18" s="1"/>
  <c r="A954" i="18"/>
  <c r="G44" i="2"/>
  <c r="B954" i="18" s="1"/>
  <c r="G46" i="2"/>
  <c r="B1000" i="18" s="1"/>
  <c r="A1046" i="18"/>
  <c r="G48" i="2"/>
  <c r="B1046" i="18" s="1"/>
  <c r="G50" i="2"/>
  <c r="B1092" i="18" s="1"/>
  <c r="A1138" i="18"/>
  <c r="G52" i="2"/>
  <c r="B1138" i="18" s="1"/>
  <c r="G54" i="2"/>
  <c r="B1184" i="18" s="1"/>
  <c r="A1230" i="18"/>
  <c r="G56" i="2"/>
  <c r="B1230" i="18" s="1"/>
  <c r="G60" i="2"/>
  <c r="G64" i="2"/>
  <c r="G68" i="2"/>
  <c r="G72" i="2"/>
  <c r="G76" i="2"/>
  <c r="G80" i="2"/>
  <c r="G84" i="2"/>
  <c r="G88" i="2"/>
  <c r="G92" i="2"/>
  <c r="G96" i="2"/>
  <c r="G100" i="2"/>
  <c r="D655" i="18"/>
  <c r="J57" i="2"/>
  <c r="J55" i="2"/>
  <c r="J51" i="2"/>
  <c r="J47" i="2"/>
  <c r="C172" i="18"/>
  <c r="K10" i="2"/>
  <c r="F172" i="18" s="1"/>
  <c r="D264" i="18"/>
  <c r="K14" i="2"/>
  <c r="F264" i="18" s="1"/>
  <c r="K16" i="2"/>
  <c r="F310" i="18" s="1"/>
  <c r="J18" i="2"/>
  <c r="E356" i="18" s="1"/>
  <c r="K18" i="2"/>
  <c r="F356" i="18" s="1"/>
  <c r="K20" i="2"/>
  <c r="F402" i="18" s="1"/>
  <c r="K22" i="2"/>
  <c r="F448" i="18" s="1"/>
  <c r="K24" i="2"/>
  <c r="F494" i="18" s="1"/>
  <c r="J30" i="2"/>
  <c r="E632" i="18" s="1"/>
  <c r="K30" i="2"/>
  <c r="F632" i="18" s="1"/>
  <c r="K32" i="2"/>
  <c r="F678" i="18" s="1"/>
  <c r="J34" i="2"/>
  <c r="K34" i="2"/>
  <c r="F724" i="18" s="1"/>
  <c r="K38" i="2"/>
  <c r="C862" i="18"/>
  <c r="K40" i="2"/>
  <c r="F862" i="18" s="1"/>
  <c r="C908" i="18"/>
  <c r="K42" i="2"/>
  <c r="F908" i="18" s="1"/>
  <c r="C1000" i="18"/>
  <c r="K46" i="2"/>
  <c r="F1000" i="18" s="1"/>
  <c r="D1092" i="18"/>
  <c r="K50" i="2"/>
  <c r="F1092" i="18" s="1"/>
  <c r="K52" i="2"/>
  <c r="F1138" i="18" s="1"/>
  <c r="J54" i="2"/>
  <c r="E1184" i="18" s="1"/>
  <c r="K54" i="2"/>
  <c r="F1184" i="18" s="1"/>
  <c r="J66" i="2"/>
  <c r="K66" i="2"/>
  <c r="J74" i="2"/>
  <c r="K74" i="2"/>
  <c r="K78" i="2"/>
  <c r="K82" i="2"/>
  <c r="K86" i="2"/>
  <c r="J88" i="2"/>
  <c r="K88" i="2"/>
  <c r="J90" i="2"/>
  <c r="K90" i="2"/>
  <c r="J92" i="2"/>
  <c r="K92" i="2"/>
  <c r="J94" i="2"/>
  <c r="K94" i="2"/>
  <c r="K96" i="2"/>
  <c r="K98" i="2"/>
  <c r="Z43" i="2"/>
  <c r="Z45" i="2"/>
  <c r="Z47" i="2"/>
  <c r="Z49" i="2"/>
  <c r="Z51" i="2"/>
  <c r="Z53" i="2"/>
  <c r="Z55" i="2"/>
  <c r="Z57" i="2"/>
  <c r="Z59" i="2"/>
  <c r="Z61" i="2"/>
  <c r="Z63" i="2"/>
  <c r="Z65" i="2"/>
  <c r="Z67" i="2"/>
  <c r="Z69" i="2"/>
  <c r="Z71" i="2"/>
  <c r="Z73" i="2"/>
  <c r="Z75" i="2"/>
  <c r="Z77" i="2"/>
  <c r="Z79" i="2"/>
  <c r="Z81" i="2"/>
  <c r="Z83" i="2"/>
  <c r="Z85" i="2"/>
  <c r="Z87" i="2"/>
  <c r="Z89" i="2"/>
  <c r="Z91" i="2"/>
  <c r="Z93" i="2"/>
  <c r="Z95" i="2"/>
  <c r="Z97" i="2"/>
  <c r="Z99" i="2"/>
  <c r="A910" i="18"/>
  <c r="D680" i="18"/>
  <c r="T47" i="2"/>
  <c r="A1025" i="18"/>
  <c r="T51" i="2"/>
  <c r="T53" i="2"/>
  <c r="C1163" i="18" s="1"/>
  <c r="T54" i="2"/>
  <c r="C1186" i="18" s="1"/>
  <c r="A1209" i="18"/>
  <c r="T55" i="2"/>
  <c r="T60" i="2"/>
  <c r="T74" i="2"/>
  <c r="T81" i="2"/>
  <c r="T93" i="2"/>
  <c r="T97" i="2"/>
  <c r="T100" i="2"/>
  <c r="T40" i="2"/>
  <c r="A542" i="18"/>
  <c r="D542" i="18"/>
  <c r="T24" i="2"/>
  <c r="C13" i="11"/>
  <c r="B222" i="18" s="1"/>
  <c r="E13" i="11"/>
  <c r="F222" i="18" s="1"/>
  <c r="E19" i="11"/>
  <c r="F360" i="18" s="1"/>
  <c r="D19" i="11"/>
  <c r="D360" i="18" s="1"/>
  <c r="E23" i="11"/>
  <c r="F452" i="18" s="1"/>
  <c r="D23" i="11"/>
  <c r="D452" i="18" s="1"/>
  <c r="D29" i="11"/>
  <c r="D590" i="18" s="1"/>
  <c r="D35" i="11"/>
  <c r="D728" i="18" s="1"/>
  <c r="E39" i="11"/>
  <c r="F820" i="18" s="1"/>
  <c r="C39" i="11"/>
  <c r="B820" i="18" s="1"/>
  <c r="C31" i="13"/>
  <c r="B640" i="18" s="1"/>
  <c r="C27" i="13"/>
  <c r="B548" i="18" s="1"/>
  <c r="D57" i="13"/>
  <c r="D1238" i="18" s="1"/>
  <c r="D69" i="13"/>
  <c r="C91" i="13"/>
  <c r="D79" i="13"/>
  <c r="B1217" i="18"/>
  <c r="D1125" i="18"/>
  <c r="B1148" i="18"/>
  <c r="B1194" i="18"/>
  <c r="D42" i="18"/>
  <c r="B42" i="18"/>
  <c r="E81" i="11"/>
  <c r="C91" i="11"/>
  <c r="A818" i="18"/>
  <c r="D910" i="18"/>
  <c r="D95" i="11"/>
  <c r="D83" i="11"/>
  <c r="D79" i="11"/>
  <c r="E63" i="11"/>
  <c r="C55" i="11"/>
  <c r="B1188" i="18" s="1"/>
  <c r="D49" i="11"/>
  <c r="D1050" i="18" s="1"/>
  <c r="C47" i="11"/>
  <c r="B1004" i="18" s="1"/>
  <c r="D89" i="11"/>
  <c r="D75" i="11"/>
  <c r="D69" i="11"/>
  <c r="C65" i="11"/>
  <c r="C1184" i="18"/>
  <c r="A1002" i="18"/>
  <c r="J42" i="2"/>
  <c r="D724" i="18"/>
  <c r="D56" i="13"/>
  <c r="D1215" i="18" s="1"/>
  <c r="J98" i="2"/>
  <c r="C356" i="18"/>
  <c r="D92" i="13"/>
  <c r="E73" i="11"/>
  <c r="A634" i="18"/>
  <c r="E99" i="11"/>
  <c r="D85" i="11"/>
  <c r="D81" i="11"/>
  <c r="D61" i="11"/>
  <c r="D51" i="11"/>
  <c r="D1096" i="18" s="1"/>
  <c r="C49" i="11"/>
  <c r="B1050" i="18" s="1"/>
  <c r="D93" i="11"/>
  <c r="D77" i="11"/>
  <c r="C73" i="11"/>
  <c r="C59" i="11"/>
  <c r="D53" i="11"/>
  <c r="D1142" i="18" s="1"/>
  <c r="T4" i="2"/>
  <c r="D448" i="18"/>
  <c r="J86" i="2"/>
  <c r="J78" i="2"/>
  <c r="C724" i="18"/>
  <c r="C448" i="18"/>
  <c r="D88" i="13"/>
  <c r="B1171" i="18"/>
  <c r="D1148" i="18"/>
  <c r="E57" i="11"/>
  <c r="F1234" i="18" s="1"/>
  <c r="E97" i="11"/>
  <c r="C85" i="11"/>
  <c r="E71" i="11"/>
  <c r="D45" i="11"/>
  <c r="D958" i="18" s="1"/>
  <c r="C93" i="11"/>
  <c r="C77" i="11"/>
  <c r="C18" i="11"/>
  <c r="B337" i="18" s="1"/>
  <c r="D98" i="13"/>
  <c r="J50" i="2"/>
  <c r="C66" i="13"/>
  <c r="D58" i="13"/>
  <c r="D908" i="18"/>
  <c r="C52" i="13"/>
  <c r="B1123" i="18" s="1"/>
  <c r="E11" i="11"/>
  <c r="F176" i="18" s="1"/>
  <c r="C264" i="18"/>
  <c r="T12" i="2"/>
  <c r="C11" i="13"/>
  <c r="B180" i="18" s="1"/>
  <c r="A519" i="18"/>
  <c r="D40" i="13"/>
  <c r="D847" i="18" s="1"/>
  <c r="C40" i="13"/>
  <c r="B847" i="18" s="1"/>
  <c r="D1194" i="18"/>
  <c r="E41" i="11"/>
  <c r="F866" i="18" s="1"/>
  <c r="E29" i="11"/>
  <c r="F590" i="18" s="1"/>
  <c r="D25" i="11"/>
  <c r="D498" i="18" s="1"/>
  <c r="D13" i="11"/>
  <c r="D222" i="18" s="1"/>
  <c r="T36" i="2"/>
  <c r="C772" i="18" s="1"/>
  <c r="A772" i="18"/>
  <c r="T50" i="2"/>
  <c r="C1094" i="18" s="1"/>
  <c r="C32" i="13"/>
  <c r="B663" i="18" s="1"/>
  <c r="D20" i="13"/>
  <c r="D387" i="18" s="1"/>
  <c r="D22" i="13"/>
  <c r="D433" i="18" s="1"/>
  <c r="C70" i="13"/>
  <c r="D70" i="13"/>
  <c r="C78" i="13"/>
  <c r="D78" i="13"/>
  <c r="C80" i="13"/>
  <c r="D80" i="13"/>
  <c r="C84" i="13"/>
  <c r="D84" i="13"/>
  <c r="C30" i="13"/>
  <c r="B617" i="18" s="1"/>
  <c r="D30" i="13"/>
  <c r="D617" i="18" s="1"/>
  <c r="E37" i="11"/>
  <c r="F774" i="18" s="1"/>
  <c r="D33" i="11"/>
  <c r="D682" i="18" s="1"/>
  <c r="E21" i="11"/>
  <c r="F406" i="18" s="1"/>
  <c r="D17" i="11"/>
  <c r="D314" i="18" s="1"/>
  <c r="B130" i="18"/>
  <c r="B1010" i="18"/>
  <c r="C33" i="11"/>
  <c r="B682" i="18" s="1"/>
  <c r="C25" i="11"/>
  <c r="B498" i="18" s="1"/>
  <c r="C17" i="11"/>
  <c r="B314" i="18" s="1"/>
  <c r="A1071" i="18"/>
  <c r="A427" i="18"/>
  <c r="A703" i="18"/>
  <c r="C28" i="13"/>
  <c r="B571" i="18" s="1"/>
  <c r="C100" i="13"/>
  <c r="D62" i="13"/>
  <c r="C8" i="13"/>
  <c r="B111" i="18" s="1"/>
  <c r="T65" i="2"/>
  <c r="T69" i="2"/>
  <c r="T76" i="2"/>
  <c r="T85" i="2"/>
  <c r="D90" i="13"/>
  <c r="D68" i="13"/>
  <c r="D18" i="13"/>
  <c r="D341" i="18" s="1"/>
  <c r="J65" i="2"/>
  <c r="C586" i="18"/>
  <c r="C770" i="18"/>
  <c r="J36" i="2"/>
  <c r="J44" i="2"/>
  <c r="E954" i="18" s="1"/>
  <c r="C954" i="18"/>
  <c r="J48" i="2"/>
  <c r="J76" i="2"/>
  <c r="J80" i="2"/>
  <c r="J84" i="2"/>
  <c r="J100" i="2"/>
  <c r="D38" i="13"/>
  <c r="D801" i="18" s="1"/>
  <c r="A864" i="18"/>
  <c r="A979" i="18"/>
  <c r="D82" i="13"/>
  <c r="C34" i="18"/>
  <c r="C425" i="18"/>
  <c r="C517" i="18"/>
  <c r="D517" i="18"/>
  <c r="C1069" i="18"/>
  <c r="D1069" i="18"/>
  <c r="C1161" i="18"/>
  <c r="D1161" i="18"/>
  <c r="J73" i="2"/>
  <c r="J81" i="2"/>
  <c r="J85" i="2"/>
  <c r="J89" i="2"/>
  <c r="J93" i="2"/>
  <c r="J97" i="2"/>
  <c r="B19" i="18"/>
  <c r="C16" i="11"/>
  <c r="B291" i="18" s="1"/>
  <c r="A680" i="18"/>
  <c r="C310" i="18"/>
  <c r="D632" i="18"/>
  <c r="J32" i="2"/>
  <c r="J28" i="2"/>
  <c r="J24" i="2"/>
  <c r="J22" i="2"/>
  <c r="J20" i="2"/>
  <c r="D356" i="18"/>
  <c r="T28" i="2"/>
  <c r="C588" i="18" s="1"/>
  <c r="J10" i="2"/>
  <c r="E172" i="18" s="1"/>
  <c r="B458" i="18"/>
  <c r="C13" i="13"/>
  <c r="B226" i="18" s="1"/>
  <c r="E16" i="11"/>
  <c r="F291" i="18" s="1"/>
  <c r="E18" i="11"/>
  <c r="F337" i="18" s="1"/>
  <c r="B44" i="18"/>
  <c r="A36" i="18"/>
  <c r="A266" i="18"/>
  <c r="A220" i="18"/>
  <c r="D427" i="18"/>
  <c r="D734" i="18"/>
  <c r="T23" i="2"/>
  <c r="C473" i="18" s="1"/>
  <c r="C23" i="13"/>
  <c r="B456" i="18" s="1"/>
  <c r="C24" i="13"/>
  <c r="B479" i="18" s="1"/>
  <c r="A749" i="18"/>
  <c r="T33" i="2"/>
  <c r="C34" i="13"/>
  <c r="B709" i="18" s="1"/>
  <c r="B297" i="18"/>
  <c r="B619" i="18"/>
  <c r="B665" i="18"/>
  <c r="J15" i="2"/>
  <c r="E287" i="18" s="1"/>
  <c r="D16" i="13"/>
  <c r="D295" i="18" s="1"/>
  <c r="C36" i="13"/>
  <c r="B755" i="18"/>
  <c r="B205" i="18"/>
  <c r="D1171" i="18"/>
  <c r="A956" i="18"/>
  <c r="A473" i="18"/>
  <c r="T44" i="2"/>
  <c r="C956" i="18" s="1"/>
  <c r="T41" i="2"/>
  <c r="C887" i="18" s="1"/>
  <c r="A795" i="18"/>
  <c r="D795" i="18"/>
  <c r="T31" i="2"/>
  <c r="A450" i="18"/>
  <c r="T16" i="2"/>
  <c r="C540" i="18"/>
  <c r="A496" i="18"/>
  <c r="T18" i="2"/>
  <c r="C358" i="18" s="1"/>
  <c r="A657" i="18"/>
  <c r="A312" i="18"/>
  <c r="T35" i="2"/>
  <c r="J26" i="2"/>
  <c r="B389" i="18"/>
  <c r="E14" i="11"/>
  <c r="F245" i="18" s="1"/>
  <c r="D14" i="11"/>
  <c r="D245" i="18" s="1"/>
  <c r="D22" i="11"/>
  <c r="D429" i="18" s="1"/>
  <c r="C22" i="11"/>
  <c r="B429" i="18" s="1"/>
  <c r="D24" i="11"/>
  <c r="D475" i="18" s="1"/>
  <c r="C24" i="11"/>
  <c r="B475" i="18" s="1"/>
  <c r="D26" i="11"/>
  <c r="D521" i="18" s="1"/>
  <c r="C26" i="11"/>
  <c r="B521" i="18" s="1"/>
  <c r="D30" i="11"/>
  <c r="D613" i="18" s="1"/>
  <c r="E30" i="11"/>
  <c r="F613" i="18" s="1"/>
  <c r="E32" i="11"/>
  <c r="F659" i="18" s="1"/>
  <c r="C103" i="18"/>
  <c r="J7" i="2"/>
  <c r="C195" i="18"/>
  <c r="D195" i="18"/>
  <c r="C241" i="18"/>
  <c r="J13" i="2"/>
  <c r="E241" i="18" s="1"/>
  <c r="J17" i="2"/>
  <c r="E333" i="18" s="1"/>
  <c r="C379" i="18"/>
  <c r="J19" i="2"/>
  <c r="C471" i="18"/>
  <c r="J23" i="2"/>
  <c r="C563" i="18"/>
  <c r="D563" i="18"/>
  <c r="C609" i="18"/>
  <c r="C701" i="18"/>
  <c r="J33" i="2"/>
  <c r="T39" i="2"/>
  <c r="A841" i="18"/>
  <c r="A611" i="18"/>
  <c r="D611" i="18"/>
  <c r="A404" i="18"/>
  <c r="T20" i="2"/>
  <c r="C404" i="18" s="1"/>
  <c r="C151" i="18"/>
  <c r="D46" i="11"/>
  <c r="D981" i="18" s="1"/>
  <c r="D46" i="13"/>
  <c r="D985" i="18" s="1"/>
  <c r="B941" i="18"/>
  <c r="D44" i="13"/>
  <c r="D939" i="18" s="1"/>
  <c r="J45" i="2"/>
  <c r="D977" i="18"/>
  <c r="D964" i="18"/>
  <c r="C45" i="13"/>
  <c r="B962" i="18" s="1"/>
  <c r="D43" i="11"/>
  <c r="D912" i="18" s="1"/>
  <c r="D39" i="11"/>
  <c r="D820" i="18" s="1"/>
  <c r="J38" i="2"/>
  <c r="D803" i="18"/>
  <c r="D701" i="18"/>
  <c r="J31" i="2"/>
  <c r="T29" i="2"/>
  <c r="C611" i="18" s="1"/>
  <c r="J29" i="2"/>
  <c r="E609" i="18" s="1"/>
  <c r="C28" i="11"/>
  <c r="B567" i="18" s="1"/>
  <c r="B573" i="18"/>
  <c r="T26" i="2"/>
  <c r="C542" i="18" s="1"/>
  <c r="J25" i="2"/>
  <c r="J21" i="2"/>
  <c r="C17" i="13"/>
  <c r="B318" i="18" s="1"/>
  <c r="B320" i="18"/>
  <c r="B274" i="18"/>
  <c r="T3" i="2"/>
  <c r="A13" i="18"/>
  <c r="C12" i="13"/>
  <c r="B203" i="18" s="1"/>
  <c r="D14" i="13"/>
  <c r="D249" i="18" s="1"/>
  <c r="T17" i="2"/>
  <c r="C335" i="18" s="1"/>
  <c r="D335" i="18"/>
  <c r="A289" i="18"/>
  <c r="T15" i="2"/>
  <c r="C289" i="18" s="1"/>
  <c r="T64" i="2"/>
  <c r="T90" i="2"/>
  <c r="B1102" i="18"/>
  <c r="D33" i="13"/>
  <c r="D686" i="18" s="1"/>
  <c r="C33" i="13"/>
  <c r="B686" i="18" s="1"/>
  <c r="D49" i="13"/>
  <c r="D1054" i="18"/>
  <c r="C49" i="13"/>
  <c r="B1054" i="18" s="1"/>
  <c r="C50" i="13"/>
  <c r="B1077" i="18" s="1"/>
  <c r="D50" i="13"/>
  <c r="D1077" i="18"/>
  <c r="D51" i="13"/>
  <c r="D1100" i="18" s="1"/>
  <c r="C51" i="13"/>
  <c r="B1100" i="18" s="1"/>
  <c r="C72" i="13"/>
  <c r="D72" i="13"/>
  <c r="C74" i="13"/>
  <c r="D74" i="13"/>
  <c r="C93" i="13"/>
  <c r="D93" i="13"/>
  <c r="C94" i="13"/>
  <c r="D94" i="13"/>
  <c r="C747" i="18"/>
  <c r="J35" i="2"/>
  <c r="C793" i="18"/>
  <c r="J37" i="2"/>
  <c r="E793" i="18" s="1"/>
  <c r="C839" i="18"/>
  <c r="C885" i="18"/>
  <c r="J41" i="2"/>
  <c r="C931" i="18"/>
  <c r="D1000" i="18"/>
  <c r="J46" i="2"/>
  <c r="E1000" i="18" s="1"/>
  <c r="C1092" i="18"/>
  <c r="J52" i="2"/>
  <c r="E1138" i="18" s="1"/>
  <c r="C1138" i="18"/>
  <c r="J56" i="2"/>
  <c r="E1230" i="18" s="1"/>
  <c r="J58" i="2"/>
  <c r="J62" i="2"/>
  <c r="J67" i="2"/>
  <c r="J71" i="2"/>
  <c r="J75" i="2"/>
  <c r="D504" i="18"/>
  <c r="D550" i="18"/>
  <c r="B1125" i="18"/>
  <c r="C75" i="13"/>
  <c r="B1240" i="18"/>
  <c r="D59" i="11"/>
  <c r="E65" i="11"/>
  <c r="D71" i="11"/>
  <c r="C63" i="11"/>
  <c r="C61" i="11"/>
  <c r="D58" i="11"/>
  <c r="E72" i="11"/>
  <c r="C69" i="11"/>
  <c r="D64" i="11"/>
  <c r="D1184" i="18"/>
  <c r="B113" i="18"/>
  <c r="A335" i="18"/>
  <c r="D95" i="13"/>
  <c r="D96" i="13"/>
  <c r="B596" i="18"/>
  <c r="T92" i="2"/>
  <c r="J60" i="2"/>
  <c r="D1138" i="18"/>
  <c r="C48" i="13"/>
  <c r="B1031" i="18" s="1"/>
  <c r="A933" i="18"/>
  <c r="D933" i="18"/>
  <c r="T34" i="2"/>
  <c r="C726" i="18" s="1"/>
  <c r="A726" i="18"/>
  <c r="A197" i="18"/>
  <c r="T11" i="2"/>
  <c r="C197" i="18" s="1"/>
  <c r="A243" i="18"/>
  <c r="D481" i="18"/>
  <c r="B481" i="18"/>
  <c r="B642" i="18"/>
  <c r="B688" i="18"/>
  <c r="D38" i="18"/>
  <c r="D8" i="11"/>
  <c r="D107" i="18" s="1"/>
  <c r="E34" i="11"/>
  <c r="F705" i="18" s="1"/>
  <c r="C34" i="11"/>
  <c r="B705" i="18" s="1"/>
  <c r="E36" i="11"/>
  <c r="F751" i="18" s="1"/>
  <c r="C36" i="11"/>
  <c r="B751" i="18" s="1"/>
  <c r="D38" i="11"/>
  <c r="D797" i="18" s="1"/>
  <c r="E38" i="11"/>
  <c r="F797" i="18" s="1"/>
  <c r="C40" i="11"/>
  <c r="B843" i="18" s="1"/>
  <c r="E40" i="11"/>
  <c r="F843" i="18" s="1"/>
  <c r="E42" i="11"/>
  <c r="F889" i="18" s="1"/>
  <c r="A1048" i="18"/>
  <c r="T52" i="2"/>
  <c r="C1140" i="18" s="1"/>
  <c r="A1140" i="18"/>
  <c r="T72" i="2"/>
  <c r="D76" i="13"/>
  <c r="D73" i="13"/>
  <c r="C35" i="13"/>
  <c r="B732" i="18" s="1"/>
  <c r="C77" i="13"/>
  <c r="C21" i="13"/>
  <c r="B410" i="18" s="1"/>
  <c r="D793" i="18"/>
  <c r="J77" i="2"/>
  <c r="J69" i="2"/>
  <c r="J39" i="2"/>
  <c r="E839" i="18" s="1"/>
  <c r="D25" i="13"/>
  <c r="D502" i="18" s="1"/>
  <c r="C25" i="13"/>
  <c r="B502" i="18" s="1"/>
  <c r="C42" i="13"/>
  <c r="B893" i="18" s="1"/>
  <c r="D42" i="13"/>
  <c r="D893" i="18" s="1"/>
  <c r="C54" i="13"/>
  <c r="B1169" i="18" s="1"/>
  <c r="D54" i="13"/>
  <c r="D1169" i="18" s="1"/>
  <c r="C55" i="13"/>
  <c r="B1192" i="18" s="1"/>
  <c r="D55" i="13"/>
  <c r="D1192" i="18" s="1"/>
  <c r="C86" i="13"/>
  <c r="D86" i="13"/>
  <c r="C287" i="18"/>
  <c r="C333" i="18"/>
  <c r="D333" i="18"/>
  <c r="B228" i="18"/>
  <c r="D1240" i="18"/>
  <c r="A34" i="18"/>
  <c r="A11" i="18"/>
  <c r="T22" i="2"/>
  <c r="C450" i="18" s="1"/>
  <c r="B366" i="18"/>
  <c r="B734" i="18"/>
  <c r="B872" i="18"/>
  <c r="D987" i="18"/>
  <c r="T45" i="2"/>
  <c r="C979" i="18" s="1"/>
  <c r="C12" i="11"/>
  <c r="C38" i="11"/>
  <c r="B797" i="18" s="1"/>
  <c r="E264" i="18"/>
  <c r="E724" i="18"/>
  <c r="E1115" i="18"/>
  <c r="E1161" i="18"/>
  <c r="E1069" i="18"/>
  <c r="F655" i="18"/>
  <c r="F287" i="18"/>
  <c r="F885" i="18"/>
  <c r="F793" i="18"/>
  <c r="F747" i="18"/>
  <c r="F1230" i="18"/>
  <c r="E747" i="18"/>
  <c r="E425" i="18"/>
  <c r="E655" i="18"/>
  <c r="E701" i="18"/>
  <c r="E586" i="18"/>
  <c r="E1046" i="18"/>
  <c r="E1092" i="18"/>
  <c r="E908" i="18"/>
  <c r="E517" i="18"/>
  <c r="E816" i="18"/>
  <c r="E379" i="18"/>
  <c r="E540" i="18"/>
  <c r="E402" i="18"/>
  <c r="E494" i="18"/>
  <c r="E678" i="18"/>
  <c r="E770" i="18"/>
  <c r="F816" i="18"/>
  <c r="E1023" i="18"/>
  <c r="E1207" i="18"/>
  <c r="E34" i="18"/>
  <c r="C565" i="18"/>
  <c r="C1048" i="18"/>
  <c r="C795" i="18"/>
  <c r="C634" i="18"/>
  <c r="C657" i="18"/>
  <c r="C703" i="18"/>
  <c r="C1232" i="18"/>
  <c r="C841" i="18"/>
  <c r="C749" i="18"/>
  <c r="C312" i="18"/>
  <c r="C220" i="18"/>
  <c r="C36" i="18"/>
  <c r="C496" i="18"/>
  <c r="C864" i="18"/>
  <c r="C1209" i="18"/>
  <c r="C1117" i="18"/>
  <c r="C1025" i="18"/>
  <c r="C266" i="18"/>
  <c r="C243" i="18"/>
  <c r="C680" i="18"/>
  <c r="C1002" i="18"/>
  <c r="B136" i="18"/>
  <c r="B343" i="18"/>
  <c r="B918" i="18"/>
  <c r="D573" i="18"/>
  <c r="B21" i="18"/>
  <c r="F38" i="18"/>
  <c r="D136" i="18"/>
  <c r="D44" i="18"/>
  <c r="D320" i="18"/>
  <c r="D458" i="18"/>
  <c r="D918" i="18"/>
  <c r="D435" i="18" l="1"/>
  <c r="G9" i="2"/>
  <c r="B149" i="18" s="1"/>
  <c r="S17" i="2"/>
  <c r="B335" i="18" s="1"/>
  <c r="C218" i="18"/>
  <c r="D872" i="18"/>
  <c r="D1079" i="18"/>
  <c r="E8" i="11"/>
  <c r="F107" i="18" s="1"/>
  <c r="D688" i="18"/>
  <c r="S22" i="2"/>
  <c r="B450" i="18" s="1"/>
  <c r="U30" i="2"/>
  <c r="D634" i="18" s="1"/>
  <c r="S38" i="2"/>
  <c r="B818" i="18" s="1"/>
  <c r="S42" i="2"/>
  <c r="B910" i="18" s="1"/>
  <c r="H6" i="18"/>
  <c r="S1" i="1"/>
  <c r="C121" i="13"/>
  <c r="U19" i="2"/>
  <c r="D381" i="18" s="1"/>
  <c r="D642" i="18"/>
  <c r="D389" i="18"/>
  <c r="G17" i="2"/>
  <c r="B333" i="18" s="1"/>
  <c r="C96" i="11"/>
  <c r="C138" i="13"/>
  <c r="D123" i="13"/>
  <c r="D1102" i="18"/>
  <c r="C129" i="13"/>
  <c r="D145" i="13"/>
  <c r="D1217" i="18"/>
  <c r="F12" i="2"/>
  <c r="E12" i="2" a="1"/>
  <c r="E12" i="2" s="1"/>
  <c r="F15" i="2"/>
  <c r="E15" i="2" a="1"/>
  <c r="E15" i="2" s="1"/>
  <c r="F19" i="2"/>
  <c r="E19" i="2" a="1"/>
  <c r="E19" i="2" s="1"/>
  <c r="F23" i="2"/>
  <c r="E23" i="2" a="1"/>
  <c r="E23" i="2" s="1"/>
  <c r="F27" i="2"/>
  <c r="E27" i="2" a="1"/>
  <c r="E27" i="2" s="1"/>
  <c r="F31" i="2"/>
  <c r="E31" i="2" a="1"/>
  <c r="E31" i="2" s="1"/>
  <c r="F35" i="2"/>
  <c r="E35" i="2" a="1"/>
  <c r="E35" i="2" s="1"/>
  <c r="F39" i="2"/>
  <c r="E39" i="2" a="1"/>
  <c r="E39" i="2" s="1"/>
  <c r="F43" i="2"/>
  <c r="E43" i="2" a="1"/>
  <c r="E43" i="2" s="1"/>
  <c r="F47" i="2"/>
  <c r="E47" i="2" a="1"/>
  <c r="E47" i="2" s="1"/>
  <c r="F51" i="2"/>
  <c r="E51" i="2" a="1"/>
  <c r="E51" i="2" s="1"/>
  <c r="F55" i="2"/>
  <c r="E55" i="2" a="1"/>
  <c r="E55" i="2" s="1"/>
  <c r="F63" i="2"/>
  <c r="E63" i="2" a="1"/>
  <c r="E63" i="2" s="1"/>
  <c r="F67" i="2"/>
  <c r="E67" i="2" a="1"/>
  <c r="E67" i="2" s="1"/>
  <c r="F71" i="2"/>
  <c r="E71" i="2" a="1"/>
  <c r="E71" i="2" s="1"/>
  <c r="F79" i="2"/>
  <c r="E79" i="2" a="1"/>
  <c r="E79" i="2" s="1"/>
  <c r="F91" i="2"/>
  <c r="E91" i="2" a="1"/>
  <c r="E91" i="2" s="1"/>
  <c r="F95" i="2"/>
  <c r="E95" i="2" a="1"/>
  <c r="E95" i="2" s="1"/>
  <c r="D119" i="13"/>
  <c r="D127" i="13"/>
  <c r="F13" i="2"/>
  <c r="E13" i="2" a="1"/>
  <c r="E13" i="2" s="1"/>
  <c r="F16" i="2"/>
  <c r="E16" i="2" a="1"/>
  <c r="E16" i="2" s="1"/>
  <c r="F20" i="2"/>
  <c r="E20" i="2" a="1"/>
  <c r="E20" i="2" s="1"/>
  <c r="F24" i="2"/>
  <c r="E24" i="2" a="1"/>
  <c r="E24" i="2" s="1"/>
  <c r="F28" i="2"/>
  <c r="E28" i="2" a="1"/>
  <c r="E28" i="2" s="1"/>
  <c r="F32" i="2"/>
  <c r="E32" i="2" a="1"/>
  <c r="E32" i="2" s="1"/>
  <c r="F36" i="2"/>
  <c r="E36" i="2" a="1"/>
  <c r="E36" i="2" s="1"/>
  <c r="F40" i="2"/>
  <c r="E40" i="2" a="1"/>
  <c r="E40" i="2" s="1"/>
  <c r="F44" i="2"/>
  <c r="E44" i="2" a="1"/>
  <c r="E44" i="2" s="1"/>
  <c r="F48" i="2"/>
  <c r="E48" i="2" a="1"/>
  <c r="E48" i="2" s="1"/>
  <c r="F52" i="2"/>
  <c r="E52" i="2" a="1"/>
  <c r="E52" i="2" s="1"/>
  <c r="F56" i="2"/>
  <c r="E56" i="2" a="1"/>
  <c r="E56" i="2" s="1"/>
  <c r="F60" i="2"/>
  <c r="E60" i="2" a="1"/>
  <c r="E60" i="2" s="1"/>
  <c r="F64" i="2"/>
  <c r="E64" i="2" a="1"/>
  <c r="E64" i="2" s="1"/>
  <c r="F68" i="2"/>
  <c r="E68" i="2" a="1"/>
  <c r="E68" i="2" s="1"/>
  <c r="F72" i="2"/>
  <c r="E72" i="2" a="1"/>
  <c r="E72" i="2" s="1"/>
  <c r="F76" i="2"/>
  <c r="E76" i="2" a="1"/>
  <c r="E76" i="2" s="1"/>
  <c r="F80" i="2"/>
  <c r="E80" i="2" a="1"/>
  <c r="E80" i="2" s="1"/>
  <c r="F84" i="2"/>
  <c r="E84" i="2" a="1"/>
  <c r="E84" i="2" s="1"/>
  <c r="F88" i="2"/>
  <c r="E88" i="2" a="1"/>
  <c r="E88" i="2" s="1"/>
  <c r="F92" i="2"/>
  <c r="E92" i="2" a="1"/>
  <c r="E92" i="2" s="1"/>
  <c r="F96" i="2"/>
  <c r="E96" i="2" a="1"/>
  <c r="E96" i="2" s="1"/>
  <c r="F100" i="2"/>
  <c r="E100" i="2" a="1"/>
  <c r="E100" i="2" s="1"/>
  <c r="F7" i="2"/>
  <c r="E7" i="2" a="1"/>
  <c r="E7" i="2" s="1"/>
  <c r="F10" i="2"/>
  <c r="E10" i="2" a="1"/>
  <c r="E10" i="2" s="1"/>
  <c r="F14" i="2"/>
  <c r="E14" i="2" a="1"/>
  <c r="E14" i="2" s="1"/>
  <c r="B251" i="18"/>
  <c r="B895" i="18"/>
  <c r="F17" i="2"/>
  <c r="E17" i="2" a="1"/>
  <c r="E17" i="2" s="1"/>
  <c r="F21" i="2"/>
  <c r="E21" i="2" a="1"/>
  <c r="E21" i="2" s="1"/>
  <c r="F25" i="2"/>
  <c r="E25" i="2" a="1"/>
  <c r="E25" i="2" s="1"/>
  <c r="F29" i="2"/>
  <c r="E29" i="2" a="1"/>
  <c r="E29" i="2" s="1"/>
  <c r="F33" i="2"/>
  <c r="E33" i="2" a="1"/>
  <c r="E33" i="2" s="1"/>
  <c r="F37" i="2"/>
  <c r="E37" i="2" a="1"/>
  <c r="E37" i="2" s="1"/>
  <c r="F41" i="2"/>
  <c r="E41" i="2" a="1"/>
  <c r="E41" i="2" s="1"/>
  <c r="F45" i="2"/>
  <c r="E45" i="2" a="1"/>
  <c r="E45" i="2" s="1"/>
  <c r="F49" i="2"/>
  <c r="E49" i="2" a="1"/>
  <c r="E49" i="2" s="1"/>
  <c r="F53" i="2"/>
  <c r="E53" i="2" a="1"/>
  <c r="E53" i="2" s="1"/>
  <c r="F57" i="2"/>
  <c r="E57" i="2" a="1"/>
  <c r="E57" i="2" s="1"/>
  <c r="F65" i="2"/>
  <c r="E65" i="2" a="1"/>
  <c r="E65" i="2" s="1"/>
  <c r="F69" i="2"/>
  <c r="E69" i="2" a="1"/>
  <c r="E69" i="2" s="1"/>
  <c r="F73" i="2"/>
  <c r="E73" i="2" a="1"/>
  <c r="E73" i="2" s="1"/>
  <c r="F77" i="2"/>
  <c r="E77" i="2" a="1"/>
  <c r="E77" i="2" s="1"/>
  <c r="F81" i="2"/>
  <c r="E81" i="2" a="1"/>
  <c r="E81" i="2" s="1"/>
  <c r="F85" i="2"/>
  <c r="E85" i="2" a="1"/>
  <c r="E85" i="2" s="1"/>
  <c r="F89" i="2"/>
  <c r="E89" i="2" a="1"/>
  <c r="E89" i="2" s="1"/>
  <c r="F93" i="2"/>
  <c r="E93" i="2" a="1"/>
  <c r="E93" i="2" s="1"/>
  <c r="F97" i="2"/>
  <c r="E97" i="2" a="1"/>
  <c r="E97" i="2" s="1"/>
  <c r="B1079" i="18"/>
  <c r="F5" i="2"/>
  <c r="E5" i="2" a="1"/>
  <c r="E5" i="2" s="1"/>
  <c r="F11" i="2"/>
  <c r="E11" i="2" a="1"/>
  <c r="E11" i="2" s="1"/>
  <c r="B550" i="18"/>
  <c r="C32" i="11"/>
  <c r="B659" i="18" s="1"/>
  <c r="G20" i="2"/>
  <c r="B402" i="18" s="1"/>
  <c r="F18" i="2"/>
  <c r="E18" i="2" a="1"/>
  <c r="E18" i="2" s="1"/>
  <c r="F22" i="2"/>
  <c r="E22" i="2" a="1"/>
  <c r="E22" i="2" s="1"/>
  <c r="F26" i="2"/>
  <c r="E26" i="2" a="1"/>
  <c r="E26" i="2" s="1"/>
  <c r="F30" i="2"/>
  <c r="E30" i="2" a="1"/>
  <c r="E30" i="2" s="1"/>
  <c r="F34" i="2"/>
  <c r="E34" i="2" a="1"/>
  <c r="E34" i="2" s="1"/>
  <c r="F38" i="2"/>
  <c r="E38" i="2" a="1"/>
  <c r="E38" i="2" s="1"/>
  <c r="F42" i="2"/>
  <c r="E42" i="2" a="1"/>
  <c r="E42" i="2" s="1"/>
  <c r="F46" i="2"/>
  <c r="E46" i="2" a="1"/>
  <c r="E46" i="2" s="1"/>
  <c r="F50" i="2"/>
  <c r="E50" i="2" a="1"/>
  <c r="E50" i="2" s="1"/>
  <c r="F54" i="2"/>
  <c r="E54" i="2" a="1"/>
  <c r="E54" i="2" s="1"/>
  <c r="F58" i="2"/>
  <c r="E58" i="2" a="1"/>
  <c r="E58" i="2" s="1"/>
  <c r="F62" i="2"/>
  <c r="E62" i="2" a="1"/>
  <c r="E62" i="2" s="1"/>
  <c r="F66" i="2"/>
  <c r="E66" i="2" a="1"/>
  <c r="E66" i="2" s="1"/>
  <c r="F70" i="2"/>
  <c r="E70" i="2" a="1"/>
  <c r="E70" i="2" s="1"/>
  <c r="F74" i="2"/>
  <c r="E74" i="2" a="1"/>
  <c r="E74" i="2" s="1"/>
  <c r="F78" i="2"/>
  <c r="E78" i="2" a="1"/>
  <c r="E78" i="2" s="1"/>
  <c r="F82" i="2"/>
  <c r="E82" i="2" a="1"/>
  <c r="E82" i="2" s="1"/>
  <c r="F86" i="2"/>
  <c r="E86" i="2" a="1"/>
  <c r="E86" i="2" s="1"/>
  <c r="F90" i="2"/>
  <c r="E90" i="2" a="1"/>
  <c r="E90" i="2" s="1"/>
  <c r="F94" i="2"/>
  <c r="E94" i="2" a="1"/>
  <c r="E94" i="2" s="1"/>
  <c r="F98" i="2"/>
  <c r="E98" i="2" a="1"/>
  <c r="E98" i="2" s="1"/>
  <c r="G69" i="2"/>
  <c r="G77" i="2"/>
  <c r="G85" i="2"/>
  <c r="G93" i="2"/>
  <c r="D6" i="13"/>
  <c r="D65" i="18" s="1"/>
  <c r="S15" i="2"/>
  <c r="B289" i="18" s="1"/>
  <c r="C117" i="13"/>
  <c r="C125" i="13"/>
  <c r="D177" i="13"/>
  <c r="C10" i="11"/>
  <c r="B153" i="18" s="1"/>
  <c r="D10" i="11"/>
  <c r="D153" i="18" s="1"/>
  <c r="B134" i="18"/>
  <c r="B126" i="18"/>
  <c r="F126" i="18"/>
  <c r="D182" i="18"/>
  <c r="B182" i="18"/>
  <c r="A174" i="18"/>
  <c r="U10" i="2"/>
  <c r="D174" i="18" s="1"/>
  <c r="T10" i="2"/>
  <c r="C174" i="18" s="1"/>
  <c r="G10" i="2"/>
  <c r="B172" i="18" s="1"/>
  <c r="A172" i="18"/>
  <c r="B159" i="18"/>
  <c r="D159" i="18"/>
  <c r="D10" i="13"/>
  <c r="D157" i="18" s="1"/>
  <c r="E149" i="18"/>
  <c r="C149" i="18"/>
  <c r="E126" i="18"/>
  <c r="C126" i="18"/>
  <c r="Z8" i="2"/>
  <c r="D274" i="18"/>
  <c r="D780" i="18"/>
  <c r="D619" i="18"/>
  <c r="D1033" i="18"/>
  <c r="C15" i="11"/>
  <c r="B268" i="18" s="1"/>
  <c r="E15" i="11"/>
  <c r="F268" i="18" s="1"/>
  <c r="E44" i="11"/>
  <c r="F935" i="18" s="1"/>
  <c r="D44" i="11"/>
  <c r="D935" i="18" s="1"/>
  <c r="E66" i="11"/>
  <c r="D66" i="11"/>
  <c r="D70" i="11"/>
  <c r="E70" i="11"/>
  <c r="C7" i="11"/>
  <c r="B84" i="18" s="1"/>
  <c r="E7" i="11"/>
  <c r="F84" i="18" s="1"/>
  <c r="D7" i="11"/>
  <c r="D84" i="18" s="1"/>
  <c r="C112" i="13"/>
  <c r="D112" i="13"/>
  <c r="D116" i="13"/>
  <c r="C116" i="13"/>
  <c r="D132" i="13"/>
  <c r="C132" i="13"/>
  <c r="C185" i="13"/>
  <c r="D185" i="13"/>
  <c r="D194" i="13"/>
  <c r="C194" i="13"/>
  <c r="I12" i="2"/>
  <c r="D218" i="18" s="1"/>
  <c r="J12" i="2"/>
  <c r="E218" i="18" s="1"/>
  <c r="I20" i="2"/>
  <c r="D402" i="18" s="1"/>
  <c r="C402" i="18"/>
  <c r="I24" i="2"/>
  <c r="D494" i="18" s="1"/>
  <c r="C494" i="18"/>
  <c r="K28" i="2"/>
  <c r="F586" i="18" s="1"/>
  <c r="I28" i="2"/>
  <c r="D586" i="18" s="1"/>
  <c r="C678" i="18"/>
  <c r="I32" i="2"/>
  <c r="D678" i="18" s="1"/>
  <c r="I40" i="2"/>
  <c r="D862" i="18" s="1"/>
  <c r="J40" i="2"/>
  <c r="E862" i="18" s="1"/>
  <c r="C1046" i="18"/>
  <c r="K48" i="2"/>
  <c r="F1046" i="18" s="1"/>
  <c r="I48" i="2"/>
  <c r="D1046" i="18" s="1"/>
  <c r="D15" i="11"/>
  <c r="D268" i="18" s="1"/>
  <c r="E35" i="11"/>
  <c r="F728" i="18" s="1"/>
  <c r="G98" i="2"/>
  <c r="G58" i="2"/>
  <c r="G28" i="2"/>
  <c r="B586" i="18" s="1"/>
  <c r="Z20" i="2"/>
  <c r="D128" i="18"/>
  <c r="B128" i="18"/>
  <c r="S62" i="2"/>
  <c r="U62" i="2"/>
  <c r="T66" i="2"/>
  <c r="S66" i="2"/>
  <c r="T78" i="2"/>
  <c r="U78" i="2"/>
  <c r="T82" i="2"/>
  <c r="S82" i="2"/>
  <c r="F59" i="2"/>
  <c r="G59" i="2"/>
  <c r="F75" i="2"/>
  <c r="G75" i="2"/>
  <c r="F83" i="2"/>
  <c r="G83" i="2"/>
  <c r="F87" i="2"/>
  <c r="G87" i="2"/>
  <c r="F99" i="2"/>
  <c r="G99" i="2"/>
  <c r="D41" i="13"/>
  <c r="D870" i="18" s="1"/>
  <c r="C41" i="13"/>
  <c r="B870" i="18" s="1"/>
  <c r="D109" i="13"/>
  <c r="C109" i="13"/>
  <c r="D178" i="13"/>
  <c r="C178" i="13"/>
  <c r="D180" i="13"/>
  <c r="C180" i="13"/>
  <c r="B757" i="18"/>
  <c r="E28" i="11"/>
  <c r="F567" i="18" s="1"/>
  <c r="G82" i="2"/>
  <c r="G74" i="2"/>
  <c r="A1092" i="18"/>
  <c r="A908" i="18"/>
  <c r="G32" i="2"/>
  <c r="B678" i="18" s="1"/>
  <c r="U75" i="2"/>
  <c r="D42" i="11"/>
  <c r="D889" i="18" s="1"/>
  <c r="D64" i="13"/>
  <c r="B435" i="18"/>
  <c r="T59" i="2"/>
  <c r="C66" i="11"/>
  <c r="T63" i="2"/>
  <c r="D596" i="18"/>
  <c r="D941" i="18"/>
  <c r="C20" i="11"/>
  <c r="B383" i="18" s="1"/>
  <c r="B803" i="18"/>
  <c r="B527" i="18"/>
  <c r="D366" i="18"/>
  <c r="B1056" i="18"/>
  <c r="C43" i="11"/>
  <c r="B912" i="18" s="1"/>
  <c r="A1163" i="18"/>
  <c r="A379" i="18"/>
  <c r="G31" i="2"/>
  <c r="B655" i="18" s="1"/>
  <c r="G27" i="2"/>
  <c r="B563" i="18" s="1"/>
  <c r="G23" i="2"/>
  <c r="B471" i="18" s="1"/>
  <c r="G19" i="2"/>
  <c r="B379" i="18" s="1"/>
  <c r="A287" i="18"/>
  <c r="Z17" i="2"/>
  <c r="A241" i="18"/>
  <c r="T58" i="2"/>
  <c r="S99" i="2"/>
  <c r="T91" i="2"/>
  <c r="U83" i="2"/>
  <c r="S75" i="2"/>
  <c r="S54" i="2"/>
  <c r="B1186" i="18" s="1"/>
  <c r="S49" i="2"/>
  <c r="B1071" i="18" s="1"/>
  <c r="I100" i="2"/>
  <c r="I72" i="2"/>
  <c r="K64" i="2"/>
  <c r="A128" i="18"/>
  <c r="C43" i="13"/>
  <c r="B916" i="18" s="1"/>
  <c r="E46" i="11"/>
  <c r="F981" i="18" s="1"/>
  <c r="C57" i="11"/>
  <c r="B1234" i="18" s="1"/>
  <c r="E68" i="11"/>
  <c r="G67" i="2"/>
  <c r="D59" i="13"/>
  <c r="C37" i="13"/>
  <c r="B778" i="18" s="1"/>
  <c r="U24" i="2"/>
  <c r="D496" i="18" s="1"/>
  <c r="S24" i="2"/>
  <c r="B496" i="18" s="1"/>
  <c r="D86" i="11"/>
  <c r="E86" i="11"/>
  <c r="C86" i="11"/>
  <c r="D88" i="11"/>
  <c r="C88" i="11"/>
  <c r="E90" i="11"/>
  <c r="D90" i="11"/>
  <c r="E94" i="11"/>
  <c r="C94" i="11"/>
  <c r="C153" i="13"/>
  <c r="D153" i="13"/>
  <c r="D162" i="13"/>
  <c r="C162" i="13"/>
  <c r="B412" i="18"/>
  <c r="G90" i="2"/>
  <c r="G66" i="2"/>
  <c r="A1184" i="18"/>
  <c r="A1000" i="18"/>
  <c r="A816" i="18"/>
  <c r="G24" i="2"/>
  <c r="B494" i="18" s="1"/>
  <c r="G16" i="2"/>
  <c r="B310" i="18" s="1"/>
  <c r="U99" i="2"/>
  <c r="U54" i="2"/>
  <c r="D1186" i="18" s="1"/>
  <c r="D665" i="18"/>
  <c r="D343" i="18"/>
  <c r="D205" i="18"/>
  <c r="B504" i="18"/>
  <c r="C70" i="11"/>
  <c r="D1056" i="18"/>
  <c r="C19" i="13"/>
  <c r="B364" i="18" s="1"/>
  <c r="B964" i="18"/>
  <c r="D20" i="11"/>
  <c r="D383" i="18" s="1"/>
  <c r="B849" i="18"/>
  <c r="B711" i="18"/>
  <c r="D12" i="11"/>
  <c r="D199" i="18" s="1"/>
  <c r="C11" i="11"/>
  <c r="D1010" i="18"/>
  <c r="T98" i="2"/>
  <c r="G94" i="2"/>
  <c r="G86" i="2"/>
  <c r="G78" i="2"/>
  <c r="G70" i="2"/>
  <c r="G62" i="2"/>
  <c r="G34" i="2"/>
  <c r="B724" i="18" s="1"/>
  <c r="G30" i="2"/>
  <c r="B632" i="18" s="1"/>
  <c r="G26" i="2"/>
  <c r="B540" i="18" s="1"/>
  <c r="G22" i="2"/>
  <c r="B448" i="18" s="1"/>
  <c r="G18" i="2"/>
  <c r="B356" i="18" s="1"/>
  <c r="G39" i="2"/>
  <c r="B839" i="18" s="1"/>
  <c r="G35" i="2"/>
  <c r="B747" i="18" s="1"/>
  <c r="A655" i="18"/>
  <c r="A563" i="18"/>
  <c r="A471" i="18"/>
  <c r="U50" i="2"/>
  <c r="D1094" i="18" s="1"/>
  <c r="T49" i="2"/>
  <c r="C1071" i="18" s="1"/>
  <c r="J68" i="2"/>
  <c r="K84" i="2"/>
  <c r="I44" i="2"/>
  <c r="D954" i="18" s="1"/>
  <c r="S58" i="2"/>
  <c r="C68" i="11"/>
  <c r="G79" i="2"/>
  <c r="S31" i="2"/>
  <c r="B657" i="18" s="1"/>
  <c r="U31" i="2"/>
  <c r="D657" i="18" s="1"/>
  <c r="A565" i="18"/>
  <c r="S27" i="2"/>
  <c r="B565" i="18" s="1"/>
  <c r="E27" i="11"/>
  <c r="F544" i="18" s="1"/>
  <c r="C27" i="11"/>
  <c r="B544" i="18" s="1"/>
  <c r="D27" i="11"/>
  <c r="D544" i="18" s="1"/>
  <c r="E50" i="11"/>
  <c r="F1073" i="18" s="1"/>
  <c r="D50" i="11"/>
  <c r="D1073" i="18" s="1"/>
  <c r="D60" i="11"/>
  <c r="C60" i="11"/>
  <c r="D100" i="11"/>
  <c r="E100" i="11"/>
  <c r="C47" i="13"/>
  <c r="B1008" i="18" s="1"/>
  <c r="D47" i="13"/>
  <c r="D1008" i="18" s="1"/>
  <c r="D67" i="13"/>
  <c r="D97" i="13"/>
  <c r="C97" i="13"/>
  <c r="J64" i="2"/>
  <c r="J72" i="2"/>
  <c r="I96" i="2"/>
  <c r="U18" i="2"/>
  <c r="D358" i="18" s="1"/>
  <c r="A358" i="18"/>
  <c r="C169" i="13"/>
  <c r="D137" i="13"/>
  <c r="C137" i="13"/>
  <c r="D148" i="13"/>
  <c r="C148" i="13"/>
  <c r="C196" i="13"/>
  <c r="C108" i="13"/>
  <c r="D108" i="13"/>
  <c r="D140" i="13"/>
  <c r="C140" i="13"/>
  <c r="D154" i="13"/>
  <c r="C154" i="13"/>
  <c r="D172" i="13"/>
  <c r="C172" i="13"/>
  <c r="D186" i="13"/>
  <c r="C186" i="13"/>
  <c r="B780" i="18"/>
  <c r="G61" i="2"/>
  <c r="F61" i="2"/>
  <c r="F12" i="19"/>
  <c r="B1" i="19" s="1"/>
  <c r="D113" i="18"/>
  <c r="T7" i="2"/>
  <c r="C105" i="18" s="1"/>
  <c r="A105" i="18"/>
  <c r="I5" i="2"/>
  <c r="D57" i="18" s="1"/>
  <c r="J5" i="2"/>
  <c r="E57" i="18" s="1"/>
  <c r="C57" i="18"/>
  <c r="C1" i="16"/>
  <c r="D1" i="16"/>
  <c r="B178" i="18"/>
  <c r="A59" i="18"/>
  <c r="U5" i="2"/>
  <c r="D59" i="18" s="1"/>
  <c r="T5" i="2"/>
  <c r="C59" i="18" s="1"/>
  <c r="T6" i="2"/>
  <c r="C82" i="18" s="1"/>
  <c r="A82" i="18"/>
  <c r="P3" i="2"/>
  <c r="O3" i="2"/>
  <c r="F155" i="18"/>
  <c r="G5" i="2"/>
  <c r="B57" i="18" s="1"/>
  <c r="A57" i="18"/>
  <c r="G6" i="2"/>
  <c r="B80" i="18" s="1"/>
  <c r="F6" i="2"/>
  <c r="A80" i="18"/>
  <c r="K6" i="2"/>
  <c r="F80" i="18" s="1"/>
  <c r="J6" i="2"/>
  <c r="E80" i="18" s="1"/>
  <c r="Y6" i="2"/>
  <c r="X6" i="2"/>
  <c r="D6" i="11"/>
  <c r="D61" i="18" s="1"/>
  <c r="K5" i="2"/>
  <c r="F57" i="18" s="1"/>
  <c r="D19" i="18"/>
  <c r="D15" i="18"/>
  <c r="C13" i="18"/>
  <c r="F34" i="18"/>
  <c r="E471" i="18"/>
  <c r="D895" i="18"/>
  <c r="E977" i="18"/>
  <c r="U33" i="2"/>
  <c r="D703" i="18" s="1"/>
  <c r="D251" i="18"/>
  <c r="D228" i="18"/>
  <c r="E448" i="18"/>
  <c r="E885" i="18"/>
  <c r="E103" i="18"/>
  <c r="B987" i="18"/>
  <c r="G36" i="2"/>
  <c r="B770" i="18" s="1"/>
  <c r="A887" i="18"/>
  <c r="B826" i="18"/>
  <c r="B13" i="18"/>
  <c r="U3" i="2"/>
  <c r="D13" i="18" s="1"/>
  <c r="T25" i="2"/>
  <c r="U25" i="2"/>
  <c r="D519" i="18" s="1"/>
  <c r="A151" i="18"/>
  <c r="B151" i="18"/>
  <c r="D151" i="18"/>
  <c r="A264" i="18"/>
  <c r="G14" i="2"/>
  <c r="B264" i="18" s="1"/>
  <c r="D826" i="18"/>
  <c r="S71" i="2"/>
  <c r="U71" i="2"/>
  <c r="T79" i="2"/>
  <c r="S79" i="2"/>
  <c r="U79" i="2"/>
  <c r="U87" i="2"/>
  <c r="T87" i="2"/>
  <c r="T95" i="2"/>
  <c r="S95" i="2"/>
  <c r="U95" i="2"/>
  <c r="D67" i="11"/>
  <c r="C67" i="11"/>
  <c r="E67" i="11"/>
  <c r="G63" i="2"/>
  <c r="G95" i="2"/>
  <c r="B1033" i="18"/>
  <c r="E55" i="11"/>
  <c r="F1188" i="18" s="1"/>
  <c r="Z41" i="2"/>
  <c r="T94" i="2"/>
  <c r="C62" i="11"/>
  <c r="B90" i="18"/>
  <c r="D7" i="13"/>
  <c r="D88" i="18" s="1"/>
  <c r="C7" i="13"/>
  <c r="S28" i="2"/>
  <c r="B588" i="18" s="1"/>
  <c r="E88" i="11"/>
  <c r="U16" i="2"/>
  <c r="D312" i="18" s="1"/>
  <c r="S16" i="2"/>
  <c r="B312" i="18" s="1"/>
  <c r="U70" i="2"/>
  <c r="U28" i="2"/>
  <c r="U36" i="2"/>
  <c r="D772" i="18" s="1"/>
  <c r="Z33" i="2"/>
  <c r="S70" i="2"/>
  <c r="D134" i="13"/>
  <c r="C134" i="13"/>
  <c r="D150" i="13"/>
  <c r="C150" i="13"/>
  <c r="D166" i="13"/>
  <c r="C166" i="13"/>
  <c r="D182" i="13"/>
  <c r="C182" i="13"/>
  <c r="D198" i="13"/>
  <c r="C198" i="13"/>
  <c r="C6" i="11"/>
  <c r="B61" i="18" s="1"/>
  <c r="S18" i="2"/>
  <c r="B358" i="18" s="1"/>
  <c r="C115" i="13"/>
  <c r="D115" i="13"/>
  <c r="S6" i="2"/>
  <c r="B82" i="18" s="1"/>
  <c r="C106" i="13"/>
  <c r="D106" i="13"/>
  <c r="D142" i="13"/>
  <c r="C142" i="13"/>
  <c r="D158" i="13"/>
  <c r="C158" i="13"/>
  <c r="D174" i="13"/>
  <c r="C174" i="13"/>
  <c r="D190" i="13"/>
  <c r="C190" i="13"/>
  <c r="C107" i="13"/>
  <c r="D81" i="13"/>
  <c r="C118" i="13"/>
  <c r="C120" i="13"/>
  <c r="C122" i="13"/>
  <c r="C124" i="13"/>
  <c r="C126" i="13"/>
  <c r="C128" i="13"/>
  <c r="C130" i="13"/>
  <c r="E1" i="16"/>
  <c r="B67" i="18" l="1"/>
  <c r="D90" i="18"/>
  <c r="E1" i="11"/>
  <c r="F130" i="18"/>
  <c r="F153" i="18"/>
  <c r="B199" i="18"/>
  <c r="B176" i="18"/>
  <c r="D757" i="18"/>
  <c r="E3" i="22"/>
  <c r="F1" i="22" s="1"/>
  <c r="F1" i="16"/>
  <c r="D1" i="11"/>
  <c r="C1" i="11"/>
  <c r="B88" i="18"/>
  <c r="C1" i="13"/>
  <c r="D1" i="13"/>
  <c r="P4" i="2"/>
  <c r="O4" i="2"/>
  <c r="G3" i="19"/>
  <c r="F1" i="19" s="1"/>
  <c r="P6" i="2"/>
  <c r="O6" i="2"/>
  <c r="P5" i="2"/>
  <c r="O5" i="2"/>
  <c r="D21" i="18"/>
  <c r="D297" i="18"/>
  <c r="C519" i="18"/>
  <c r="D67" i="18" l="1"/>
  <c r="F1" i="11"/>
  <c r="E1"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<sst xmlns="http://schemas.openxmlformats.org/spreadsheetml/2006/main" count="2975" uniqueCount="440">
  <si>
    <r>
      <rPr>
        <b/>
        <sz val="11"/>
        <color rgb="FFFF0000"/>
        <rFont val="Calibri"/>
        <family val="2"/>
        <scheme val="minor"/>
      </rPr>
      <t>NOTE:</t>
    </r>
    <r>
      <rPr>
        <sz val="11"/>
        <rFont val="Calibri"/>
        <family val="2"/>
        <scheme val="minor"/>
      </rPr>
      <t xml:space="preserve"> Designed for Excel 2016, some functions may not work properly in  earlier versions.</t>
    </r>
  </si>
  <si>
    <t>DATE OF CLINIC / CLIENT MEETING</t>
  </si>
  <si>
    <t>PREPARER NAME</t>
  </si>
  <si>
    <t>CLIENT NAME</t>
  </si>
  <si>
    <t>CLIENT DOB</t>
  </si>
  <si>
    <t>CHECKED BY</t>
  </si>
  <si>
    <t>CHECK DATE</t>
  </si>
  <si>
    <r>
      <rPr>
        <b/>
        <sz val="16"/>
        <color rgb="FFFF0000"/>
        <rFont val="Calibri"/>
        <family val="2"/>
        <scheme val="minor"/>
      </rPr>
      <t xml:space="preserve">DISCLAIMER: </t>
    </r>
    <r>
      <rPr>
        <sz val="16"/>
        <color theme="1"/>
        <rFont val="Calibri"/>
        <family val="2"/>
        <scheme val="minor"/>
      </rPr>
      <t xml:space="preserve">This spreadsheet is intended to be a tool to assist with the gathering and analysis of criminal record information. It is </t>
    </r>
    <r>
      <rPr>
        <b/>
        <sz val="16"/>
        <color theme="1"/>
        <rFont val="Calibri"/>
        <family val="2"/>
        <scheme val="minor"/>
      </rPr>
      <t xml:space="preserve">NOT </t>
    </r>
    <r>
      <rPr>
        <sz val="16"/>
        <color theme="1"/>
        <rFont val="Calibri"/>
        <family val="2"/>
        <scheme val="minor"/>
      </rPr>
      <t xml:space="preserve">meant to constitute legal advice in any way, and there cannot and should not be relied upon. If you are seeking analysis of your legal rights and responsibilities, you are urged to contact an attorney. </t>
    </r>
  </si>
  <si>
    <t>TOTALS</t>
  </si>
  <si>
    <t>NOTES</t>
  </si>
  <si>
    <t>CASE#</t>
  </si>
  <si>
    <t>COUNTY</t>
  </si>
  <si>
    <t>DISP DATE</t>
  </si>
  <si>
    <t>DISPO</t>
  </si>
  <si>
    <t>VEH?</t>
  </si>
  <si>
    <t>SUPERVISION</t>
  </si>
  <si>
    <t>TYPE OF COURT DEBT</t>
  </si>
  <si>
    <t>FINES</t>
  </si>
  <si>
    <t>FILING FEES / COURT COSTS</t>
  </si>
  <si>
    <t>INDIGENT DEFENSE</t>
  </si>
  <si>
    <t>SURCHARGE</t>
  </si>
  <si>
    <t>JAIL / ROOM &amp; BOARD</t>
  </si>
  <si>
    <t>RESTITUTION</t>
  </si>
  <si>
    <t>3D PARTY COLLECTION</t>
  </si>
  <si>
    <t>SHERIFF'S FEES</t>
  </si>
  <si>
    <t>MISCELLANEOUS</t>
  </si>
  <si>
    <t>TOTAL</t>
  </si>
  <si>
    <t>YES</t>
  </si>
  <si>
    <t>Black Hawk</t>
  </si>
  <si>
    <t>ADJUDICATED CHARGE</t>
  </si>
  <si>
    <t>YEAR</t>
  </si>
  <si>
    <t>JUVENILE (232.150)</t>
  </si>
  <si>
    <t>DISMISSAL / ACQUITTAL (901C.2)</t>
  </si>
  <si>
    <t>MISDEMEANOR CONVICTION (901C.3)</t>
  </si>
  <si>
    <t>DEFERRED (907)</t>
  </si>
  <si>
    <t>PUB INTX &amp; PAULA (123.46 &amp; 123.47)</t>
  </si>
  <si>
    <t>PROSTITUTION (725.1)</t>
  </si>
  <si>
    <t>JUV?</t>
  </si>
  <si>
    <t xml:space="preserve"> POSSIBLE PENDING CHARGES</t>
  </si>
  <si>
    <t>2 YRS AFT LAST CASE ACT &amp; AGE 18 ?</t>
  </si>
  <si>
    <t>DISM ACQ?</t>
  </si>
  <si>
    <t>ATT'Y DEBT</t>
  </si>
  <si>
    <t>OTH DEBT</t>
  </si>
  <si>
    <t>TIME ELAPSED?</t>
  </si>
  <si>
    <t>ELIGIBLE ADJ (EXCEPT CDL)</t>
  </si>
  <si>
    <t>ATTY DEBT</t>
  </si>
  <si>
    <t>TIME ELAPSED</t>
  </si>
  <si>
    <t>DEF JMT?</t>
  </si>
  <si>
    <t>PUB INTX  OR PAULA?</t>
  </si>
  <si>
    <t>2 YRS?</t>
  </si>
  <si>
    <t>&lt; 18 YRS AT TIME OF CHG?</t>
  </si>
  <si>
    <t>DISCHARGABLE?</t>
  </si>
  <si>
    <t>MAYBE</t>
  </si>
  <si>
    <t>NO</t>
  </si>
  <si>
    <t>CHARGE</t>
  </si>
  <si>
    <t>LICENSURE</t>
  </si>
  <si>
    <t>REGISTRATION</t>
  </si>
  <si>
    <t>WHICH EXEMPTIONS APPLY?</t>
  </si>
  <si>
    <t>ALL</t>
  </si>
  <si>
    <t>FEDERAL ONLY</t>
  </si>
  <si>
    <t>TIME BARRED?</t>
  </si>
  <si>
    <t>BARRED</t>
  </si>
  <si>
    <t>MAYBE BARRED</t>
  </si>
  <si>
    <t>NOT BARRED</t>
  </si>
  <si>
    <t>CHG DATE</t>
  </si>
  <si>
    <t>UNKNOWN</t>
  </si>
  <si>
    <t>FILING FEES</t>
  </si>
  <si>
    <t>EXPUNGEMENT</t>
  </si>
  <si>
    <t>2 YRS PASSED &amp; AGE 18 ?</t>
  </si>
  <si>
    <t>PUB INTOX</t>
  </si>
  <si>
    <t>ON PROB?</t>
  </si>
  <si>
    <t>BANKRUPTCY</t>
  </si>
  <si>
    <t>STATUTE OF LIMITATIONS</t>
  </si>
  <si>
    <t>EXEMPTIONS</t>
  </si>
  <si>
    <t>LICENSURE &amp; REGISTRATION</t>
  </si>
  <si>
    <t>INSTALLMENT RAP</t>
  </si>
  <si>
    <t>OVERALL RAP (IMPOSITION / REMISSION)</t>
  </si>
  <si>
    <t>BASIC INFO</t>
  </si>
  <si>
    <t>Name</t>
  </si>
  <si>
    <t>County</t>
  </si>
  <si>
    <t>BALANCE</t>
  </si>
  <si>
    <t>Household size</t>
  </si>
  <si>
    <t># of Cars</t>
  </si>
  <si>
    <t>MONTHLY HOUSEHOLD INCOME</t>
  </si>
  <si>
    <t>Unemployment</t>
  </si>
  <si>
    <t>Gross salary (monthly)</t>
  </si>
  <si>
    <t>HOURLY WAGES</t>
  </si>
  <si>
    <t>SSI/SSD</t>
  </si>
  <si>
    <t>Hourly rate</t>
  </si>
  <si>
    <t>VA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</si>
  <si>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</si>
  <si>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</si>
  <si>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</si>
  <si>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</si>
  <si>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</si>
  <si>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</si>
  <si>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</si>
  <si>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</si>
  <si>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</si>
  <si>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</si>
  <si>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</si>
  <si>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</si>
  <si>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</si>
  <si>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</si>
  <si>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</si>
  <si>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</si>
  <si>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</si>
  <si>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</si>
  <si>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</si>
  <si>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</si>
  <si>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</si>
  <si>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</si>
  <si>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</si>
  <si>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</si>
  <si>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Term life insurance</t>
  </si>
  <si>
    <r>
      <t xml:space="preserve">Retirement </t>
    </r>
    <r>
      <rPr>
        <i/>
        <sz val="11"/>
        <color theme="1"/>
        <rFont val="Calibri"/>
        <family val="2"/>
        <scheme val="minor"/>
      </rPr>
      <t>(employer required)</t>
    </r>
  </si>
  <si>
    <t>Public transportation</t>
  </si>
  <si>
    <r>
      <t xml:space="preserve">Retirement </t>
    </r>
    <r>
      <rPr>
        <i/>
        <sz val="11"/>
        <color theme="1"/>
        <rFont val="Calibri"/>
        <family val="2"/>
        <scheme val="minor"/>
      </rPr>
      <t>(voluntary)</t>
    </r>
  </si>
  <si>
    <t>Union dues</t>
  </si>
  <si>
    <t>3. Housing &amp; Utilities</t>
  </si>
  <si>
    <t>Delinquent taxes</t>
  </si>
  <si>
    <r>
      <t xml:space="preserve">Student loans </t>
    </r>
    <r>
      <rPr>
        <i/>
        <sz val="11"/>
        <color theme="1"/>
        <rFont val="Calibri"/>
        <family val="2"/>
        <scheme val="minor"/>
      </rPr>
      <t>(minimum payment)</t>
    </r>
  </si>
  <si>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</si>
  <si>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</si>
  <si>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</si>
  <si>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</si>
  <si>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</si>
  <si>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</si>
  <si>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</si>
  <si>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</si>
  <si>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</si>
  <si>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</si>
  <si>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</si>
  <si>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</si>
  <si>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</si>
  <si>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2018 Fed pov guidelines</t>
  </si>
  <si>
    <t>Calibration</t>
  </si>
  <si>
    <t xml:space="preserve">Adair </t>
  </si>
  <si>
    <t># in household</t>
  </si>
  <si>
    <t>Amount</t>
  </si>
  <si>
    <t>Min payment</t>
  </si>
  <si>
    <t xml:space="preserve">Adams </t>
  </si>
  <si>
    <t>Max % payment</t>
  </si>
  <si>
    <t xml:space="preserve">Allamakee </t>
  </si>
  <si>
    <t>Max # payments (mos)</t>
  </si>
  <si>
    <t xml:space="preserve">Appanoose </t>
  </si>
  <si>
    <t xml:space="preserve">Audubon </t>
  </si>
  <si>
    <t xml:space="preserve">Benton </t>
  </si>
  <si>
    <t xml:space="preserve">Black Hawk </t>
  </si>
  <si>
    <t xml:space="preserve">Boone </t>
  </si>
  <si>
    <t xml:space="preserve">Bremer </t>
  </si>
  <si>
    <t xml:space="preserve">Buchanan </t>
  </si>
  <si>
    <t>Add'l</t>
  </si>
  <si>
    <t xml:space="preserve">Buena Vista </t>
  </si>
  <si>
    <t xml:space="preserve">Butler </t>
  </si>
  <si>
    <t xml:space="preserve">Calhoun </t>
  </si>
  <si>
    <t xml:space="preserve">Carroll </t>
  </si>
  <si>
    <t xml:space="preserve">Cass </t>
  </si>
  <si>
    <t xml:space="preserve">Cedar </t>
  </si>
  <si>
    <t xml:space="preserve">Cerro Gordo </t>
  </si>
  <si>
    <t xml:space="preserve">Cherokee </t>
  </si>
  <si>
    <t xml:space="preserve">Chickasaw </t>
  </si>
  <si>
    <t xml:space="preserve">Clarke </t>
  </si>
  <si>
    <t xml:space="preserve">Clay </t>
  </si>
  <si>
    <t xml:space="preserve">Clayton </t>
  </si>
  <si>
    <t xml:space="preserve">Clinton </t>
  </si>
  <si>
    <t xml:space="preserve">Crawford </t>
  </si>
  <si>
    <t xml:space="preserve">Dallas </t>
  </si>
  <si>
    <t xml:space="preserve">Davis </t>
  </si>
  <si>
    <t xml:space="preserve">Decatur </t>
  </si>
  <si>
    <t xml:space="preserve">Delaware </t>
  </si>
  <si>
    <t xml:space="preserve">Des Moines </t>
  </si>
  <si>
    <t xml:space="preserve">Dickinson </t>
  </si>
  <si>
    <t xml:space="preserve">Dubuque </t>
  </si>
  <si>
    <t xml:space="preserve">Emmet </t>
  </si>
  <si>
    <t xml:space="preserve">Fayette </t>
  </si>
  <si>
    <t xml:space="preserve">Floyd </t>
  </si>
  <si>
    <t xml:space="preserve">Franklin </t>
  </si>
  <si>
    <t xml:space="preserve">Fremont </t>
  </si>
  <si>
    <t xml:space="preserve">Greene </t>
  </si>
  <si>
    <t xml:space="preserve">Grundy </t>
  </si>
  <si>
    <t xml:space="preserve">Guthrie </t>
  </si>
  <si>
    <t xml:space="preserve">Hamilton </t>
  </si>
  <si>
    <t xml:space="preserve">Hancock </t>
  </si>
  <si>
    <t xml:space="preserve">Hardin </t>
  </si>
  <si>
    <t xml:space="preserve">Harrison </t>
  </si>
  <si>
    <t xml:space="preserve">Henry </t>
  </si>
  <si>
    <t xml:space="preserve">Howard </t>
  </si>
  <si>
    <t xml:space="preserve">Humboldt </t>
  </si>
  <si>
    <t xml:space="preserve">Ida </t>
  </si>
  <si>
    <t xml:space="preserve">Iowa </t>
  </si>
  <si>
    <t xml:space="preserve">Jackson </t>
  </si>
  <si>
    <t xml:space="preserve">Jasper </t>
  </si>
  <si>
    <t xml:space="preserve">Jefferson </t>
  </si>
  <si>
    <t xml:space="preserve">Johnson </t>
  </si>
  <si>
    <t xml:space="preserve">Jones </t>
  </si>
  <si>
    <t xml:space="preserve">Keokuk </t>
  </si>
  <si>
    <t xml:space="preserve">Kossuth </t>
  </si>
  <si>
    <t xml:space="preserve">Lee </t>
  </si>
  <si>
    <t xml:space="preserve">Linn </t>
  </si>
  <si>
    <t xml:space="preserve">Louisa </t>
  </si>
  <si>
    <t xml:space="preserve">Lucas </t>
  </si>
  <si>
    <t xml:space="preserve">Lyon </t>
  </si>
  <si>
    <t xml:space="preserve">Madison </t>
  </si>
  <si>
    <t xml:space="preserve">Mahaska </t>
  </si>
  <si>
    <t xml:space="preserve">Marion </t>
  </si>
  <si>
    <t xml:space="preserve">Marshall </t>
  </si>
  <si>
    <t xml:space="preserve">Mills </t>
  </si>
  <si>
    <t xml:space="preserve">Mitchell </t>
  </si>
  <si>
    <t xml:space="preserve">Monona </t>
  </si>
  <si>
    <t xml:space="preserve">Monroe </t>
  </si>
  <si>
    <t xml:space="preserve">Montgomery </t>
  </si>
  <si>
    <t xml:space="preserve">Muscatine </t>
  </si>
  <si>
    <t xml:space="preserve">O'Brien </t>
  </si>
  <si>
    <t xml:space="preserve">Osceola </t>
  </si>
  <si>
    <t xml:space="preserve">Page </t>
  </si>
  <si>
    <t xml:space="preserve">Palo Alto </t>
  </si>
  <si>
    <t xml:space="preserve">Plymouth </t>
  </si>
  <si>
    <t xml:space="preserve">Pocahontas </t>
  </si>
  <si>
    <t xml:space="preserve">Polk </t>
  </si>
  <si>
    <t xml:space="preserve">Pottawattamie </t>
  </si>
  <si>
    <t xml:space="preserve">Poweshiek </t>
  </si>
  <si>
    <t xml:space="preserve">Ringgold </t>
  </si>
  <si>
    <t xml:space="preserve">Sac </t>
  </si>
  <si>
    <t xml:space="preserve">Scott </t>
  </si>
  <si>
    <t xml:space="preserve">Shelby </t>
  </si>
  <si>
    <t xml:space="preserve">Sioux </t>
  </si>
  <si>
    <t xml:space="preserve">Story </t>
  </si>
  <si>
    <t xml:space="preserve">Tama </t>
  </si>
  <si>
    <t xml:space="preserve">Taylor </t>
  </si>
  <si>
    <t xml:space="preserve">Union </t>
  </si>
  <si>
    <t xml:space="preserve">Van Buren </t>
  </si>
  <si>
    <t xml:space="preserve">Wapello </t>
  </si>
  <si>
    <t xml:space="preserve">Warren </t>
  </si>
  <si>
    <t xml:space="preserve">Washington </t>
  </si>
  <si>
    <t xml:space="preserve">Wayne </t>
  </si>
  <si>
    <t xml:space="preserve">Webster </t>
  </si>
  <si>
    <t xml:space="preserve">Winnebago </t>
  </si>
  <si>
    <t xml:space="preserve">Winneshiek </t>
  </si>
  <si>
    <t xml:space="preserve">Woodbury </t>
  </si>
  <si>
    <t xml:space="preserve">Worth </t>
  </si>
  <si>
    <t xml:space="preserve">Wright </t>
  </si>
  <si>
    <t>Operating costs</t>
  </si>
  <si>
    <t>Ownership costs</t>
  </si>
  <si>
    <t>321J.2(2)(c)</t>
  </si>
  <si>
    <t>Appanoose</t>
  </si>
  <si>
    <t>r</t>
  </si>
  <si>
    <t>81.6(2)</t>
  </si>
  <si>
    <t>99F.15(6)(b)(1)</t>
  </si>
  <si>
    <t>124.401(1)(a)</t>
  </si>
  <si>
    <t>124.401(1)(b)</t>
  </si>
  <si>
    <t>124.401(1)(c)</t>
  </si>
  <si>
    <t>124.401(1)(d)</t>
  </si>
  <si>
    <t>124.401(4)</t>
  </si>
  <si>
    <t>124.401D(2)(b)</t>
  </si>
  <si>
    <t>124.401D(2)(c)</t>
  </si>
  <si>
    <t>124.406(1)(a)</t>
  </si>
  <si>
    <t>124.406(1)(b)</t>
  </si>
  <si>
    <t>124.406(2)(a)</t>
  </si>
  <si>
    <t>124.406(2)(b)</t>
  </si>
  <si>
    <t>124.406(3)</t>
  </si>
  <si>
    <t>124.406A</t>
  </si>
  <si>
    <t>124.407(2)(a)</t>
  </si>
  <si>
    <t>124B.9(1)</t>
  </si>
  <si>
    <t>124B.9(2)</t>
  </si>
  <si>
    <t>453B.12(2)</t>
  </si>
  <si>
    <t>453B.12(3)</t>
  </si>
  <si>
    <t>453B.12(4)</t>
  </si>
  <si>
    <t>462A.14(2)(c)</t>
  </si>
  <si>
    <t>462A.14(2)(d)</t>
  </si>
  <si>
    <t>462A.14(2)(e)</t>
  </si>
  <si>
    <t>705.1(2)</t>
  </si>
  <si>
    <t>706.3(1)</t>
  </si>
  <si>
    <t>706.3(2)</t>
  </si>
  <si>
    <t>706A.2(1)</t>
  </si>
  <si>
    <t>706A.2(2)</t>
  </si>
  <si>
    <t>706A.2(4)</t>
  </si>
  <si>
    <t>706B.2(1)(a)</t>
  </si>
  <si>
    <t>706B.2(1)(b)</t>
  </si>
  <si>
    <t>706B.2(1)(c)</t>
  </si>
  <si>
    <t>706B.2(1)(d)</t>
  </si>
  <si>
    <t>707.3A</t>
  </si>
  <si>
    <t>707.5(1)(a)</t>
  </si>
  <si>
    <t>707.6A(1)</t>
  </si>
  <si>
    <t>707.6A(2)</t>
  </si>
  <si>
    <t>707.6A(3)</t>
  </si>
  <si>
    <t>707.6A(4)</t>
  </si>
  <si>
    <t>707.7(1)</t>
  </si>
  <si>
    <t>707.7(3)</t>
  </si>
  <si>
    <t>707.7(2)</t>
  </si>
  <si>
    <t>707.8(1)</t>
  </si>
  <si>
    <t>707.8(2)</t>
  </si>
  <si>
    <t>707.8(3)</t>
  </si>
  <si>
    <t>707.8(4)</t>
  </si>
  <si>
    <t>707.8(5)</t>
  </si>
  <si>
    <t>707.8(6)</t>
  </si>
  <si>
    <t>707A.2</t>
  </si>
  <si>
    <t>708.2(4)</t>
  </si>
  <si>
    <t>708.2(5)</t>
  </si>
  <si>
    <t>708.2A(4)</t>
  </si>
  <si>
    <t>708.2A(5)</t>
  </si>
  <si>
    <t>708.2C(2)</t>
  </si>
  <si>
    <t>708.2C(4)</t>
  </si>
  <si>
    <t>708.3(1)</t>
  </si>
  <si>
    <t>708.3(2)</t>
  </si>
  <si>
    <t>708.3A(1)</t>
  </si>
  <si>
    <t>708.3A(2)</t>
  </si>
  <si>
    <t>708.3B</t>
  </si>
  <si>
    <t>708.4(1)</t>
  </si>
  <si>
    <t>708.4(2)</t>
  </si>
  <si>
    <t>708.11(3)(a)</t>
  </si>
  <si>
    <t>708.11(3)(b)</t>
  </si>
  <si>
    <t>708.12(3)(f)</t>
  </si>
  <si>
    <t>708.13(3)</t>
  </si>
  <si>
    <t>708A.2</t>
  </si>
  <si>
    <t>708A.4(1)</t>
  </si>
  <si>
    <t>708A.4(2)</t>
  </si>
  <si>
    <t>708A.5</t>
  </si>
  <si>
    <t>708A.6(1)</t>
  </si>
  <si>
    <t>708.A.6(2)</t>
  </si>
  <si>
    <t>709.8(1)(a)</t>
  </si>
  <si>
    <t>709.8(1)(b)</t>
  </si>
  <si>
    <t>709.8(1)(c)</t>
  </si>
  <si>
    <t>709.8(1)(d)</t>
  </si>
  <si>
    <t>709.8(1)(e)</t>
  </si>
  <si>
    <t>709.11(1)</t>
  </si>
  <si>
    <t>709.11(2)</t>
  </si>
  <si>
    <t>709.15(2)(a)(1)</t>
  </si>
  <si>
    <t>709.15(3)(a)(1)</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</si>
  <si>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</si>
  <si>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</si>
  <si>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</si>
  <si>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</si>
  <si>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</si>
  <si>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</si>
  <si>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</si>
  <si>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</si>
  <si>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</si>
  <si>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</si>
  <si>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</si>
  <si>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</si>
  <si>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</si>
  <si>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</si>
  <si>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</si>
  <si>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</si>
  <si>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</si>
  <si>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</si>
  <si>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</si>
  <si>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</si>
  <si>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</si>
  <si>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</si>
  <si>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</si>
  <si>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</si>
  <si>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</si>
  <si>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</si>
  <si>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</si>
  <si>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</si>
  <si>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</si>
  <si>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</si>
  <si>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</si>
  <si>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</si>
  <si>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</si>
  <si>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</si>
  <si>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</si>
  <si>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</si>
  <si>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</si>
  <si>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</si>
  <si>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</si>
  <si>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</si>
  <si>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</si>
  <si>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</si>
  <si>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</si>
  <si>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</si>
  <si>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</si>
  <si>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</si>
  <si>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</si>
  <si>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</si>
  <si>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</si>
  <si>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</si>
  <si>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</si>
  <si>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</si>
  <si>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</si>
  <si>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</si>
  <si>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</si>
  <si>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</si>
  <si>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</si>
  <si>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</si>
  <si>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</si>
  <si>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</si>
  <si>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</si>
  <si>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</si>
  <si>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</si>
  <si>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</si>
  <si>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</si>
  <si>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</si>
  <si>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</si>
  <si>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</si>
  <si>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</si>
  <si>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</si>
  <si>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</si>
  <si>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</si>
  <si>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</si>
  <si>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</si>
  <si>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</si>
  <si>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</si>
  <si>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</si>
  <si>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</si>
  <si>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</si>
  <si>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</si>
  <si>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</si>
  <si>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</si>
  <si>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</si>
  <si>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FELONY LIST</t>
  </si>
  <si>
    <t>ADJUDICATED CHARGE DESCRIPTIONS</t>
  </si>
  <si>
    <t>MISDEMEANOR LIST</t>
  </si>
  <si>
    <t>235B.20</t>
  </si>
  <si>
    <t>321A.32</t>
  </si>
  <si>
    <t>321J.21</t>
  </si>
  <si>
    <t>321J.2</t>
  </si>
  <si>
    <t>708.2(3)</t>
  </si>
  <si>
    <t>708.2A</t>
  </si>
  <si>
    <t>716.8(3)</t>
  </si>
  <si>
    <t>716.8(4)</t>
  </si>
  <si>
    <t>SUBSEQUENT CONVCTION? (check level)</t>
  </si>
  <si>
    <t>Subsequent Conv in 2 years? (check level and date)</t>
  </si>
  <si>
    <t>ADJUDICATED CHARGE STATUTORY REFERENCE (separate each individual code cite with a semicolon, no space)</t>
  </si>
  <si>
    <t>DO NOT EDIT THESE!!!</t>
  </si>
  <si>
    <t>IOWA CRIMINAL RECORD SPREADSHEET, (CRS) © 2020 ALEX KORNYA, ALL RIGHTS RESERVED</t>
  </si>
  <si>
    <t>MISD OR FELONY?</t>
  </si>
  <si>
    <t>VERSION 3.4.1</t>
  </si>
  <si>
    <t>License &amp; registration, Registration only, neither, or no debt</t>
  </si>
  <si>
    <t>00000STCR000001</t>
  </si>
  <si>
    <t>Brisco</t>
  </si>
  <si>
    <t>Speeding</t>
  </si>
  <si>
    <t>GPL</t>
  </si>
  <si>
    <t>Amount owed</t>
  </si>
  <si>
    <t>DISM</t>
  </si>
  <si>
    <t>00000STCR000002</t>
  </si>
  <si>
    <t>00000STCR000003</t>
  </si>
  <si>
    <t>00000STCR000004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</si>
</sst>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_([$$-409]* #,##0.00_);_([$$-409]* \(#,##0.00\);_([$$-409]* &quot;-&quot;??_);_(@_)"/>
    <numFmt numFmtId="166" formatCode="_(&quot;$&quot;* #,##0_);_(&quot;$&quot;* \(#,##0\);_(&quot;$&quot;* &quot;-&quot;??_);_(@_)"/>
  </numFmts>
  <fonts count="20"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6"/>
      <color rgb="FFFF0000"/>
      <name val="Calibri"/>
      <family val="2"/>
      <scheme val="minor"/>
    </font>
    <font>
      <sz val="16"/>
      <color theme="1"/>
      <name val="Calibri"/>
      <family val="2"/>
      <scheme val="minor"/>
    </font>
    <font>
      <b/>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i/>
      <sz val="11"/>
      <color theme="1"/>
      <name val="Calibri"/>
      <family val="2"/>
      <scheme val="minor"/>
    </font>
    <font>
      <sz val="11"/>
      <color rgb="FF00B0F0"/>
      <name val="Calibri"/>
      <family val="2"/>
      <scheme val="minor"/>
    </font>
    <font>
      <b/>
      <sz val="11"/>
      <color rgb="FFFF000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s>
  <fills count="30">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rgb="FFFF0000"/>
      </right>
      <top/>
      <bottom style="thin">
        <color rgb="FFFF0000"/>
      </bottom>
      <diagonal/>
    </border>
  </borders>
  <cellStyleXfs count="3">
    <xf numFmtId="0" fontId="0" fillId="0" borderId="0"/>
    <xf numFmtId="44" fontId="13" fillId="0" borderId="0" applyFont="0" applyFill="0" applyBorder="0" applyAlignment="0" applyProtection="0"/>
    <xf numFmtId="9" fontId="13" fillId="0" borderId="0" applyFont="0" applyFill="0" applyBorder="0" applyAlignment="0" applyProtection="0"/>
  </cellStyleXfs>
  <cellXfs count="323">
    <xf numFmtId="0" fontId="0" fillId="0" borderId="0" xfId="0"/>
    <xf numFmtId="0" fontId="0" fillId="0" borderId="1" xfId="0" applyBorder="1"/>
    <xf numFmtId="0" fontId="1" fillId="0" borderId="0" xfId="0" applyFont="1" applyFill="1" applyBorder="1" applyAlignment="1">
      <alignment horizontal="center"/>
    </xf>
    <xf numFmtId="164" fontId="0" fillId="0" borderId="0" xfId="0" applyNumberFormat="1" applyBorder="1"/>
    <xf numFmtId="0" fontId="4" fillId="16" borderId="1" xfId="0" applyFont="1" applyFill="1" applyBorder="1" applyAlignment="1">
      <alignment horizontal="center" wrapText="1"/>
    </xf>
    <xf numFmtId="14" fontId="0" fillId="0" borderId="0" xfId="0" applyNumberFormat="1" applyAlignment="1">
      <alignment horizontal="left"/>
    </xf>
    <xf numFmtId="0" fontId="3" fillId="6" borderId="1" xfId="0" applyFont="1" applyFill="1" applyBorder="1"/>
    <xf numFmtId="0" fontId="4" fillId="16" borderId="3" xfId="0" applyFont="1" applyFill="1" applyBorder="1" applyAlignment="1">
      <alignment horizontal="center" wrapText="1"/>
    </xf>
    <xf numFmtId="0" fontId="4" fillId="5" borderId="0" xfId="0" applyFont="1" applyFill="1" applyBorder="1"/>
    <xf numFmtId="0" fontId="4" fillId="0" borderId="0" xfId="0" applyFont="1" applyFill="1" applyAlignment="1">
      <alignment horizontal="right" wrapText="1"/>
    </xf>
    <xf numFmtId="0" fontId="2" fillId="19" borderId="10" xfId="0" applyFont="1" applyFill="1" applyBorder="1" applyAlignment="1">
      <alignment horizontal="center"/>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0" fillId="0" borderId="0" xfId="0" applyAlignment="1">
      <alignment wrapText="1"/>
    </xf>
    <xf numFmtId="0" fontId="0" fillId="0" borderId="3" xfId="0" applyBorder="1"/>
    <xf numFmtId="0" fontId="9" fillId="0" borderId="15" xfId="0" applyFont="1" applyBorder="1" applyAlignment="1">
      <alignment wrapText="1"/>
    </xf>
    <xf numFmtId="0" fontId="9" fillId="0" borderId="16" xfId="0" applyFont="1" applyBorder="1" applyAlignment="1">
      <alignment wrapText="1"/>
    </xf>
    <xf numFmtId="0" fontId="0" fillId="2" borderId="1" xfId="0" applyFill="1" applyBorder="1" applyAlignment="1">
      <alignment vertical="center"/>
    </xf>
    <xf numFmtId="164" fontId="0" fillId="0" borderId="1" xfId="0" applyNumberFormat="1" applyFill="1" applyBorder="1" applyAlignment="1">
      <alignment horizontal="left"/>
    </xf>
    <xf numFmtId="0" fontId="8" fillId="2" borderId="0" xfId="0" applyFont="1" applyFill="1" applyBorder="1"/>
    <xf numFmtId="0" fontId="0" fillId="2" borderId="0" xfId="0" applyFill="1" applyBorder="1"/>
    <xf numFmtId="164" fontId="0" fillId="0" borderId="1" xfId="0" applyNumberFormat="1" applyFill="1" applyBorder="1"/>
    <xf numFmtId="0" fontId="2" fillId="2" borderId="1" xfId="0" applyFont="1" applyFill="1" applyBorder="1" applyAlignment="1">
      <alignment horizontal="center"/>
    </xf>
    <xf numFmtId="164" fontId="0" fillId="27" borderId="0" xfId="0" applyNumberFormat="1" applyFill="1" applyBorder="1" applyAlignment="1">
      <alignment horizontal="left"/>
    </xf>
    <xf numFmtId="0" fontId="0" fillId="25" borderId="14"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10" fillId="25" borderId="4" xfId="0" applyFont="1" applyFill="1" applyBorder="1" applyAlignment="1">
      <alignment horizontal="center" vertical="center" wrapText="1"/>
    </xf>
    <xf numFmtId="0" fontId="10" fillId="26" borderId="1" xfId="0" applyFont="1" applyFill="1" applyBorder="1" applyAlignment="1">
      <alignment vertical="center"/>
    </xf>
    <xf numFmtId="0" fontId="10"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11" fillId="2" borderId="28" xfId="0" applyFont="1" applyFill="1" applyBorder="1" applyAlignment="1">
      <alignment horizontal="center"/>
    </xf>
    <xf numFmtId="0" fontId="11" fillId="2" borderId="11" xfId="0" applyFont="1" applyFill="1" applyBorder="1" applyAlignment="1">
      <alignment horizontal="center"/>
    </xf>
    <xf numFmtId="0" fontId="0" fillId="25" borderId="35" xfId="0" applyFill="1" applyBorder="1" applyAlignment="1">
      <alignment horizontal="left"/>
    </xf>
    <xf numFmtId="164" fontId="0" fillId="27" borderId="34" xfId="0" applyNumberFormat="1" applyFill="1" applyBorder="1"/>
    <xf numFmtId="0" fontId="0" fillId="25" borderId="36" xfId="0" applyFill="1" applyBorder="1" applyAlignment="1">
      <alignment horizontal="left"/>
    </xf>
    <xf numFmtId="0" fontId="0" fillId="25" borderId="33" xfId="0" applyFill="1" applyBorder="1" applyAlignment="1">
      <alignment horizontal="left" vertical="center"/>
    </xf>
    <xf numFmtId="0" fontId="8" fillId="2" borderId="37" xfId="0" applyFont="1" applyFill="1" applyBorder="1"/>
    <xf numFmtId="0" fontId="0" fillId="0" borderId="36" xfId="0" applyBorder="1" applyAlignment="1">
      <alignment horizontal="left"/>
    </xf>
    <xf numFmtId="0" fontId="10" fillId="25" borderId="35" xfId="0" applyFont="1" applyFill="1" applyBorder="1" applyAlignment="1">
      <alignment horizontal="center" vertical="center"/>
    </xf>
    <xf numFmtId="0" fontId="0" fillId="2" borderId="38" xfId="0" applyFill="1" applyBorder="1" applyAlignment="1">
      <alignment vertical="center"/>
    </xf>
    <xf numFmtId="0" fontId="0" fillId="0" borderId="23" xfId="0" applyBorder="1"/>
    <xf numFmtId="0" fontId="0" fillId="2" borderId="24" xfId="0" applyFill="1" applyBorder="1"/>
    <xf numFmtId="0" fontId="1" fillId="12" borderId="36" xfId="0" applyFont="1" applyFill="1" applyBorder="1" applyAlignment="1">
      <alignment horizontal="center" vertical="center"/>
    </xf>
    <xf numFmtId="0" fontId="0" fillId="0" borderId="33" xfId="0" applyBorder="1"/>
    <xf numFmtId="0" fontId="1" fillId="12" borderId="36" xfId="0" applyFont="1" applyFill="1" applyBorder="1" applyAlignment="1">
      <alignment horizontal="center"/>
    </xf>
    <xf numFmtId="0" fontId="1" fillId="12" borderId="41" xfId="0" applyFont="1" applyFill="1" applyBorder="1" applyAlignment="1">
      <alignment horizontal="center"/>
    </xf>
    <xf numFmtId="164" fontId="0" fillId="0" borderId="42" xfId="0" applyNumberFormat="1" applyFill="1" applyBorder="1" applyAlignment="1">
      <alignment horizontal="left"/>
    </xf>
    <xf numFmtId="0" fontId="2" fillId="12" borderId="42" xfId="0" applyFont="1" applyFill="1" applyBorder="1" applyAlignment="1">
      <alignment horizontal="center"/>
    </xf>
    <xf numFmtId="14" fontId="9" fillId="0" borderId="16" xfId="0" applyNumberFormat="1" applyFont="1" applyBorder="1" applyAlignment="1">
      <alignment wrapText="1"/>
    </xf>
    <xf numFmtId="0" fontId="9" fillId="0" borderId="19" xfId="0" applyFont="1" applyBorder="1" applyAlignment="1">
      <alignment wrapText="1"/>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46" xfId="0" applyFont="1" applyFill="1" applyBorder="1" applyAlignment="1">
      <alignment horizontal="center" vertical="center"/>
    </xf>
    <xf numFmtId="0" fontId="9" fillId="0" borderId="7" xfId="0" applyFont="1" applyBorder="1" applyAlignment="1">
      <alignment wrapText="1"/>
    </xf>
    <xf numFmtId="0" fontId="9" fillId="0" borderId="11" xfId="0" applyFont="1" applyBorder="1" applyAlignment="1">
      <alignment wrapText="1"/>
    </xf>
    <xf numFmtId="0" fontId="9" fillId="0" borderId="28" xfId="0" applyFont="1" applyBorder="1" applyAlignment="1">
      <alignment wrapText="1"/>
    </xf>
    <xf numFmtId="14" fontId="9" fillId="0" borderId="11" xfId="0" applyNumberFormat="1" applyFont="1" applyBorder="1" applyAlignment="1">
      <alignment wrapText="1"/>
    </xf>
    <xf numFmtId="14" fontId="9" fillId="0" borderId="28" xfId="0" applyNumberFormat="1" applyFont="1" applyBorder="1" applyAlignment="1">
      <alignment wrapText="1"/>
    </xf>
    <xf numFmtId="0" fontId="9" fillId="0" borderId="11" xfId="0" applyNumberFormat="1" applyFont="1" applyBorder="1" applyAlignment="1">
      <alignment wrapText="1"/>
    </xf>
    <xf numFmtId="0" fontId="9" fillId="0" borderId="28" xfId="0" applyNumberFormat="1" applyFont="1" applyBorder="1" applyAlignment="1">
      <alignment wrapText="1"/>
    </xf>
    <xf numFmtId="14" fontId="9" fillId="0" borderId="11" xfId="0" applyNumberFormat="1" applyFont="1" applyBorder="1" applyAlignment="1"/>
    <xf numFmtId="0" fontId="9" fillId="0" borderId="16" xfId="0" applyFont="1" applyBorder="1" applyAlignment="1"/>
    <xf numFmtId="0" fontId="1" fillId="12" borderId="33" xfId="0" applyFont="1" applyFill="1" applyBorder="1" applyAlignment="1">
      <alignment horizontal="center"/>
    </xf>
    <xf numFmtId="164" fontId="0" fillId="0" borderId="3" xfId="0" applyNumberFormat="1" applyFill="1" applyBorder="1" applyAlignment="1">
      <alignment horizontal="left"/>
    </xf>
    <xf numFmtId="0" fontId="2" fillId="12" borderId="3" xfId="0" applyFont="1" applyFill="1" applyBorder="1" applyAlignment="1">
      <alignment horizontal="center"/>
    </xf>
    <xf numFmtId="0" fontId="1" fillId="2" borderId="49" xfId="0" applyFont="1" applyFill="1" applyBorder="1" applyAlignment="1">
      <alignment horizontal="center" vertical="center"/>
    </xf>
    <xf numFmtId="0" fontId="1" fillId="2" borderId="34" xfId="0" applyFont="1" applyFill="1" applyBorder="1" applyAlignment="1">
      <alignment horizontal="center" vertical="center"/>
    </xf>
    <xf numFmtId="164" fontId="0" fillId="0" borderId="0" xfId="0" applyNumberFormat="1" applyFill="1" applyBorder="1" applyAlignment="1">
      <alignment horizontal="left"/>
    </xf>
    <xf numFmtId="0" fontId="2" fillId="0" borderId="0" xfId="0" applyFont="1" applyFill="1" applyBorder="1" applyAlignment="1">
      <alignment horizontal="center"/>
    </xf>
    <xf numFmtId="14" fontId="0" fillId="0" borderId="0" xfId="0" applyNumberFormat="1" applyFont="1" applyAlignment="1">
      <alignment wrapText="1"/>
    </xf>
    <xf numFmtId="0" fontId="3" fillId="0" borderId="0" xfId="0" applyFont="1"/>
    <xf numFmtId="0" fontId="3" fillId="0" borderId="0" xfId="0" applyFont="1" applyBorder="1"/>
    <xf numFmtId="0" fontId="3" fillId="0" borderId="6" xfId="0" applyFont="1" applyBorder="1"/>
    <xf numFmtId="0" fontId="0" fillId="0" borderId="10" xfId="0" applyBorder="1"/>
    <xf numFmtId="0" fontId="0" fillId="0" borderId="4" xfId="0" applyBorder="1"/>
    <xf numFmtId="0" fontId="0" fillId="0" borderId="0" xfId="0" applyFill="1"/>
    <xf numFmtId="0" fontId="1" fillId="0" borderId="0" xfId="0" applyFont="1" applyFill="1" applyBorder="1" applyAlignment="1">
      <alignment vertical="center"/>
    </xf>
    <xf numFmtId="0" fontId="0" fillId="24" borderId="0" xfId="0" applyFill="1"/>
    <xf numFmtId="0" fontId="0" fillId="24" borderId="6" xfId="0" applyFont="1" applyFill="1" applyBorder="1" applyAlignment="1">
      <alignment horizontal="center"/>
    </xf>
    <xf numFmtId="44" fontId="0" fillId="0" borderId="10" xfId="1" applyFont="1" applyBorder="1"/>
    <xf numFmtId="44" fontId="0" fillId="0" borderId="5" xfId="1" applyFont="1" applyBorder="1"/>
    <xf numFmtId="0" fontId="0" fillId="0" borderId="1" xfId="0" applyFont="1" applyFill="1" applyBorder="1" applyAlignment="1">
      <alignment horizontal="left"/>
    </xf>
    <xf numFmtId="0" fontId="0" fillId="24" borderId="3" xfId="0" applyFont="1" applyFill="1" applyBorder="1" applyAlignment="1">
      <alignment vertical="center"/>
    </xf>
    <xf numFmtId="0" fontId="0" fillId="13" borderId="4" xfId="0" applyFont="1" applyFill="1" applyBorder="1" applyAlignment="1">
      <alignment vertical="center"/>
    </xf>
    <xf numFmtId="0" fontId="1" fillId="7" borderId="0" xfId="0" applyFont="1" applyFill="1" applyBorder="1" applyAlignment="1">
      <alignment vertical="center"/>
    </xf>
    <xf numFmtId="0" fontId="1" fillId="2" borderId="2" xfId="0" applyFont="1" applyFill="1" applyBorder="1" applyAlignment="1">
      <alignment vertical="center"/>
    </xf>
    <xf numFmtId="0" fontId="3" fillId="0" borderId="3" xfId="0" applyFont="1" applyFill="1" applyBorder="1" applyAlignment="1">
      <alignment vertical="center"/>
    </xf>
    <xf numFmtId="0" fontId="3" fillId="0" borderId="10" xfId="0" applyFont="1" applyFill="1" applyBorder="1" applyAlignment="1">
      <alignment vertical="center"/>
    </xf>
    <xf numFmtId="44" fontId="3" fillId="0" borderId="3" xfId="1" applyFont="1" applyFill="1" applyBorder="1" applyAlignment="1">
      <alignment vertical="center"/>
    </xf>
    <xf numFmtId="44" fontId="3" fillId="0" borderId="4" xfId="1" applyFont="1" applyFill="1" applyBorder="1" applyAlignment="1">
      <alignment vertical="center"/>
    </xf>
    <xf numFmtId="44" fontId="0" fillId="0" borderId="0" xfId="1" applyFont="1" applyFill="1"/>
    <xf numFmtId="44" fontId="0" fillId="26" borderId="5" xfId="1" applyFont="1" applyFill="1" applyBorder="1"/>
    <xf numFmtId="0" fontId="0" fillId="0" borderId="1" xfId="0" applyBorder="1" applyAlignment="1">
      <alignment wrapText="1"/>
    </xf>
    <xf numFmtId="6" fontId="0" fillId="0" borderId="1" xfId="0" applyNumberFormat="1" applyBorder="1"/>
    <xf numFmtId="0" fontId="3" fillId="0" borderId="0" xfId="0" applyFont="1" applyFill="1" applyBorder="1" applyAlignment="1"/>
    <xf numFmtId="166" fontId="0" fillId="0" borderId="1" xfId="1" applyNumberFormat="1" applyFont="1" applyBorder="1"/>
    <xf numFmtId="44" fontId="0" fillId="26" borderId="8" xfId="1" applyFont="1" applyFill="1" applyBorder="1"/>
    <xf numFmtId="44" fontId="0" fillId="26" borderId="4" xfId="1" applyFont="1" applyFill="1" applyBorder="1"/>
    <xf numFmtId="44" fontId="3" fillId="26" borderId="10" xfId="0" applyNumberFormat="1" applyFont="1" applyFill="1" applyBorder="1" applyAlignment="1">
      <alignment vertical="center"/>
    </xf>
    <xf numFmtId="44" fontId="3" fillId="26" borderId="10" xfId="1" applyFont="1" applyFill="1" applyBorder="1" applyAlignment="1">
      <alignment vertical="center"/>
    </xf>
    <xf numFmtId="0" fontId="2" fillId="2" borderId="0" xfId="0" applyFont="1" applyFill="1"/>
    <xf numFmtId="44" fontId="2" fillId="2" borderId="0" xfId="1" applyFont="1" applyFill="1"/>
    <xf numFmtId="9" fontId="2" fillId="2" borderId="0" xfId="2" applyFont="1" applyFill="1"/>
    <xf numFmtId="0" fontId="2" fillId="2" borderId="0" xfId="0" applyFont="1" applyFill="1" applyAlignment="1"/>
    <xf numFmtId="0" fontId="0" fillId="0" borderId="1" xfId="0" applyBorder="1" applyAlignment="1"/>
    <xf numFmtId="0" fontId="0" fillId="0" borderId="1" xfId="0" applyBorder="1" applyAlignment="1">
      <alignment horizontal="right" vertical="center" wrapText="1"/>
    </xf>
    <xf numFmtId="0" fontId="1" fillId="2" borderId="0" xfId="0" applyFont="1" applyFill="1"/>
    <xf numFmtId="0" fontId="0" fillId="0" borderId="0" xfId="0" applyFill="1" applyBorder="1" applyAlignment="1"/>
    <xf numFmtId="0" fontId="0" fillId="0" borderId="0" xfId="0" applyBorder="1" applyAlignment="1"/>
    <xf numFmtId="44" fontId="0" fillId="0" borderId="0" xfId="1" applyFont="1" applyBorder="1" applyAlignment="1"/>
    <xf numFmtId="165" fontId="0" fillId="0" borderId="0" xfId="0" applyNumberFormat="1" applyBorder="1"/>
    <xf numFmtId="44" fontId="0" fillId="0" borderId="0" xfId="1" applyFont="1" applyBorder="1"/>
    <xf numFmtId="0" fontId="0" fillId="0" borderId="0" xfId="0" applyBorder="1"/>
    <xf numFmtId="0" fontId="4" fillId="0" borderId="0" xfId="0" applyFont="1" applyFill="1" applyAlignment="1">
      <alignment horizontal="left" wrapText="1"/>
    </xf>
    <xf numFmtId="0" fontId="0" fillId="0" borderId="0" xfId="0" applyFont="1" applyAlignment="1">
      <alignment wrapText="1"/>
    </xf>
    <xf numFmtId="0" fontId="4" fillId="6" borderId="1" xfId="0" applyFont="1" applyFill="1" applyBorder="1" applyAlignment="1">
      <alignment horizontal="center" wrapText="1"/>
    </xf>
    <xf numFmtId="164" fontId="0" fillId="9" borderId="1" xfId="0" applyNumberFormat="1" applyFont="1" applyFill="1" applyBorder="1" applyAlignment="1">
      <alignment horizontal="right"/>
    </xf>
    <xf numFmtId="0" fontId="0" fillId="0" borderId="10" xfId="0" applyFont="1"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wrapText="1"/>
    </xf>
    <xf numFmtId="0" fontId="0" fillId="0" borderId="1" xfId="0" applyFont="1" applyBorder="1"/>
    <xf numFmtId="0" fontId="0" fillId="0" borderId="1" xfId="0" applyFont="1" applyFill="1" applyBorder="1" applyAlignment="1">
      <alignment horizontal="center"/>
    </xf>
    <xf numFmtId="0" fontId="0" fillId="0" borderId="0" xfId="0" applyFont="1" applyFill="1" applyBorder="1" applyAlignment="1">
      <alignment horizontal="center"/>
    </xf>
    <xf numFmtId="0" fontId="17" fillId="0" borderId="0" xfId="0" applyFont="1"/>
    <xf numFmtId="14" fontId="0" fillId="0" borderId="0" xfId="0" applyNumberFormat="1" applyFont="1"/>
    <xf numFmtId="164" fontId="0" fillId="0" borderId="0" xfId="0" applyNumberFormat="1" applyFont="1"/>
    <xf numFmtId="14" fontId="17" fillId="0" borderId="0" xfId="0" applyNumberFormat="1" applyFont="1"/>
    <xf numFmtId="8" fontId="0" fillId="0" borderId="0" xfId="0" applyNumberFormat="1" applyFont="1" applyAlignment="1">
      <alignment wrapText="1"/>
    </xf>
    <xf numFmtId="0" fontId="0" fillId="18" borderId="1" xfId="0" applyFont="1" applyFill="1" applyBorder="1" applyAlignment="1">
      <alignment horizontal="center" vertical="center"/>
    </xf>
    <xf numFmtId="0" fontId="0" fillId="18"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ont="1" applyFill="1" applyBorder="1" applyAlignment="1">
      <alignment vertical="center"/>
    </xf>
    <xf numFmtId="0" fontId="0" fillId="15" borderId="1" xfId="0" applyFont="1" applyFill="1" applyBorder="1" applyAlignment="1">
      <alignment vertical="center" wrapText="1"/>
    </xf>
    <xf numFmtId="0" fontId="0" fillId="15" borderId="1" xfId="0" applyFont="1" applyFill="1" applyBorder="1" applyAlignment="1">
      <alignment vertical="center"/>
    </xf>
    <xf numFmtId="0" fontId="0" fillId="9" borderId="1" xfId="0" applyFont="1" applyFill="1" applyBorder="1" applyAlignment="1">
      <alignment vertical="center"/>
    </xf>
    <xf numFmtId="0" fontId="0" fillId="5" borderId="0" xfId="0" applyFont="1" applyFill="1"/>
    <xf numFmtId="14" fontId="0" fillId="5" borderId="0" xfId="0" applyNumberFormat="1" applyFont="1" applyFill="1"/>
    <xf numFmtId="0" fontId="0" fillId="5" borderId="0" xfId="0" applyNumberFormat="1" applyFont="1" applyFill="1"/>
    <xf numFmtId="0" fontId="0" fillId="5" borderId="9" xfId="0" applyFont="1" applyFill="1" applyBorder="1"/>
    <xf numFmtId="164" fontId="0" fillId="24" borderId="0" xfId="0" applyNumberFormat="1" applyFont="1" applyFill="1"/>
    <xf numFmtId="164" fontId="0" fillId="13" borderId="0" xfId="0" applyNumberFormat="1" applyFont="1" applyFill="1"/>
    <xf numFmtId="164" fontId="0" fillId="9" borderId="0" xfId="0" applyNumberFormat="1" applyFont="1" applyFill="1"/>
    <xf numFmtId="0" fontId="0" fillId="24" borderId="0" xfId="0" applyFont="1" applyFill="1"/>
    <xf numFmtId="0" fontId="0" fillId="0" borderId="0" xfId="0" applyFont="1" applyFill="1"/>
    <xf numFmtId="0" fontId="0" fillId="0" borderId="10" xfId="0" applyFont="1" applyBorder="1"/>
    <xf numFmtId="0" fontId="0" fillId="0" borderId="4" xfId="0" applyFont="1" applyBorder="1"/>
    <xf numFmtId="44" fontId="0" fillId="0" borderId="5" xfId="0" applyNumberFormat="1" applyFont="1" applyBorder="1"/>
    <xf numFmtId="0" fontId="0" fillId="0" borderId="5" xfId="0" applyFont="1" applyBorder="1"/>
    <xf numFmtId="0" fontId="0" fillId="0" borderId="0" xfId="0" applyFont="1" applyBorder="1"/>
    <xf numFmtId="0" fontId="0" fillId="0" borderId="3" xfId="0" applyFont="1" applyBorder="1"/>
    <xf numFmtId="0" fontId="0" fillId="0" borderId="0" xfId="0"/>
    <xf numFmtId="164" fontId="4" fillId="5" borderId="0" xfId="0" applyNumberFormat="1" applyFont="1" applyFill="1"/>
    <xf numFmtId="0" fontId="4" fillId="5" borderId="2" xfId="0" applyFont="1" applyFill="1" applyBorder="1"/>
    <xf numFmtId="0" fontId="0" fillId="0" borderId="0" xfId="0" applyFont="1"/>
    <xf numFmtId="0" fontId="0" fillId="9" borderId="1" xfId="0" applyFont="1" applyFill="1" applyBorder="1" applyAlignment="1">
      <alignment vertical="center" wrapText="1"/>
    </xf>
    <xf numFmtId="0" fontId="0" fillId="5" borderId="0" xfId="0" applyFont="1" applyFill="1" applyBorder="1"/>
    <xf numFmtId="0" fontId="4" fillId="29" borderId="1" xfId="0" applyFont="1" applyFill="1" applyBorder="1" applyAlignment="1">
      <alignment horizontal="center" wrapText="1"/>
    </xf>
    <xf numFmtId="0" fontId="0" fillId="0" borderId="0" xfId="0" applyNumberFormat="1" applyFont="1" applyAlignment="1">
      <alignment wrapText="1"/>
    </xf>
    <xf numFmtId="0" fontId="0" fillId="0" borderId="0" xfId="0" applyNumberFormat="1" applyAlignment="1">
      <alignment wrapText="1"/>
    </xf>
    <xf numFmtId="49" fontId="0" fillId="0" borderId="0" xfId="0" applyNumberFormat="1" applyFont="1" applyAlignment="1">
      <alignment horizontal="left" wrapText="1"/>
    </xf>
    <xf numFmtId="0" fontId="1" fillId="2" borderId="10"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0" fillId="13" borderId="7" xfId="0" applyFont="1" applyFill="1" applyBorder="1" applyAlignment="1">
      <alignment horizontal="center" vertical="center"/>
    </xf>
    <xf numFmtId="0" fontId="0" fillId="13" borderId="28" xfId="0" applyFont="1" applyFill="1" applyBorder="1" applyAlignment="1">
      <alignment horizontal="center" vertical="center"/>
    </xf>
    <xf numFmtId="14" fontId="0" fillId="0" borderId="0" xfId="0" applyNumberFormat="1"/>
    <xf numFmtId="49" fontId="0" fillId="0" borderId="0" xfId="0" applyNumberFormat="1"/>
    <xf numFmtId="49" fontId="0" fillId="0" borderId="0" xfId="0" applyNumberFormat="1" applyAlignment="1">
      <alignment horizontal="left" wrapText="1"/>
    </xf>
    <xf numFmtId="49" fontId="0" fillId="0" borderId="0" xfId="0" applyNumberFormat="1" applyAlignment="1">
      <alignment wrapText="1"/>
    </xf>
    <xf numFmtId="0" fontId="0" fillId="0" borderId="51" xfId="0" applyFont="1" applyBorder="1" applyAlignment="1">
      <alignment vertical="center" wrapText="1"/>
    </xf>
    <xf numFmtId="3" fontId="0" fillId="0" borderId="51" xfId="0" applyNumberFormat="1" applyFont="1" applyBorder="1" applyAlignment="1">
      <alignment horizontal="right" vertical="center" wrapText="1"/>
    </xf>
    <xf numFmtId="0" fontId="0" fillId="0" borderId="51" xfId="0" applyFont="1" applyBorder="1" applyAlignment="1">
      <alignment horizontal="right" vertical="center" wrapText="1"/>
    </xf>
    <xf numFmtId="0" fontId="0" fillId="0" borderId="51" xfId="0" applyFont="1" applyBorder="1" applyAlignment="1">
      <alignment vertical="center"/>
    </xf>
    <xf numFmtId="0" fontId="0" fillId="0" borderId="51" xfId="0" applyFont="1" applyFill="1" applyBorder="1" applyAlignment="1">
      <alignment vertical="center" wrapText="1"/>
    </xf>
    <xf numFmtId="0" fontId="0" fillId="0" borderId="0" xfId="0" applyAlignment="1">
      <alignment horizontal="left" vertical="center"/>
    </xf>
    <xf numFmtId="0" fontId="0" fillId="0" borderId="0" xfId="0" applyAlignment="1">
      <alignment horizontal="left"/>
    </xf>
    <xf numFmtId="14" fontId="0" fillId="5" borderId="0" xfId="0" applyNumberFormat="1" applyFont="1" applyFill="1" applyBorder="1"/>
    <xf numFmtId="0" fontId="0" fillId="0" borderId="0" xfId="0"/>
    <xf numFmtId="0" fontId="18"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0" fillId="6" borderId="1" xfId="0" applyFill="1" applyBorder="1" applyAlignment="1">
      <alignment horizontal="center" vertical="center" wrapText="1"/>
    </xf>
    <xf numFmtId="0" fontId="2" fillId="2" borderId="0" xfId="0" applyFont="1" applyFill="1" applyAlignment="1">
      <alignment horizontal="left" wrapText="1"/>
    </xf>
    <xf numFmtId="0" fontId="6" fillId="0" borderId="20"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4" fillId="0" borderId="0" xfId="0" applyFont="1" applyFill="1" applyAlignment="1">
      <alignment horizontal="left" vertical="top" wrapText="1"/>
    </xf>
    <xf numFmtId="0" fontId="19" fillId="2" borderId="0" xfId="0" applyFont="1" applyFill="1" applyAlignment="1">
      <alignment horizontal="center"/>
    </xf>
    <xf numFmtId="0" fontId="1" fillId="23" borderId="12" xfId="0" applyFont="1" applyFill="1" applyBorder="1" applyAlignment="1">
      <alignment horizontal="right" vertical="center"/>
    </xf>
    <xf numFmtId="0" fontId="1" fillId="23" borderId="13" xfId="0" applyFont="1" applyFill="1" applyBorder="1" applyAlignment="1">
      <alignment horizontal="right"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11" borderId="2" xfId="0" applyFont="1" applyFill="1" applyBorder="1" applyAlignment="1">
      <alignment horizontal="center" wrapText="1"/>
    </xf>
    <xf numFmtId="0" fontId="1" fillId="11" borderId="0" xfId="0" applyFont="1" applyFill="1" applyBorder="1" applyAlignment="1">
      <alignment horizontal="center" wrapText="1"/>
    </xf>
    <xf numFmtId="0" fontId="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2" borderId="8"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8" borderId="14" xfId="0" applyFont="1" applyFill="1" applyBorder="1" applyAlignment="1">
      <alignment horizontal="center" wrapText="1"/>
    </xf>
    <xf numFmtId="0" fontId="2" fillId="8" borderId="6" xfId="0" applyFont="1" applyFill="1" applyBorder="1" applyAlignment="1">
      <alignment horizontal="center" wrapText="1"/>
    </xf>
    <xf numFmtId="0" fontId="2" fillId="8" borderId="8" xfId="0" applyFont="1" applyFill="1" applyBorder="1" applyAlignment="1">
      <alignment horizontal="center" wrapText="1"/>
    </xf>
    <xf numFmtId="0" fontId="0" fillId="0" borderId="1" xfId="0" applyFont="1" applyBorder="1" applyAlignment="1">
      <alignment horizontal="center" vertical="center"/>
    </xf>
    <xf numFmtId="0" fontId="1" fillId="2" borderId="5" xfId="0" applyFont="1" applyFill="1" applyBorder="1" applyAlignment="1">
      <alignment horizontal="center"/>
    </xf>
    <xf numFmtId="0" fontId="11" fillId="4" borderId="39" xfId="0" applyFont="1" applyFill="1" applyBorder="1" applyAlignment="1">
      <alignment horizontal="center"/>
    </xf>
    <xf numFmtId="0" fontId="11" fillId="4" borderId="11" xfId="0" applyFont="1" applyFill="1" applyBorder="1" applyAlignment="1">
      <alignment horizontal="center"/>
    </xf>
    <xf numFmtId="0" fontId="11" fillId="4" borderId="28" xfId="0" applyFont="1" applyFill="1" applyBorder="1" applyAlignment="1">
      <alignment horizontal="center"/>
    </xf>
    <xf numFmtId="0" fontId="12" fillId="2" borderId="12" xfId="0" applyFont="1" applyFill="1" applyBorder="1" applyAlignment="1">
      <alignment horizontal="center" vertical="center"/>
    </xf>
    <xf numFmtId="0" fontId="12" fillId="2" borderId="47"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48"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40" xfId="0" applyBorder="1" applyAlignment="1">
      <alignment horizontal="center"/>
    </xf>
    <xf numFmtId="0" fontId="11" fillId="4" borderId="40" xfId="0" applyFont="1" applyFill="1" applyBorder="1" applyAlignment="1">
      <alignment horizontal="center"/>
    </xf>
    <xf numFmtId="0" fontId="0" fillId="0" borderId="7" xfId="0" applyBorder="1" applyAlignment="1">
      <alignment horizontal="left"/>
    </xf>
    <xf numFmtId="0" fontId="0" fillId="0" borderId="11" xfId="0" applyBorder="1" applyAlignment="1">
      <alignment horizontal="left"/>
    </xf>
    <xf numFmtId="0" fontId="0" fillId="0" borderId="40" xfId="0" applyBorder="1" applyAlignment="1">
      <alignment horizontal="left"/>
    </xf>
    <xf numFmtId="0" fontId="0" fillId="0" borderId="1" xfId="0" applyBorder="1" applyAlignment="1">
      <alignment horizontal="left"/>
    </xf>
    <xf numFmtId="0" fontId="0" fillId="0" borderId="4" xfId="0" applyBorder="1" applyAlignment="1">
      <alignment horizontal="left"/>
    </xf>
    <xf numFmtId="0" fontId="0" fillId="0" borderId="37" xfId="0" applyBorder="1" applyAlignment="1">
      <alignment horizontal="left"/>
    </xf>
    <xf numFmtId="0" fontId="11" fillId="4" borderId="36" xfId="0" applyFont="1" applyFill="1" applyBorder="1" applyAlignment="1">
      <alignment horizontal="center"/>
    </xf>
    <xf numFmtId="0" fontId="11" fillId="4" borderId="1" xfId="0" applyFont="1" applyFill="1" applyBorder="1" applyAlignment="1">
      <alignment horizontal="center"/>
    </xf>
    <xf numFmtId="0" fontId="11" fillId="4" borderId="38" xfId="0" applyFont="1" applyFill="1" applyBorder="1" applyAlignment="1">
      <alignment horizontal="center"/>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14" fontId="9" fillId="0" borderId="16" xfId="0" applyNumberFormat="1" applyFont="1" applyBorder="1" applyAlignment="1">
      <alignment horizontal="center" wrapText="1"/>
    </xf>
    <xf numFmtId="0" fontId="2" fillId="2" borderId="9" xfId="0" applyFont="1" applyFill="1" applyBorder="1" applyAlignment="1">
      <alignment horizontal="center"/>
    </xf>
    <xf numFmtId="0" fontId="2" fillId="2" borderId="12" xfId="0" applyFont="1" applyFill="1" applyBorder="1" applyAlignment="1">
      <alignment horizontal="center"/>
    </xf>
    <xf numFmtId="0" fontId="2" fillId="2" borderId="47" xfId="0" applyFont="1" applyFill="1" applyBorder="1" applyAlignment="1">
      <alignment horizontal="center"/>
    </xf>
    <xf numFmtId="0" fontId="1" fillId="2" borderId="21" xfId="0" applyFont="1" applyFill="1" applyBorder="1" applyAlignment="1">
      <alignment horizontal="center" vertical="center"/>
    </xf>
    <xf numFmtId="0" fontId="1" fillId="2" borderId="26" xfId="0" applyFont="1" applyFill="1" applyBorder="1" applyAlignment="1">
      <alignment horizontal="center" vertical="center"/>
    </xf>
    <xf numFmtId="0" fontId="3" fillId="0" borderId="6" xfId="0" applyFont="1" applyBorder="1" applyAlignment="1">
      <alignment horizontal="left"/>
    </xf>
    <xf numFmtId="0" fontId="3" fillId="0" borderId="8" xfId="0" applyFont="1" applyBorder="1" applyAlignment="1">
      <alignment horizontal="left"/>
    </xf>
    <xf numFmtId="0" fontId="3" fillId="15" borderId="7" xfId="0" applyFont="1" applyFill="1" applyBorder="1" applyAlignment="1">
      <alignment horizontal="center" vertical="center"/>
    </xf>
    <xf numFmtId="0" fontId="3" fillId="15" borderId="11" xfId="0" applyFont="1" applyFill="1" applyBorder="1" applyAlignment="1">
      <alignment horizontal="center" vertical="center"/>
    </xf>
    <xf numFmtId="0" fontId="3" fillId="15" borderId="28" xfId="0" applyFont="1" applyFill="1" applyBorder="1" applyAlignment="1">
      <alignment horizontal="center" vertical="center"/>
    </xf>
    <xf numFmtId="0" fontId="0" fillId="13" borderId="7" xfId="0" applyFont="1" applyFill="1" applyBorder="1" applyAlignment="1">
      <alignment horizontal="center" vertical="center"/>
    </xf>
    <xf numFmtId="0" fontId="0" fillId="13" borderId="28" xfId="0" applyFont="1" applyFill="1" applyBorder="1" applyAlignment="1">
      <alignment horizontal="center" vertical="center"/>
    </xf>
    <xf numFmtId="0" fontId="1" fillId="2" borderId="7"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28" xfId="0" applyFont="1" applyFill="1" applyBorder="1" applyAlignment="1">
      <alignment horizontal="center" vertical="center"/>
    </xf>
    <xf numFmtId="44" fontId="10" fillId="26" borderId="7" xfId="0" applyNumberFormat="1" applyFont="1" applyFill="1" applyBorder="1" applyAlignment="1">
      <alignment horizontal="center" vertical="center"/>
    </xf>
    <xf numFmtId="0" fontId="10" fillId="26" borderId="28" xfId="0" applyFont="1" applyFill="1" applyBorder="1" applyAlignment="1">
      <alignment horizontal="center" vertical="center"/>
    </xf>
    <xf numFmtId="0" fontId="3" fillId="28" borderId="1" xfId="0" applyFont="1" applyFill="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Border="1" applyAlignment="1">
      <alignment horizontal="left"/>
    </xf>
    <xf numFmtId="0" fontId="0" fillId="0" borderId="5" xfId="0" applyFont="1" applyBorder="1" applyAlignment="1">
      <alignment horizontal="left"/>
    </xf>
    <xf numFmtId="0" fontId="0" fillId="0" borderId="0" xfId="0" applyFont="1" applyAlignment="1">
      <alignment horizontal="center"/>
    </xf>
    <xf numFmtId="0" fontId="0" fillId="0" borderId="5" xfId="0" applyFont="1" applyBorder="1" applyAlignment="1">
      <alignment horizontal="center"/>
    </xf>
    <xf numFmtId="0" fontId="3" fillId="0" borderId="0" xfId="0" applyFont="1" applyBorder="1" applyAlignment="1">
      <alignment horizontal="left"/>
    </xf>
    <xf numFmtId="0" fontId="3" fillId="0" borderId="5" xfId="0" applyFont="1" applyBorder="1" applyAlignment="1">
      <alignment horizontal="left"/>
    </xf>
    <xf numFmtId="0" fontId="3" fillId="6" borderId="1" xfId="0" applyFont="1" applyFill="1" applyBorder="1" applyAlignment="1">
      <alignment horizontal="center"/>
    </xf>
    <xf numFmtId="0" fontId="3" fillId="28" borderId="11" xfId="0" applyFont="1" applyFill="1" applyBorder="1" applyAlignment="1">
      <alignment horizontal="center"/>
    </xf>
    <xf numFmtId="0" fontId="3" fillId="28" borderId="28" xfId="0" applyFont="1" applyFill="1" applyBorder="1" applyAlignment="1">
      <alignment horizontal="center"/>
    </xf>
    <xf numFmtId="0" fontId="0" fillId="0" borderId="0" xfId="0" applyFont="1" applyBorder="1" applyAlignment="1"/>
    <xf numFmtId="0" fontId="0" fillId="0" borderId="5" xfId="0" applyFont="1" applyBorder="1" applyAlignment="1"/>
    <xf numFmtId="165" fontId="3" fillId="0" borderId="0" xfId="1" applyNumberFormat="1" applyFont="1" applyBorder="1" applyAlignment="1">
      <alignment horizontal="center"/>
    </xf>
    <xf numFmtId="165" fontId="3" fillId="0" borderId="5" xfId="1" applyNumberFormat="1" applyFont="1" applyBorder="1" applyAlignment="1">
      <alignment horizontal="center"/>
    </xf>
    <xf numFmtId="165" fontId="0" fillId="0" borderId="2" xfId="0" applyNumberFormat="1" applyFont="1" applyBorder="1" applyAlignment="1">
      <alignment horizontal="center"/>
    </xf>
    <xf numFmtId="0" fontId="0" fillId="0" borderId="0" xfId="0" applyFont="1" applyBorder="1" applyAlignment="1">
      <alignment horizont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1" xfId="0" applyFont="1" applyFill="1" applyBorder="1" applyAlignment="1">
      <alignment horizontal="left" vertical="center"/>
    </xf>
    <xf numFmtId="0" fontId="1" fillId="14" borderId="0" xfId="0" applyFont="1" applyFill="1" applyBorder="1" applyAlignment="1">
      <alignment horizontal="center" vertical="center"/>
    </xf>
    <xf numFmtId="0" fontId="0" fillId="24" borderId="9" xfId="0" applyFont="1" applyFill="1" applyBorder="1" applyAlignment="1">
      <alignment horizontal="center" vertical="center"/>
    </xf>
    <xf numFmtId="0" fontId="0" fillId="24" borderId="13" xfId="0" applyFont="1" applyFill="1" applyBorder="1" applyAlignment="1">
      <alignment horizontal="center" vertical="center"/>
    </xf>
    <xf numFmtId="0" fontId="1" fillId="7" borderId="50" xfId="0" applyFont="1" applyFill="1" applyBorder="1" applyAlignment="1">
      <alignment horizontal="center"/>
    </xf>
    <xf numFmtId="0" fontId="2" fillId="7" borderId="50" xfId="0" applyFont="1" applyFill="1" applyBorder="1" applyAlignment="1">
      <alignment horizontal="center"/>
    </xf>
    <xf numFmtId="165" fontId="0" fillId="0" borderId="2" xfId="0" applyNumberFormat="1" applyBorder="1" applyAlignment="1">
      <alignment horizontal="center"/>
    </xf>
    <xf numFmtId="0" fontId="0" fillId="0" borderId="0" xfId="0" applyBorder="1" applyAlignment="1">
      <alignment horizontal="center"/>
    </xf>
    <xf numFmtId="44" fontId="0" fillId="0" borderId="2" xfId="1" applyFont="1" applyFill="1" applyBorder="1" applyAlignment="1">
      <alignment horizontal="center"/>
    </xf>
    <xf numFmtId="44" fontId="0" fillId="0" borderId="0" xfId="1" applyFont="1" applyFill="1" applyAlignment="1">
      <alignment horizontal="center"/>
    </xf>
    <xf numFmtId="0" fontId="15" fillId="2" borderId="52" xfId="0" applyFont="1" applyFill="1" applyBorder="1" applyAlignment="1">
      <alignment horizontal="center"/>
    </xf>
    <xf numFmtId="0" fontId="15" fillId="2" borderId="53" xfId="0" applyFont="1" applyFill="1" applyBorder="1" applyAlignment="1">
      <alignment horizontal="center"/>
    </xf>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44" fontId="0" fillId="5" borderId="0" xfId="1" applyFont="1" applyFill="1"/>
  </cellXfs>
  <cellStyles count="3">
    <cellStyle name="Currency" xfId="1" builtinId="4"/>
    <cellStyle name="Normal" xfId="0" builtinId="0"/>
    <cellStyle name="Percent" xfId="2" builtinId="5"/>
  </cellStyles>
  <dxfs count="520">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rgb="FFFFFF00"/>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auto="1"/>
      </font>
      <fill>
        <patternFill>
          <bgColor rgb="FFFFFF00"/>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1"/>
      </font>
      <fill>
        <patternFill>
          <bgColor theme="1"/>
        </patternFill>
      </fill>
    </dxf>
    <dxf>
      <font>
        <b/>
        <i val="0"/>
        <color auto="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rgb="FFFFFF00"/>
      </font>
      <fill>
        <patternFill>
          <bgColor theme="2" tint="-0.89996032593768116"/>
        </patternFill>
      </fill>
    </dxf>
    <dxf>
      <font>
        <b/>
        <i val="0"/>
        <color auto="1"/>
      </font>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D2" sqref="D2"/>
    </sheetView>
  </sheetViews>
  <sheetFormatPr defaultRowHeight="14.4" x14ac:dyDescent="0.3"/>
  <cols>
    <col min="1" max="1" width="32.21875" customWidth="1"/>
    <col min="2" max="2" width="29.21875" customWidth="1"/>
    <col min="4" max="4" width="25.5546875" customWidth="1"/>
  </cols>
  <sheetData>
    <row r="1" spans="1:13" ht="34.5" customHeight="1" x14ac:dyDescent="0.3">
      <c r="A1" s="201" t="s">
        <v>427</v>
      </c>
      <c r="B1" s="201"/>
      <c r="C1" s="201"/>
      <c r="D1" s="9" t="s">
        <v>429</v>
      </c>
      <c r="E1" s="167"/>
      <c r="F1" s="129"/>
      <c r="G1" s="129"/>
      <c r="H1" s="211" t="s">
        <v>0</v>
      </c>
      <c r="I1" s="211"/>
      <c r="J1" s="211"/>
      <c r="K1" s="211"/>
      <c r="L1" s="211"/>
      <c r="M1" s="211"/>
    </row>
    <row r="3" spans="1:13" x14ac:dyDescent="0.3">
      <c r="A3" s="6" t="s">
        <v>1</v>
      </c>
      <c r="B3" s="5"/>
      <c r="C3" s="167"/>
      <c r="D3" s="167"/>
      <c r="E3" s="167"/>
      <c r="F3" s="167"/>
      <c r="G3" s="167"/>
      <c r="H3" s="167"/>
      <c r="I3" s="167"/>
      <c r="J3" s="167"/>
      <c r="K3" s="167"/>
      <c r="L3" s="167"/>
      <c r="M3" s="167"/>
    </row>
    <row r="4" spans="1:13" x14ac:dyDescent="0.3">
      <c r="A4" s="6" t="s">
        <v>2</v>
      </c>
      <c r="B4" s="167"/>
      <c r="C4" s="167"/>
      <c r="D4" s="167"/>
      <c r="E4" s="167"/>
      <c r="F4" s="167"/>
      <c r="G4" s="167"/>
      <c r="H4" s="167"/>
      <c r="I4" s="167"/>
      <c r="J4" s="167"/>
      <c r="K4" s="167"/>
      <c r="L4" s="167"/>
      <c r="M4" s="167"/>
    </row>
    <row r="5" spans="1:13" x14ac:dyDescent="0.3">
      <c r="A5" s="6" t="s">
        <v>3</v>
      </c>
      <c r="B5" s="167"/>
      <c r="C5" s="167"/>
      <c r="D5" s="167"/>
      <c r="E5" s="167"/>
      <c r="F5" s="167"/>
      <c r="G5" s="167"/>
      <c r="H5" s="167"/>
      <c r="I5" s="167"/>
      <c r="J5" s="167"/>
      <c r="K5" s="167"/>
      <c r="L5" s="167"/>
      <c r="M5" s="167"/>
    </row>
    <row r="6" spans="1:13" x14ac:dyDescent="0.3">
      <c r="A6" s="6" t="s">
        <v>4</v>
      </c>
      <c r="B6" s="5"/>
      <c r="C6" s="167"/>
      <c r="D6" s="167"/>
      <c r="E6" s="167"/>
      <c r="F6" s="167"/>
      <c r="G6" s="167"/>
      <c r="H6" s="167"/>
      <c r="I6" s="167"/>
      <c r="J6" s="167"/>
      <c r="K6" s="167"/>
      <c r="L6" s="167"/>
      <c r="M6" s="167"/>
    </row>
    <row r="7" spans="1:13" x14ac:dyDescent="0.3">
      <c r="A7" s="6" t="s">
        <v>5</v>
      </c>
      <c r="B7" s="167"/>
      <c r="C7" s="167"/>
      <c r="D7" s="167"/>
      <c r="E7" s="167"/>
      <c r="F7" s="167"/>
      <c r="G7" s="167"/>
      <c r="H7" s="167"/>
      <c r="I7" s="167"/>
      <c r="J7" s="167"/>
      <c r="K7" s="167"/>
      <c r="L7" s="167"/>
      <c r="M7" s="167"/>
    </row>
    <row r="8" spans="1:13" x14ac:dyDescent="0.3">
      <c r="A8" s="6" t="s">
        <v>6</v>
      </c>
      <c r="B8" s="5"/>
      <c r="C8" s="167"/>
      <c r="D8" s="167"/>
      <c r="E8" s="167"/>
      <c r="F8" s="167"/>
      <c r="G8" s="167"/>
      <c r="H8" s="167"/>
      <c r="I8" s="167"/>
      <c r="J8" s="167"/>
      <c r="K8" s="167"/>
      <c r="L8" s="167"/>
      <c r="M8" s="167"/>
    </row>
    <row r="10" spans="1:13" ht="15" thickBot="1" x14ac:dyDescent="0.35">
      <c r="A10" s="167"/>
      <c r="B10" s="167"/>
      <c r="C10" s="167"/>
      <c r="D10" s="167"/>
      <c r="E10" s="167"/>
      <c r="F10" s="167"/>
      <c r="G10" s="167"/>
      <c r="H10" s="167"/>
      <c r="I10" s="167"/>
      <c r="J10" s="167"/>
      <c r="K10" s="167"/>
      <c r="L10" s="167"/>
      <c r="M10" s="167"/>
    </row>
    <row r="11" spans="1:13" x14ac:dyDescent="0.3">
      <c r="A11" s="167"/>
      <c r="B11" s="167"/>
      <c r="C11" s="167"/>
      <c r="D11" s="202" t="s">
        <v>7</v>
      </c>
      <c r="E11" s="203"/>
      <c r="F11" s="203"/>
      <c r="G11" s="203"/>
      <c r="H11" s="203"/>
      <c r="I11" s="203"/>
      <c r="J11" s="203"/>
      <c r="K11" s="203"/>
      <c r="L11" s="204"/>
      <c r="M11" s="167"/>
    </row>
    <row r="12" spans="1:13" x14ac:dyDescent="0.3">
      <c r="A12" s="167"/>
      <c r="B12" s="167"/>
      <c r="C12" s="167"/>
      <c r="D12" s="205"/>
      <c r="E12" s="206"/>
      <c r="F12" s="206"/>
      <c r="G12" s="206"/>
      <c r="H12" s="206"/>
      <c r="I12" s="206"/>
      <c r="J12" s="206"/>
      <c r="K12" s="206"/>
      <c r="L12" s="207"/>
      <c r="M12" s="167"/>
    </row>
    <row r="13" spans="1:13" x14ac:dyDescent="0.3">
      <c r="A13" s="167"/>
      <c r="B13" s="167"/>
      <c r="C13" s="167"/>
      <c r="D13" s="205"/>
      <c r="E13" s="206"/>
      <c r="F13" s="206"/>
      <c r="G13" s="206"/>
      <c r="H13" s="206"/>
      <c r="I13" s="206"/>
      <c r="J13" s="206"/>
      <c r="K13" s="206"/>
      <c r="L13" s="207"/>
      <c r="M13" s="167"/>
    </row>
    <row r="14" spans="1:13" x14ac:dyDescent="0.3">
      <c r="A14" s="167"/>
      <c r="B14" s="167"/>
      <c r="C14" s="167"/>
      <c r="D14" s="205"/>
      <c r="E14" s="206"/>
      <c r="F14" s="206"/>
      <c r="G14" s="206"/>
      <c r="H14" s="206"/>
      <c r="I14" s="206"/>
      <c r="J14" s="206"/>
      <c r="K14" s="206"/>
      <c r="L14" s="207"/>
      <c r="M14" s="167"/>
    </row>
    <row r="15" spans="1:13" x14ac:dyDescent="0.3">
      <c r="A15" s="167"/>
      <c r="B15" s="167"/>
      <c r="C15" s="167"/>
      <c r="D15" s="205"/>
      <c r="E15" s="206"/>
      <c r="F15" s="206"/>
      <c r="G15" s="206"/>
      <c r="H15" s="206"/>
      <c r="I15" s="206"/>
      <c r="J15" s="206"/>
      <c r="K15" s="206"/>
      <c r="L15" s="207"/>
      <c r="M15" s="167"/>
    </row>
    <row r="16" spans="1:13" x14ac:dyDescent="0.3">
      <c r="A16" s="167"/>
      <c r="B16" s="167"/>
      <c r="C16" s="167"/>
      <c r="D16" s="205"/>
      <c r="E16" s="206"/>
      <c r="F16" s="206"/>
      <c r="G16" s="206"/>
      <c r="H16" s="206"/>
      <c r="I16" s="206"/>
      <c r="J16" s="206"/>
      <c r="K16" s="206"/>
      <c r="L16" s="207"/>
      <c r="M16" s="167"/>
    </row>
    <row r="17" spans="4:12" ht="20.399999999999999" customHeight="1" thickBot="1" x14ac:dyDescent="0.35">
      <c r="D17" s="208"/>
      <c r="E17" s="209"/>
      <c r="F17" s="209"/>
      <c r="G17" s="209"/>
      <c r="H17" s="209"/>
      <c r="I17" s="209"/>
      <c r="J17" s="209"/>
      <c r="K17" s="209"/>
      <c r="L17" s="210"/>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1048576"/>
  <sheetViews>
    <sheetView zoomScaleNormal="100" workbookViewId="0">
      <pane ySplit="1" topLeftCell="A2" activePane="bottomLeft" state="frozen"/>
      <selection pane="bottomLeft" activeCell="D4" sqref="D4"/>
    </sheetView>
  </sheetViews>
  <sheetFormatPr defaultRowHeight="14.4" x14ac:dyDescent="0.3"/>
  <cols>
    <col min="1" max="1" width="24.77734375" customWidth="1"/>
    <col min="2" max="2" width="14.77734375" customWidth="1"/>
    <col min="3" max="3" width="13.21875" customWidth="1"/>
    <col min="4" max="4" width="59.44140625" customWidth="1"/>
    <col min="5" max="5" width="37.5546875" customWidth="1"/>
    <col min="6" max="7" width="9.44140625" customWidth="1"/>
    <col min="8" max="18" width="20.77734375" customWidth="1"/>
    <col min="19" max="19" width="16" customWidth="1"/>
    <col min="20" max="20" width="47.77734375" customWidth="1"/>
    <col min="21" max="21" width="10.88671875" customWidth="1"/>
  </cols>
  <sheetData>
    <row r="1" spans="1:33" x14ac:dyDescent="0.3">
      <c r="A1" s="213" t="s">
        <v>8</v>
      </c>
      <c r="B1" s="213"/>
      <c r="C1" s="213"/>
      <c r="D1" s="213"/>
      <c r="E1" s="213"/>
      <c r="F1" s="213"/>
      <c r="G1" s="213"/>
      <c r="H1" s="214"/>
      <c r="I1" s="132">
        <f t="shared" ref="I1:S1" si="0">SUM(I4:I300)</f>
        <v>1500</v>
      </c>
      <c r="J1" s="132">
        <f t="shared" si="0"/>
        <v>0</v>
      </c>
      <c r="K1" s="132">
        <f t="shared" si="0"/>
        <v>0</v>
      </c>
      <c r="L1" s="132">
        <f t="shared" si="0"/>
        <v>0</v>
      </c>
      <c r="M1" s="132">
        <f t="shared" si="0"/>
        <v>0</v>
      </c>
      <c r="N1" s="132">
        <f t="shared" si="0"/>
        <v>0</v>
      </c>
      <c r="O1" s="132">
        <f t="shared" si="0"/>
        <v>0</v>
      </c>
      <c r="P1" s="132">
        <f t="shared" si="0"/>
        <v>0</v>
      </c>
      <c r="Q1" s="132">
        <f t="shared" si="0"/>
        <v>0</v>
      </c>
      <c r="R1" s="132">
        <f t="shared" si="0"/>
        <v>0</v>
      </c>
      <c r="S1" s="132">
        <f t="shared" si="0"/>
        <v>1500</v>
      </c>
      <c r="T1" s="170" t="s">
        <v>9</v>
      </c>
    </row>
    <row r="2" spans="1:33" x14ac:dyDescent="0.3">
      <c r="A2" s="220" t="s">
        <v>10</v>
      </c>
      <c r="B2" s="217" t="s">
        <v>11</v>
      </c>
      <c r="C2" s="220" t="s">
        <v>12</v>
      </c>
      <c r="D2" s="221" t="s">
        <v>413</v>
      </c>
      <c r="E2" s="221" t="s">
        <v>425</v>
      </c>
      <c r="F2" s="220" t="s">
        <v>13</v>
      </c>
      <c r="G2" s="219" t="s">
        <v>14</v>
      </c>
      <c r="H2" s="219" t="s">
        <v>15</v>
      </c>
      <c r="I2" s="215" t="s">
        <v>16</v>
      </c>
      <c r="J2" s="216"/>
      <c r="K2" s="216"/>
      <c r="L2" s="216"/>
      <c r="M2" s="216"/>
      <c r="N2" s="216"/>
      <c r="O2" s="216"/>
      <c r="P2" s="216"/>
      <c r="Q2" s="216"/>
      <c r="R2" s="216"/>
      <c r="S2" s="170"/>
      <c r="T2" s="133"/>
    </row>
    <row r="3" spans="1:33" ht="30.6" x14ac:dyDescent="0.45">
      <c r="A3" s="220"/>
      <c r="B3" s="218"/>
      <c r="C3" s="220"/>
      <c r="D3" s="222"/>
      <c r="E3" s="222"/>
      <c r="F3" s="220"/>
      <c r="G3" s="218"/>
      <c r="H3" s="218"/>
      <c r="I3" s="134" t="s">
        <v>17</v>
      </c>
      <c r="J3" s="135" t="s">
        <v>18</v>
      </c>
      <c r="K3" s="136" t="s">
        <v>19</v>
      </c>
      <c r="L3" s="134" t="s">
        <v>20</v>
      </c>
      <c r="M3" s="137" t="s">
        <v>21</v>
      </c>
      <c r="N3" s="137" t="s">
        <v>22</v>
      </c>
      <c r="O3" s="137" t="s">
        <v>23</v>
      </c>
      <c r="P3" s="137" t="s">
        <v>24</v>
      </c>
      <c r="Q3" s="137" t="s">
        <v>25</v>
      </c>
      <c r="R3" s="137" t="s">
        <v>65</v>
      </c>
      <c r="S3" s="10" t="s">
        <v>26</v>
      </c>
      <c r="T3" s="138"/>
      <c r="U3" s="212" t="s">
        <v>426</v>
      </c>
      <c r="V3" s="212"/>
      <c r="W3" s="212"/>
      <c r="X3" s="212"/>
      <c r="Y3" s="212"/>
      <c r="Z3" s="212"/>
      <c r="AA3" s="212"/>
      <c r="AB3" s="212"/>
      <c r="AC3" s="212"/>
      <c r="AD3" s="212"/>
      <c r="AE3" s="212"/>
      <c r="AF3" s="212"/>
    </row>
    <row r="4" spans="1:33" x14ac:dyDescent="0.3">
      <c r="A4" s="195" t="s">
        <v>431</v>
      </c>
      <c r="B4" s="195" t="s">
        <v>432</v>
      </c>
      <c r="C4" s="183">
        <v>36892</v>
      </c>
      <c r="D4" s="195" t="s">
        <v>433</v>
      </c>
      <c r="E4" s="184"/>
      <c r="F4" s="195" t="s">
        <v>434</v>
      </c>
      <c r="G4" s="195" t="s">
        <v>27</v>
      </c>
      <c r="H4" s="195" t="s">
        <v>53</v>
      </c>
      <c r="I4" s="141">
        <v>500</v>
      </c>
      <c r="J4" s="141"/>
      <c r="K4" s="141"/>
      <c r="L4" s="141"/>
      <c r="M4" s="141"/>
      <c r="N4" s="141"/>
      <c r="O4" s="141"/>
      <c r="P4" s="141"/>
      <c r="Q4" s="141"/>
      <c r="R4" s="141"/>
      <c r="S4" s="11">
        <f>SUM(I4:R4)</f>
        <v>500</v>
      </c>
      <c r="T4" s="170"/>
      <c r="U4" s="196" t="str" cm="1">
        <f t="array" ref="U4">MID(";"&amp;'CASE DATA'!$E4&amp;";",SMALL(IF(ISERROR(SEARCH(MID(";"&amp;'CASE DATA'!$E4&amp;";",ROW($1:$99),1),";")),"",ROW($1:$99)+1),COLUMN(A4)),SMALL(IF(ISERROR(SEARCH(MID(";"&amp;'CASE DATA'!$E4&amp;";",ROW($1:$99),1),";")),"",ROW($1:$99)),COLUMN(A3)+1)-SMALL(IF(ISERROR(SEARCH(MID(";"&amp;'CASE DATA'!$E4&amp;";",ROW($1:$99),1),";")),"",ROW($1:$99)),COLUMN(A3))-1)</f>
        <v/>
      </c>
      <c r="V4" s="196" t="str" cm="1">
        <f t="array" ref="V4">MID(";"&amp;'CASE DATA'!$E4&amp;";",SMALL(IF(ISERROR(SEARCH(MID(";"&amp;'CASE DATA'!$E4&amp;";",ROW($1:$99),1),";")),"",ROW($1:$99)+1),COLUMN(B4)),SMALL(IF(ISERROR(SEARCH(MID(";"&amp;'CASE DATA'!$E4&amp;";",ROW($1:$99),1),";")),"",ROW($1:$99)),COLUMN(B3)+1)-SMALL(IF(ISERROR(SEARCH(MID(";"&amp;'CASE DATA'!$E4&amp;";",ROW($1:$99),1),";")),"",ROW($1:$99)),COLUMN(B3))-1)</f>
        <v/>
      </c>
      <c r="W4" s="196" t="str" cm="1">
        <f t="array" ref="W4">MID(";"&amp;'CASE DATA'!$E4&amp;";",SMALL(IF(ISERROR(SEARCH(MID(";"&amp;'CASE DATA'!$E4&amp;";",ROW($1:$99),1),";")),"",ROW($1:$99)+1),COLUMN(C4)),SMALL(IF(ISERROR(SEARCH(MID(";"&amp;'CASE DATA'!$E4&amp;";",ROW($1:$99),1),";")),"",ROW($1:$99)),COLUMN(C3)+1)-SMALL(IF(ISERROR(SEARCH(MID(";"&amp;'CASE DATA'!$E4&amp;";",ROW($1:$99),1),";")),"",ROW($1:$99)),COLUMN(C3))-1)</f>
        <v/>
      </c>
      <c r="X4" s="196" t="str" cm="1">
        <f t="array" ref="X4">MID(";"&amp;'CASE DATA'!$E4&amp;";",SMALL(IF(ISERROR(SEARCH(MID(";"&amp;'CASE DATA'!$E4&amp;";",ROW($1:$99),1),";")),"",ROW($1:$99)+1),COLUMN(D4)),SMALL(IF(ISERROR(SEARCH(MID(";"&amp;'CASE DATA'!$E4&amp;";",ROW($1:$99),1),";")),"",ROW($1:$99)),COLUMN(D3)+1)-SMALL(IF(ISERROR(SEARCH(MID(";"&amp;'CASE DATA'!$E4&amp;";",ROW($1:$99),1),";")),"",ROW($1:$99)),COLUMN(D3))-1)</f>
        <v/>
      </c>
      <c r="Y4" s="196" t="str" cm="1">
        <f t="array" ref="Y4">MID(";"&amp;'CASE DATA'!$E4&amp;";",SMALL(IF(ISERROR(SEARCH(MID(";"&amp;'CASE DATA'!$E4&amp;";",ROW($1:$99),1),";")),"",ROW($1:$99)+1),COLUMN(E4)),SMALL(IF(ISERROR(SEARCH(MID(";"&amp;'CASE DATA'!$E4&amp;";",ROW($1:$99),1),";")),"",ROW($1:$99)),COLUMN(E3)+1)-SMALL(IF(ISERROR(SEARCH(MID(";"&amp;'CASE DATA'!$E4&amp;";",ROW($1:$99),1),";")),"",ROW($1:$99)),COLUMN(E3))-1)</f>
        <v/>
      </c>
      <c r="Z4" s="196" t="str" cm="1">
        <f t="array" ref="Z4">MID(";"&amp;'CASE DATA'!$E4&amp;";",SMALL(IF(ISERROR(SEARCH(MID(";"&amp;'CASE DATA'!$E4&amp;";",ROW($1:$99),1),";")),"",ROW($1:$99)+1),COLUMN(F4)),SMALL(IF(ISERROR(SEARCH(MID(";"&amp;'CASE DATA'!$E4&amp;";",ROW($1:$99),1),";")),"",ROW($1:$99)),COLUMN(F3)+1)-SMALL(IF(ISERROR(SEARCH(MID(";"&amp;'CASE DATA'!$E4&amp;";",ROW($1:$99),1),";")),"",ROW($1:$99)),COLUMN(F3))-1)</f>
        <v/>
      </c>
      <c r="AA4" s="196" t="str" cm="1">
        <f t="array" ref="AA4">MID(";"&amp;'CASE DATA'!$E4&amp;";",SMALL(IF(ISERROR(SEARCH(MID(";"&amp;'CASE DATA'!$E4&amp;";",ROW($1:$99),1),";")),"",ROW($1:$99)+1),COLUMN(G4)),SMALL(IF(ISERROR(SEARCH(MID(";"&amp;'CASE DATA'!$E4&amp;";",ROW($1:$99),1),";")),"",ROW($1:$99)),COLUMN(G3)+1)-SMALL(IF(ISERROR(SEARCH(MID(";"&amp;'CASE DATA'!$E4&amp;";",ROW($1:$99),1),";")),"",ROW($1:$99)),COLUMN(G3))-1)</f>
        <v/>
      </c>
      <c r="AB4" s="196" t="str" cm="1">
        <f t="array" ref="AB4">MID(";"&amp;'CASE DATA'!$E4&amp;";",SMALL(IF(ISERROR(SEARCH(MID(";"&amp;'CASE DATA'!$E4&amp;";",ROW($1:$99),1),";")),"",ROW($1:$99)+1),COLUMN(H4)),SMALL(IF(ISERROR(SEARCH(MID(";"&amp;'CASE DATA'!$E4&amp;";",ROW($1:$99),1),";")),"",ROW($1:$99)),COLUMN(H3)+1)-SMALL(IF(ISERROR(SEARCH(MID(";"&amp;'CASE DATA'!$E4&amp;";",ROW($1:$99),1),";")),"",ROW($1:$99)),COLUMN(H3))-1)</f>
        <v/>
      </c>
      <c r="AC4" s="196" t="str" cm="1">
        <f t="array" ref="AC4">MID(";"&amp;'CASE DATA'!$E4&amp;";",SMALL(IF(ISERROR(SEARCH(MID(";"&amp;'CASE DATA'!$E4&amp;";",ROW($1:$99),1),";")),"",ROW($1:$99)+1),COLUMN(I4)),SMALL(IF(ISERROR(SEARCH(MID(";"&amp;'CASE DATA'!$E4&amp;";",ROW($1:$99),1),";")),"",ROW($1:$99)),COLUMN(I3)+1)-SMALL(IF(ISERROR(SEARCH(MID(";"&amp;'CASE DATA'!$E4&amp;";",ROW($1:$99),1),";")),"",ROW($1:$99)),COLUMN(I3))-1)</f>
        <v/>
      </c>
      <c r="AD4" s="196" t="str" cm="1">
        <f t="array" ref="AD4">MID(";"&amp;'CASE DATA'!$E4&amp;";",SMALL(IF(ISERROR(SEARCH(MID(";"&amp;'CASE DATA'!$E4&amp;";",ROW($1:$99),1),";")),"",ROW($1:$99)+1),COLUMN(J4)),SMALL(IF(ISERROR(SEARCH(MID(";"&amp;'CASE DATA'!$E4&amp;";",ROW($1:$99),1),";")),"",ROW($1:$99)),COLUMN(J3)+1)-SMALL(IF(ISERROR(SEARCH(MID(";"&amp;'CASE DATA'!$E4&amp;";",ROW($1:$99),1),";")),"",ROW($1:$99)),COLUMN(J3))-1)</f>
        <v/>
      </c>
      <c r="AE4" s="196" t="str" cm="1">
        <f t="array" ref="AE4">MID(";"&amp;'CASE DATA'!$E4&amp;";",SMALL(IF(ISERROR(SEARCH(MID(";"&amp;'CASE DATA'!$E4&amp;";",ROW($1:$99),1),";")),"",ROW($1:$99)+1),COLUMN(K4)),SMALL(IF(ISERROR(SEARCH(MID(";"&amp;'CASE DATA'!$E4&amp;";",ROW($1:$99),1),";")),"",ROW($1:$99)),COLUMN(K3)+1)-SMALL(IF(ISERROR(SEARCH(MID(";"&amp;'CASE DATA'!$E4&amp;";",ROW($1:$99),1),";")),"",ROW($1:$99)),COLUMN(K3))-1)</f>
        <v/>
      </c>
      <c r="AF4" s="196" t="str" cm="1">
        <f t="array" ref="AF4">MID(";"&amp;'CASE DATA'!$E4&amp;";",SMALL(IF(ISERROR(SEARCH(MID(";"&amp;'CASE DATA'!$E4&amp;";",ROW($1:$99),1),";")),"",ROW($1:$99)+1),COLUMN(L4)),SMALL(IF(ISERROR(SEARCH(MID(";"&amp;'CASE DATA'!$E4&amp;";",ROW($1:$99),1),";")),"",ROW($1:$99)),COLUMN(L3)+1)-SMALL(IF(ISERROR(SEARCH(MID(";"&amp;'CASE DATA'!$E4&amp;";",ROW($1:$99),1),";")),"",ROW($1:$99)),COLUMN(L3))-1)</f>
        <v/>
      </c>
    </row>
    <row r="5" spans="1:33" x14ac:dyDescent="0.3">
      <c r="A5" s="195" t="s">
        <v>437</v>
      </c>
      <c r="B5" s="195" t="s">
        <v>432</v>
      </c>
      <c r="C5" s="183">
        <v>36892</v>
      </c>
      <c r="D5" s="195" t="s">
        <v>433</v>
      </c>
      <c r="E5" s="184"/>
      <c r="F5" s="195" t="s">
        <v>436</v>
      </c>
      <c r="G5" s="195" t="s">
        <v>27</v>
      </c>
      <c r="H5" s="195" t="s">
        <v>53</v>
      </c>
      <c r="I5" s="141">
        <v>500</v>
      </c>
      <c r="J5" s="141"/>
      <c r="K5" s="141"/>
      <c r="L5" s="141"/>
      <c r="M5" s="170"/>
      <c r="N5" s="141"/>
      <c r="O5" s="141"/>
      <c r="P5" s="141"/>
      <c r="Q5" s="141"/>
      <c r="R5" s="141"/>
      <c r="S5" s="11">
        <f t="shared" ref="S5:S68" si="1">SUM(I5:R5)</f>
        <v>500</v>
      </c>
      <c r="T5" s="170"/>
      <c r="U5" s="196" t="str" cm="1">
        <f t="array" ref="U5">MID(";"&amp;'CASE DATA'!$E5&amp;";",SMALL(IF(ISERROR(SEARCH(MID(";"&amp;'CASE DATA'!$E5&amp;";",ROW($1:$99),1),";")),"",ROW($1:$99)+1),COLUMN(A5)),SMALL(IF(ISERROR(SEARCH(MID(";"&amp;'CASE DATA'!$E5&amp;";",ROW($1:$99),1),";")),"",ROW($1:$99)),COLUMN(A4)+1)-SMALL(IF(ISERROR(SEARCH(MID(";"&amp;'CASE DATA'!$E5&amp;";",ROW($1:$99),1),";")),"",ROW($1:$99)),COLUMN(A4))-1)</f>
        <v/>
      </c>
      <c r="V5" s="196" t="str" cm="1">
        <f t="array" ref="V5">MID(";"&amp;'CASE DATA'!$E5&amp;";",SMALL(IF(ISERROR(SEARCH(MID(";"&amp;'CASE DATA'!$E5&amp;";",ROW($1:$99),1),";")),"",ROW($1:$99)+1),COLUMN(B5)),SMALL(IF(ISERROR(SEARCH(MID(";"&amp;'CASE DATA'!$E5&amp;";",ROW($1:$99),1),";")),"",ROW($1:$99)),COLUMN(B4)+1)-SMALL(IF(ISERROR(SEARCH(MID(";"&amp;'CASE DATA'!$E5&amp;";",ROW($1:$99),1),";")),"",ROW($1:$99)),COLUMN(B4))-1)</f>
        <v/>
      </c>
      <c r="W5" s="196" t="str" cm="1">
        <f t="array" ref="W5">MID(";"&amp;'CASE DATA'!$E5&amp;";",SMALL(IF(ISERROR(SEARCH(MID(";"&amp;'CASE DATA'!$E5&amp;";",ROW($1:$99),1),";")),"",ROW($1:$99)+1),COLUMN(C5)),SMALL(IF(ISERROR(SEARCH(MID(";"&amp;'CASE DATA'!$E5&amp;";",ROW($1:$99),1),";")),"",ROW($1:$99)),COLUMN(C4)+1)-SMALL(IF(ISERROR(SEARCH(MID(";"&amp;'CASE DATA'!$E5&amp;";",ROW($1:$99),1),";")),"",ROW($1:$99)),COLUMN(C4))-1)</f>
        <v/>
      </c>
      <c r="X5" s="196" t="str" cm="1">
        <f t="array" ref="X5">MID(";"&amp;'CASE DATA'!$E5&amp;";",SMALL(IF(ISERROR(SEARCH(MID(";"&amp;'CASE DATA'!$E5&amp;";",ROW($1:$99),1),";")),"",ROW($1:$99)+1),COLUMN(D5)),SMALL(IF(ISERROR(SEARCH(MID(";"&amp;'CASE DATA'!$E5&amp;";",ROW($1:$99),1),";")),"",ROW($1:$99)),COLUMN(D4)+1)-SMALL(IF(ISERROR(SEARCH(MID(";"&amp;'CASE DATA'!$E5&amp;";",ROW($1:$99),1),";")),"",ROW($1:$99)),COLUMN(D4))-1)</f>
        <v/>
      </c>
      <c r="Y5" s="196" t="str" cm="1">
        <f t="array" ref="Y5">MID(";"&amp;'CASE DATA'!$E5&amp;";",SMALL(IF(ISERROR(SEARCH(MID(";"&amp;'CASE DATA'!$E5&amp;";",ROW($1:$99),1),";")),"",ROW($1:$99)+1),COLUMN(E5)),SMALL(IF(ISERROR(SEARCH(MID(";"&amp;'CASE DATA'!$E5&amp;";",ROW($1:$99),1),";")),"",ROW($1:$99)),COLUMN(E4)+1)-SMALL(IF(ISERROR(SEARCH(MID(";"&amp;'CASE DATA'!$E5&amp;";",ROW($1:$99),1),";")),"",ROW($1:$99)),COLUMN(E4))-1)</f>
        <v/>
      </c>
      <c r="Z5" s="196" t="str" cm="1">
        <f t="array" ref="Z5">MID(";"&amp;'CASE DATA'!$E5&amp;";",SMALL(IF(ISERROR(SEARCH(MID(";"&amp;'CASE DATA'!$E5&amp;";",ROW($1:$99),1),";")),"",ROW($1:$99)+1),COLUMN(F5)),SMALL(IF(ISERROR(SEARCH(MID(";"&amp;'CASE DATA'!$E5&amp;";",ROW($1:$99),1),";")),"",ROW($1:$99)),COLUMN(F4)+1)-SMALL(IF(ISERROR(SEARCH(MID(";"&amp;'CASE DATA'!$E5&amp;";",ROW($1:$99),1),";")),"",ROW($1:$99)),COLUMN(F4))-1)</f>
        <v/>
      </c>
      <c r="AA5" s="196" t="str" cm="1">
        <f t="array" ref="AA5">MID(";"&amp;'CASE DATA'!$E5&amp;";",SMALL(IF(ISERROR(SEARCH(MID(";"&amp;'CASE DATA'!$E5&amp;";",ROW($1:$99),1),";")),"",ROW($1:$99)+1),COLUMN(G5)),SMALL(IF(ISERROR(SEARCH(MID(";"&amp;'CASE DATA'!$E5&amp;";",ROW($1:$99),1),";")),"",ROW($1:$99)),COLUMN(G4)+1)-SMALL(IF(ISERROR(SEARCH(MID(";"&amp;'CASE DATA'!$E5&amp;";",ROW($1:$99),1),";")),"",ROW($1:$99)),COLUMN(G4))-1)</f>
        <v/>
      </c>
      <c r="AB5" s="196" t="str" cm="1">
        <f t="array" ref="AB5">MID(";"&amp;'CASE DATA'!$E5&amp;";",SMALL(IF(ISERROR(SEARCH(MID(";"&amp;'CASE DATA'!$E5&amp;";",ROW($1:$99),1),";")),"",ROW($1:$99)+1),COLUMN(H5)),SMALL(IF(ISERROR(SEARCH(MID(";"&amp;'CASE DATA'!$E5&amp;";",ROW($1:$99),1),";")),"",ROW($1:$99)),COLUMN(H4)+1)-SMALL(IF(ISERROR(SEARCH(MID(";"&amp;'CASE DATA'!$E5&amp;";",ROW($1:$99),1),";")),"",ROW($1:$99)),COLUMN(H4))-1)</f>
        <v/>
      </c>
      <c r="AC5" s="196" t="str" cm="1">
        <f t="array" ref="AC5">MID(";"&amp;'CASE DATA'!$E5&amp;";",SMALL(IF(ISERROR(SEARCH(MID(";"&amp;'CASE DATA'!$E5&amp;";",ROW($1:$99),1),";")),"",ROW($1:$99)+1),COLUMN(I5)),SMALL(IF(ISERROR(SEARCH(MID(";"&amp;'CASE DATA'!$E5&amp;";",ROW($1:$99),1),";")),"",ROW($1:$99)),COLUMN(I4)+1)-SMALL(IF(ISERROR(SEARCH(MID(";"&amp;'CASE DATA'!$E5&amp;";",ROW($1:$99),1),";")),"",ROW($1:$99)),COLUMN(I4))-1)</f>
        <v/>
      </c>
      <c r="AD5" s="196" t="str" cm="1">
        <f t="array" ref="AD5">MID(";"&amp;'CASE DATA'!$E5&amp;";",SMALL(IF(ISERROR(SEARCH(MID(";"&amp;'CASE DATA'!$E5&amp;";",ROW($1:$99),1),";")),"",ROW($1:$99)+1),COLUMN(J5)),SMALL(IF(ISERROR(SEARCH(MID(";"&amp;'CASE DATA'!$E5&amp;";",ROW($1:$99),1),";")),"",ROW($1:$99)),COLUMN(J4)+1)-SMALL(IF(ISERROR(SEARCH(MID(";"&amp;'CASE DATA'!$E5&amp;";",ROW($1:$99),1),";")),"",ROW($1:$99)),COLUMN(J4))-1)</f>
        <v/>
      </c>
      <c r="AE5" s="196" t="str" cm="1">
        <f t="array" ref="AE5">MID(";"&amp;'CASE DATA'!$E5&amp;";",SMALL(IF(ISERROR(SEARCH(MID(";"&amp;'CASE DATA'!$E5&amp;";",ROW($1:$99),1),";")),"",ROW($1:$99)+1),COLUMN(K5)),SMALL(IF(ISERROR(SEARCH(MID(";"&amp;'CASE DATA'!$E5&amp;";",ROW($1:$99),1),";")),"",ROW($1:$99)),COLUMN(K4)+1)-SMALL(IF(ISERROR(SEARCH(MID(";"&amp;'CASE DATA'!$E5&amp;";",ROW($1:$99),1),";")),"",ROW($1:$99)),COLUMN(K4))-1)</f>
        <v/>
      </c>
      <c r="AF5" s="196" t="str" cm="1">
        <f t="array" ref="AF5">MID(";"&amp;'CASE DATA'!$E5&amp;";",SMALL(IF(ISERROR(SEARCH(MID(";"&amp;'CASE DATA'!$E5&amp;";",ROW($1:$99),1),";")),"",ROW($1:$99)+1),COLUMN(L5)),SMALL(IF(ISERROR(SEARCH(MID(";"&amp;'CASE DATA'!$E5&amp;";",ROW($1:$99),1),";")),"",ROW($1:$99)),COLUMN(L4)+1)-SMALL(IF(ISERROR(SEARCH(MID(";"&amp;'CASE DATA'!$E5&amp;";",ROW($1:$99),1),";")),"",ROW($1:$99)),COLUMN(L4))-1)</f>
        <v/>
      </c>
    </row>
    <row r="6" spans="1:33" x14ac:dyDescent="0.3">
      <c r="A6" s="195" t="s">
        <v>438</v>
      </c>
      <c r="B6" s="195" t="s">
        <v>432</v>
      </c>
      <c r="C6" s="183">
        <v>36892</v>
      </c>
      <c r="D6" s="195" t="s">
        <v>433</v>
      </c>
      <c r="E6" s="184"/>
      <c r="F6" s="195" t="s">
        <v>434</v>
      </c>
      <c r="G6" s="195" t="s">
        <v>53</v>
      </c>
      <c r="H6" s="195" t="s">
        <v>53</v>
      </c>
      <c r="I6" s="141">
        <v>500</v>
      </c>
      <c r="J6" s="170"/>
      <c r="K6" s="170"/>
      <c r="L6" s="170"/>
      <c r="M6" s="170"/>
      <c r="N6" s="170"/>
      <c r="O6" s="170"/>
      <c r="P6" s="170"/>
      <c r="Q6" s="170"/>
      <c r="R6" s="170"/>
      <c r="S6" s="11">
        <f t="shared" si="1"/>
        <v>500</v>
      </c>
      <c r="T6" s="170"/>
      <c r="U6" s="196" t="str" cm="1">
        <f t="array" ref="U6">MID(";"&amp;'CASE DATA'!$E6&amp;";",SMALL(IF(ISERROR(SEARCH(MID(";"&amp;'CASE DATA'!$E6&amp;";",ROW($1:$99),1),";")),"",ROW($1:$99)+1),COLUMN(A6)),SMALL(IF(ISERROR(SEARCH(MID(";"&amp;'CASE DATA'!$E6&amp;";",ROW($1:$99),1),";")),"",ROW($1:$99)),COLUMN(A5)+1)-SMALL(IF(ISERROR(SEARCH(MID(";"&amp;'CASE DATA'!$E6&amp;";",ROW($1:$99),1),";")),"",ROW($1:$99)),COLUMN(A5))-1)</f>
        <v/>
      </c>
      <c r="V6" s="196" t="str" cm="1">
        <f t="array" ref="V6">MID(";"&amp;'CASE DATA'!$E6&amp;";",SMALL(IF(ISERROR(SEARCH(MID(";"&amp;'CASE DATA'!$E6&amp;";",ROW($1:$99),1),";")),"",ROW($1:$99)+1),COLUMN(B6)),SMALL(IF(ISERROR(SEARCH(MID(";"&amp;'CASE DATA'!$E6&amp;";",ROW($1:$99),1),";")),"",ROW($1:$99)),COLUMN(B5)+1)-SMALL(IF(ISERROR(SEARCH(MID(";"&amp;'CASE DATA'!$E6&amp;";",ROW($1:$99),1),";")),"",ROW($1:$99)),COLUMN(B5))-1)</f>
        <v/>
      </c>
      <c r="W6" s="196" t="str" cm="1">
        <f t="array" ref="W6">MID(";"&amp;'CASE DATA'!$E6&amp;";",SMALL(IF(ISERROR(SEARCH(MID(";"&amp;'CASE DATA'!$E6&amp;";",ROW($1:$99),1),";")),"",ROW($1:$99)+1),COLUMN(C6)),SMALL(IF(ISERROR(SEARCH(MID(";"&amp;'CASE DATA'!$E6&amp;";",ROW($1:$99),1),";")),"",ROW($1:$99)),COLUMN(C5)+1)-SMALL(IF(ISERROR(SEARCH(MID(";"&amp;'CASE DATA'!$E6&amp;";",ROW($1:$99),1),";")),"",ROW($1:$99)),COLUMN(C5))-1)</f>
        <v/>
      </c>
      <c r="X6" s="196" t="str" cm="1">
        <f t="array" ref="X6">MID(";"&amp;'CASE DATA'!$E6&amp;";",SMALL(IF(ISERROR(SEARCH(MID(";"&amp;'CASE DATA'!$E6&amp;";",ROW($1:$99),1),";")),"",ROW($1:$99)+1),COLUMN(D6)),SMALL(IF(ISERROR(SEARCH(MID(";"&amp;'CASE DATA'!$E6&amp;";",ROW($1:$99),1),";")),"",ROW($1:$99)),COLUMN(D5)+1)-SMALL(IF(ISERROR(SEARCH(MID(";"&amp;'CASE DATA'!$E6&amp;";",ROW($1:$99),1),";")),"",ROW($1:$99)),COLUMN(D5))-1)</f>
        <v/>
      </c>
      <c r="Y6" s="196" t="str" cm="1">
        <f t="array" ref="Y6">MID(";"&amp;'CASE DATA'!$E6&amp;";",SMALL(IF(ISERROR(SEARCH(MID(";"&amp;'CASE DATA'!$E6&amp;";",ROW($1:$99),1),";")),"",ROW($1:$99)+1),COLUMN(E6)),SMALL(IF(ISERROR(SEARCH(MID(";"&amp;'CASE DATA'!$E6&amp;";",ROW($1:$99),1),";")),"",ROW($1:$99)),COLUMN(E5)+1)-SMALL(IF(ISERROR(SEARCH(MID(";"&amp;'CASE DATA'!$E6&amp;";",ROW($1:$99),1),";")),"",ROW($1:$99)),COLUMN(E5))-1)</f>
        <v/>
      </c>
      <c r="Z6" s="196" t="str" cm="1">
        <f t="array" ref="Z6">MID(";"&amp;'CASE DATA'!$E6&amp;";",SMALL(IF(ISERROR(SEARCH(MID(";"&amp;'CASE DATA'!$E6&amp;";",ROW($1:$99),1),";")),"",ROW($1:$99)+1),COLUMN(F6)),SMALL(IF(ISERROR(SEARCH(MID(";"&amp;'CASE DATA'!$E6&amp;";",ROW($1:$99),1),";")),"",ROW($1:$99)),COLUMN(F5)+1)-SMALL(IF(ISERROR(SEARCH(MID(";"&amp;'CASE DATA'!$E6&amp;";",ROW($1:$99),1),";")),"",ROW($1:$99)),COLUMN(F5))-1)</f>
        <v/>
      </c>
      <c r="AA6" s="196" t="str" cm="1">
        <f t="array" ref="AA6">MID(";"&amp;'CASE DATA'!$E6&amp;";",SMALL(IF(ISERROR(SEARCH(MID(";"&amp;'CASE DATA'!$E6&amp;";",ROW($1:$99),1),";")),"",ROW($1:$99)+1),COLUMN(G6)),SMALL(IF(ISERROR(SEARCH(MID(";"&amp;'CASE DATA'!$E6&amp;";",ROW($1:$99),1),";")),"",ROW($1:$99)),COLUMN(G5)+1)-SMALL(IF(ISERROR(SEARCH(MID(";"&amp;'CASE DATA'!$E6&amp;";",ROW($1:$99),1),";")),"",ROW($1:$99)),COLUMN(G5))-1)</f>
        <v/>
      </c>
      <c r="AB6" s="196" t="str" cm="1">
        <f t="array" ref="AB6">MID(";"&amp;'CASE DATA'!$E6&amp;";",SMALL(IF(ISERROR(SEARCH(MID(";"&amp;'CASE DATA'!$E6&amp;";",ROW($1:$99),1),";")),"",ROW($1:$99)+1),COLUMN(H6)),SMALL(IF(ISERROR(SEARCH(MID(";"&amp;'CASE DATA'!$E6&amp;";",ROW($1:$99),1),";")),"",ROW($1:$99)),COLUMN(H5)+1)-SMALL(IF(ISERROR(SEARCH(MID(";"&amp;'CASE DATA'!$E6&amp;";",ROW($1:$99),1),";")),"",ROW($1:$99)),COLUMN(H5))-1)</f>
        <v/>
      </c>
      <c r="AC6" s="196" t="str" cm="1">
        <f t="array" ref="AC6">MID(";"&amp;'CASE DATA'!$E6&amp;";",SMALL(IF(ISERROR(SEARCH(MID(";"&amp;'CASE DATA'!$E6&amp;";",ROW($1:$99),1),";")),"",ROW($1:$99)+1),COLUMN(I6)),SMALL(IF(ISERROR(SEARCH(MID(";"&amp;'CASE DATA'!$E6&amp;";",ROW($1:$99),1),";")),"",ROW($1:$99)),COLUMN(I5)+1)-SMALL(IF(ISERROR(SEARCH(MID(";"&amp;'CASE DATA'!$E6&amp;";",ROW($1:$99),1),";")),"",ROW($1:$99)),COLUMN(I5))-1)</f>
        <v/>
      </c>
      <c r="AD6" s="196" t="str" cm="1">
        <f t="array" ref="AD6">MID(";"&amp;'CASE DATA'!$E6&amp;";",SMALL(IF(ISERROR(SEARCH(MID(";"&amp;'CASE DATA'!$E6&amp;";",ROW($1:$99),1),";")),"",ROW($1:$99)+1),COLUMN(J6)),SMALL(IF(ISERROR(SEARCH(MID(";"&amp;'CASE DATA'!$E6&amp;";",ROW($1:$99),1),";")),"",ROW($1:$99)),COLUMN(J5)+1)-SMALL(IF(ISERROR(SEARCH(MID(";"&amp;'CASE DATA'!$E6&amp;";",ROW($1:$99),1),";")),"",ROW($1:$99)),COLUMN(J5))-1)</f>
        <v/>
      </c>
      <c r="AE6" s="196" t="str" cm="1">
        <f t="array" ref="AE6">MID(";"&amp;'CASE DATA'!$E6&amp;";",SMALL(IF(ISERROR(SEARCH(MID(";"&amp;'CASE DATA'!$E6&amp;";",ROW($1:$99),1),";")),"",ROW($1:$99)+1),COLUMN(K6)),SMALL(IF(ISERROR(SEARCH(MID(";"&amp;'CASE DATA'!$E6&amp;";",ROW($1:$99),1),";")),"",ROW($1:$99)),COLUMN(K5)+1)-SMALL(IF(ISERROR(SEARCH(MID(";"&amp;'CASE DATA'!$E6&amp;";",ROW($1:$99),1),";")),"",ROW($1:$99)),COLUMN(K5))-1)</f>
        <v/>
      </c>
      <c r="AF6" s="196" t="str" cm="1">
        <f t="array" ref="AF6">MID(";"&amp;'CASE DATA'!$E6&amp;";",SMALL(IF(ISERROR(SEARCH(MID(";"&amp;'CASE DATA'!$E6&amp;";",ROW($1:$99),1),";")),"",ROW($1:$99)+1),COLUMN(L6)),SMALL(IF(ISERROR(SEARCH(MID(";"&amp;'CASE DATA'!$E6&amp;";",ROW($1:$99),1),";")),"",ROW($1:$99)),COLUMN(L5)+1)-SMALL(IF(ISERROR(SEARCH(MID(";"&amp;'CASE DATA'!$E6&amp;";",ROW($1:$99),1),";")),"",ROW($1:$99)),COLUMN(L5))-1)</f>
        <v/>
      </c>
    </row>
    <row r="7" spans="1:33" x14ac:dyDescent="0.3">
      <c r="A7" s="195" t="s">
        <v>439</v>
      </c>
      <c r="B7" s="195" t="s">
        <v>432</v>
      </c>
      <c r="C7" s="183">
        <v>36892</v>
      </c>
      <c r="D7" s="195" t="s">
        <v>433</v>
      </c>
      <c r="E7" s="185"/>
      <c r="F7" s="195" t="s">
        <v>434</v>
      </c>
      <c r="G7" s="195" t="s">
        <v>53</v>
      </c>
      <c r="H7" s="195" t="s">
        <v>53</v>
      </c>
      <c r="I7" s="141">
        <v>0</v>
      </c>
      <c r="J7" s="141"/>
      <c r="K7" s="141"/>
      <c r="L7" s="141"/>
      <c r="M7" s="141"/>
      <c r="N7" s="141"/>
      <c r="O7" s="141"/>
      <c r="P7" s="141"/>
      <c r="Q7" s="141"/>
      <c r="R7" s="141"/>
      <c r="S7" s="11">
        <f t="shared" si="1"/>
        <v>0</v>
      </c>
      <c r="T7" s="170"/>
      <c r="U7" s="196" t="str" cm="1">
        <f t="array" ref="U7">MID(";"&amp;'CASE DATA'!$E7&amp;";",SMALL(IF(ISERROR(SEARCH(MID(";"&amp;'CASE DATA'!$E7&amp;";",ROW($1:$99),1),";")),"",ROW($1:$99)+1),COLUMN(A7)),SMALL(IF(ISERROR(SEARCH(MID(";"&amp;'CASE DATA'!$E7&amp;";",ROW($1:$99),1),";")),"",ROW($1:$99)),COLUMN(A6)+1)-SMALL(IF(ISERROR(SEARCH(MID(";"&amp;'CASE DATA'!$E7&amp;";",ROW($1:$99),1),";")),"",ROW($1:$99)),COLUMN(A6))-1)</f>
        <v/>
      </c>
      <c r="V7" s="196" t="str" cm="1">
        <f t="array" ref="V7">MID(";"&amp;'CASE DATA'!$E7&amp;";",SMALL(IF(ISERROR(SEARCH(MID(";"&amp;'CASE DATA'!$E7&amp;";",ROW($1:$99),1),";")),"",ROW($1:$99)+1),COLUMN(B7)),SMALL(IF(ISERROR(SEARCH(MID(";"&amp;'CASE DATA'!$E7&amp;";",ROW($1:$99),1),";")),"",ROW($1:$99)),COLUMN(B6)+1)-SMALL(IF(ISERROR(SEARCH(MID(";"&amp;'CASE DATA'!$E7&amp;";",ROW($1:$99),1),";")),"",ROW($1:$99)),COLUMN(B6))-1)</f>
        <v/>
      </c>
      <c r="W7" s="196" t="str" cm="1">
        <f t="array" ref="W7">MID(";"&amp;'CASE DATA'!$E7&amp;";",SMALL(IF(ISERROR(SEARCH(MID(";"&amp;'CASE DATA'!$E7&amp;";",ROW($1:$99),1),";")),"",ROW($1:$99)+1),COLUMN(C7)),SMALL(IF(ISERROR(SEARCH(MID(";"&amp;'CASE DATA'!$E7&amp;";",ROW($1:$99),1),";")),"",ROW($1:$99)),COLUMN(C6)+1)-SMALL(IF(ISERROR(SEARCH(MID(";"&amp;'CASE DATA'!$E7&amp;";",ROW($1:$99),1),";")),"",ROW($1:$99)),COLUMN(C6))-1)</f>
        <v/>
      </c>
      <c r="X7" s="196" t="str" cm="1">
        <f t="array" ref="X7">MID(";"&amp;'CASE DATA'!$E7&amp;";",SMALL(IF(ISERROR(SEARCH(MID(";"&amp;'CASE DATA'!$E7&amp;";",ROW($1:$99),1),";")),"",ROW($1:$99)+1),COLUMN(D7)),SMALL(IF(ISERROR(SEARCH(MID(";"&amp;'CASE DATA'!$E7&amp;";",ROW($1:$99),1),";")),"",ROW($1:$99)),COLUMN(D6)+1)-SMALL(IF(ISERROR(SEARCH(MID(";"&amp;'CASE DATA'!$E7&amp;";",ROW($1:$99),1),";")),"",ROW($1:$99)),COLUMN(D6))-1)</f>
        <v/>
      </c>
      <c r="Y7" s="196" t="str" cm="1">
        <f t="array" ref="Y7">MID(";"&amp;'CASE DATA'!$E7&amp;";",SMALL(IF(ISERROR(SEARCH(MID(";"&amp;'CASE DATA'!$E7&amp;";",ROW($1:$99),1),";")),"",ROW($1:$99)+1),COLUMN(E7)),SMALL(IF(ISERROR(SEARCH(MID(";"&amp;'CASE DATA'!$E7&amp;";",ROW($1:$99),1),";")),"",ROW($1:$99)),COLUMN(E6)+1)-SMALL(IF(ISERROR(SEARCH(MID(";"&amp;'CASE DATA'!$E7&amp;";",ROW($1:$99),1),";")),"",ROW($1:$99)),COLUMN(E6))-1)</f>
        <v/>
      </c>
      <c r="Z7" s="196" t="str" cm="1">
        <f t="array" ref="Z7">MID(";"&amp;'CASE DATA'!$E7&amp;";",SMALL(IF(ISERROR(SEARCH(MID(";"&amp;'CASE DATA'!$E7&amp;";",ROW($1:$99),1),";")),"",ROW($1:$99)+1),COLUMN(F7)),SMALL(IF(ISERROR(SEARCH(MID(";"&amp;'CASE DATA'!$E7&amp;";",ROW($1:$99),1),";")),"",ROW($1:$99)),COLUMN(F6)+1)-SMALL(IF(ISERROR(SEARCH(MID(";"&amp;'CASE DATA'!$E7&amp;";",ROW($1:$99),1),";")),"",ROW($1:$99)),COLUMN(F6))-1)</f>
        <v/>
      </c>
      <c r="AA7" s="196" t="str" cm="1">
        <f t="array" ref="AA7">MID(";"&amp;'CASE DATA'!$E7&amp;";",SMALL(IF(ISERROR(SEARCH(MID(";"&amp;'CASE DATA'!$E7&amp;";",ROW($1:$99),1),";")),"",ROW($1:$99)+1),COLUMN(G7)),SMALL(IF(ISERROR(SEARCH(MID(";"&amp;'CASE DATA'!$E7&amp;";",ROW($1:$99),1),";")),"",ROW($1:$99)),COLUMN(G6)+1)-SMALL(IF(ISERROR(SEARCH(MID(";"&amp;'CASE DATA'!$E7&amp;";",ROW($1:$99),1),";")),"",ROW($1:$99)),COLUMN(G6))-1)</f>
        <v/>
      </c>
      <c r="AB7" s="196" t="str" cm="1">
        <f t="array" ref="AB7">MID(";"&amp;'CASE DATA'!$E7&amp;";",SMALL(IF(ISERROR(SEARCH(MID(";"&amp;'CASE DATA'!$E7&amp;";",ROW($1:$99),1),";")),"",ROW($1:$99)+1),COLUMN(H7)),SMALL(IF(ISERROR(SEARCH(MID(";"&amp;'CASE DATA'!$E7&amp;";",ROW($1:$99),1),";")),"",ROW($1:$99)),COLUMN(H6)+1)-SMALL(IF(ISERROR(SEARCH(MID(";"&amp;'CASE DATA'!$E7&amp;";",ROW($1:$99),1),";")),"",ROW($1:$99)),COLUMN(H6))-1)</f>
        <v/>
      </c>
      <c r="AC7" s="196" t="str" cm="1">
        <f t="array" ref="AC7">MID(";"&amp;'CASE DATA'!$E7&amp;";",SMALL(IF(ISERROR(SEARCH(MID(";"&amp;'CASE DATA'!$E7&amp;";",ROW($1:$99),1),";")),"",ROW($1:$99)+1),COLUMN(I7)),SMALL(IF(ISERROR(SEARCH(MID(";"&amp;'CASE DATA'!$E7&amp;";",ROW($1:$99),1),";")),"",ROW($1:$99)),COLUMN(I6)+1)-SMALL(IF(ISERROR(SEARCH(MID(";"&amp;'CASE DATA'!$E7&amp;";",ROW($1:$99),1),";")),"",ROW($1:$99)),COLUMN(I6))-1)</f>
        <v/>
      </c>
      <c r="AD7" s="196" t="str" cm="1">
        <f t="array" ref="AD7">MID(";"&amp;'CASE DATA'!$E7&amp;";",SMALL(IF(ISERROR(SEARCH(MID(";"&amp;'CASE DATA'!$E7&amp;";",ROW($1:$99),1),";")),"",ROW($1:$99)+1),COLUMN(J7)),SMALL(IF(ISERROR(SEARCH(MID(";"&amp;'CASE DATA'!$E7&amp;";",ROW($1:$99),1),";")),"",ROW($1:$99)),COLUMN(J6)+1)-SMALL(IF(ISERROR(SEARCH(MID(";"&amp;'CASE DATA'!$E7&amp;";",ROW($1:$99),1),";")),"",ROW($1:$99)),COLUMN(J6))-1)</f>
        <v/>
      </c>
      <c r="AE7" s="196" t="str" cm="1">
        <f t="array" ref="AE7">MID(";"&amp;'CASE DATA'!$E7&amp;";",SMALL(IF(ISERROR(SEARCH(MID(";"&amp;'CASE DATA'!$E7&amp;";",ROW($1:$99),1),";")),"",ROW($1:$99)+1),COLUMN(K7)),SMALL(IF(ISERROR(SEARCH(MID(";"&amp;'CASE DATA'!$E7&amp;";",ROW($1:$99),1),";")),"",ROW($1:$99)),COLUMN(K6)+1)-SMALL(IF(ISERROR(SEARCH(MID(";"&amp;'CASE DATA'!$E7&amp;";",ROW($1:$99),1),";")),"",ROW($1:$99)),COLUMN(K6))-1)</f>
        <v/>
      </c>
      <c r="AF7" s="196" t="str" cm="1">
        <f t="array" ref="AF7">MID(";"&amp;'CASE DATA'!$E7&amp;";",SMALL(IF(ISERROR(SEARCH(MID(";"&amp;'CASE DATA'!$E7&amp;";",ROW($1:$99),1),";")),"",ROW($1:$99)+1),COLUMN(L7)),SMALL(IF(ISERROR(SEARCH(MID(";"&amp;'CASE DATA'!$E7&amp;";",ROW($1:$99),1),";")),"",ROW($1:$99)),COLUMN(L6)+1)-SMALL(IF(ISERROR(SEARCH(MID(";"&amp;'CASE DATA'!$E7&amp;";",ROW($1:$99),1),";")),"",ROW($1:$99)),COLUMN(L6))-1)</f>
        <v/>
      </c>
    </row>
    <row r="8" spans="1:33" x14ac:dyDescent="0.3">
      <c r="A8" s="139"/>
      <c r="B8" s="195"/>
      <c r="C8" s="142"/>
      <c r="D8" s="15"/>
      <c r="E8" s="185"/>
      <c r="F8" s="183"/>
      <c r="G8" s="183"/>
      <c r="H8" s="183"/>
      <c r="I8" s="141"/>
      <c r="J8" s="141"/>
      <c r="K8" s="141"/>
      <c r="L8" s="141"/>
      <c r="M8" s="141"/>
      <c r="N8" s="141"/>
      <c r="O8" s="141"/>
      <c r="P8" s="141"/>
      <c r="Q8" s="141"/>
      <c r="R8" s="141"/>
      <c r="S8" s="11">
        <f t="shared" si="1"/>
        <v>0</v>
      </c>
      <c r="T8" s="170"/>
      <c r="U8" s="196" t="str" cm="1">
        <f t="array" ref="U8">MID(";"&amp;'CASE DATA'!$E8&amp;";",SMALL(IF(ISERROR(SEARCH(MID(";"&amp;'CASE DATA'!$E8&amp;";",ROW($1:$99),1),";")),"",ROW($1:$99)+1),COLUMN(A8)),SMALL(IF(ISERROR(SEARCH(MID(";"&amp;'CASE DATA'!$E8&amp;";",ROW($1:$99),1),";")),"",ROW($1:$99)),COLUMN(A7)+1)-SMALL(IF(ISERROR(SEARCH(MID(";"&amp;'CASE DATA'!$E8&amp;";",ROW($1:$99),1),";")),"",ROW($1:$99)),COLUMN(A7))-1)</f>
        <v/>
      </c>
      <c r="V8" s="196" t="str" cm="1">
        <f t="array" ref="V8">MID(";"&amp;'CASE DATA'!$E8&amp;";",SMALL(IF(ISERROR(SEARCH(MID(";"&amp;'CASE DATA'!$E8&amp;";",ROW($1:$99),1),";")),"",ROW($1:$99)+1),COLUMN(B8)),SMALL(IF(ISERROR(SEARCH(MID(";"&amp;'CASE DATA'!$E8&amp;";",ROW($1:$99),1),";")),"",ROW($1:$99)),COLUMN(B7)+1)-SMALL(IF(ISERROR(SEARCH(MID(";"&amp;'CASE DATA'!$E8&amp;";",ROW($1:$99),1),";")),"",ROW($1:$99)),COLUMN(B7))-1)</f>
        <v/>
      </c>
      <c r="W8" s="196" t="str" cm="1">
        <f t="array" ref="W8">MID(";"&amp;'CASE DATA'!$E8&amp;";",SMALL(IF(ISERROR(SEARCH(MID(";"&amp;'CASE DATA'!$E8&amp;";",ROW($1:$99),1),";")),"",ROW($1:$99)+1),COLUMN(C8)),SMALL(IF(ISERROR(SEARCH(MID(";"&amp;'CASE DATA'!$E8&amp;";",ROW($1:$99),1),";")),"",ROW($1:$99)),COLUMN(C7)+1)-SMALL(IF(ISERROR(SEARCH(MID(";"&amp;'CASE DATA'!$E8&amp;";",ROW($1:$99),1),";")),"",ROW($1:$99)),COLUMN(C7))-1)</f>
        <v/>
      </c>
      <c r="X8" s="196" t="str" cm="1">
        <f t="array" ref="X8">MID(";"&amp;'CASE DATA'!$E8&amp;";",SMALL(IF(ISERROR(SEARCH(MID(";"&amp;'CASE DATA'!$E8&amp;";",ROW($1:$99),1),";")),"",ROW($1:$99)+1),COLUMN(D8)),SMALL(IF(ISERROR(SEARCH(MID(";"&amp;'CASE DATA'!$E8&amp;";",ROW($1:$99),1),";")),"",ROW($1:$99)),COLUMN(D7)+1)-SMALL(IF(ISERROR(SEARCH(MID(";"&amp;'CASE DATA'!$E8&amp;";",ROW($1:$99),1),";")),"",ROW($1:$99)),COLUMN(D7))-1)</f>
        <v/>
      </c>
      <c r="Y8" s="196" t="str" cm="1">
        <f t="array" ref="Y8">MID(";"&amp;'CASE DATA'!$E8&amp;";",SMALL(IF(ISERROR(SEARCH(MID(";"&amp;'CASE DATA'!$E8&amp;";",ROW($1:$99),1),";")),"",ROW($1:$99)+1),COLUMN(E8)),SMALL(IF(ISERROR(SEARCH(MID(";"&amp;'CASE DATA'!$E8&amp;";",ROW($1:$99),1),";")),"",ROW($1:$99)),COLUMN(E7)+1)-SMALL(IF(ISERROR(SEARCH(MID(";"&amp;'CASE DATA'!$E8&amp;";",ROW($1:$99),1),";")),"",ROW($1:$99)),COLUMN(E7))-1)</f>
        <v/>
      </c>
      <c r="Z8" s="196" t="str" cm="1">
        <f t="array" ref="Z8">MID(";"&amp;'CASE DATA'!$E8&amp;";",SMALL(IF(ISERROR(SEARCH(MID(";"&amp;'CASE DATA'!$E8&amp;";",ROW($1:$99),1),";")),"",ROW($1:$99)+1),COLUMN(F8)),SMALL(IF(ISERROR(SEARCH(MID(";"&amp;'CASE DATA'!$E8&amp;";",ROW($1:$99),1),";")),"",ROW($1:$99)),COLUMN(F7)+1)-SMALL(IF(ISERROR(SEARCH(MID(";"&amp;'CASE DATA'!$E8&amp;";",ROW($1:$99),1),";")),"",ROW($1:$99)),COLUMN(F7))-1)</f>
        <v/>
      </c>
      <c r="AA8" s="196" t="str" cm="1">
        <f t="array" ref="AA8">MID(";"&amp;'CASE DATA'!$E8&amp;";",SMALL(IF(ISERROR(SEARCH(MID(";"&amp;'CASE DATA'!$E8&amp;";",ROW($1:$99),1),";")),"",ROW($1:$99)+1),COLUMN(G8)),SMALL(IF(ISERROR(SEARCH(MID(";"&amp;'CASE DATA'!$E8&amp;";",ROW($1:$99),1),";")),"",ROW($1:$99)),COLUMN(G7)+1)-SMALL(IF(ISERROR(SEARCH(MID(";"&amp;'CASE DATA'!$E8&amp;";",ROW($1:$99),1),";")),"",ROW($1:$99)),COLUMN(G7))-1)</f>
        <v/>
      </c>
      <c r="AB8" s="196" t="str" cm="1">
        <f t="array" ref="AB8">MID(";"&amp;'CASE DATA'!$E8&amp;";",SMALL(IF(ISERROR(SEARCH(MID(";"&amp;'CASE DATA'!$E8&amp;";",ROW($1:$99),1),";")),"",ROW($1:$99)+1),COLUMN(H8)),SMALL(IF(ISERROR(SEARCH(MID(";"&amp;'CASE DATA'!$E8&amp;";",ROW($1:$99),1),";")),"",ROW($1:$99)),COLUMN(H7)+1)-SMALL(IF(ISERROR(SEARCH(MID(";"&amp;'CASE DATA'!$E8&amp;";",ROW($1:$99),1),";")),"",ROW($1:$99)),COLUMN(H7))-1)</f>
        <v/>
      </c>
      <c r="AC8" s="196" t="str" cm="1">
        <f t="array" ref="AC8">MID(";"&amp;'CASE DATA'!$E8&amp;";",SMALL(IF(ISERROR(SEARCH(MID(";"&amp;'CASE DATA'!$E8&amp;";",ROW($1:$99),1),";")),"",ROW($1:$99)+1),COLUMN(I8)),SMALL(IF(ISERROR(SEARCH(MID(";"&amp;'CASE DATA'!$E8&amp;";",ROW($1:$99),1),";")),"",ROW($1:$99)),COLUMN(I7)+1)-SMALL(IF(ISERROR(SEARCH(MID(";"&amp;'CASE DATA'!$E8&amp;";",ROW($1:$99),1),";")),"",ROW($1:$99)),COLUMN(I7))-1)</f>
        <v/>
      </c>
      <c r="AD8" s="196" t="str" cm="1">
        <f t="array" ref="AD8">MID(";"&amp;'CASE DATA'!$E8&amp;";",SMALL(IF(ISERROR(SEARCH(MID(";"&amp;'CASE DATA'!$E8&amp;";",ROW($1:$99),1),";")),"",ROW($1:$99)+1),COLUMN(J8)),SMALL(IF(ISERROR(SEARCH(MID(";"&amp;'CASE DATA'!$E8&amp;";",ROW($1:$99),1),";")),"",ROW($1:$99)),COLUMN(J7)+1)-SMALL(IF(ISERROR(SEARCH(MID(";"&amp;'CASE DATA'!$E8&amp;";",ROW($1:$99),1),";")),"",ROW($1:$99)),COLUMN(J7))-1)</f>
        <v/>
      </c>
      <c r="AE8" s="196" t="str" cm="1">
        <f t="array" ref="AE8">MID(";"&amp;'CASE DATA'!$E8&amp;";",SMALL(IF(ISERROR(SEARCH(MID(";"&amp;'CASE DATA'!$E8&amp;";",ROW($1:$99),1),";")),"",ROW($1:$99)+1),COLUMN(K8)),SMALL(IF(ISERROR(SEARCH(MID(";"&amp;'CASE DATA'!$E8&amp;";",ROW($1:$99),1),";")),"",ROW($1:$99)),COLUMN(K7)+1)-SMALL(IF(ISERROR(SEARCH(MID(";"&amp;'CASE DATA'!$E8&amp;";",ROW($1:$99),1),";")),"",ROW($1:$99)),COLUMN(K7))-1)</f>
        <v/>
      </c>
      <c r="AF8" s="196" t="str" cm="1">
        <f t="array" ref="AF8">MID(";"&amp;'CASE DATA'!$E8&amp;";",SMALL(IF(ISERROR(SEARCH(MID(";"&amp;'CASE DATA'!$E8&amp;";",ROW($1:$99),1),";")),"",ROW($1:$99)+1),COLUMN(L8)),SMALL(IF(ISERROR(SEARCH(MID(";"&amp;'CASE DATA'!$E8&amp;";",ROW($1:$99),1),";")),"",ROW($1:$99)),COLUMN(L7)+1)-SMALL(IF(ISERROR(SEARCH(MID(";"&amp;'CASE DATA'!$E8&amp;";",ROW($1:$99),1),";")),"",ROW($1:$99)),COLUMN(L7))-1)</f>
        <v/>
      </c>
    </row>
    <row r="9" spans="1:33" x14ac:dyDescent="0.3">
      <c r="A9" s="139"/>
      <c r="B9" s="195"/>
      <c r="C9" s="142"/>
      <c r="D9" s="15"/>
      <c r="E9" s="185"/>
      <c r="F9" s="195"/>
      <c r="G9" s="195"/>
      <c r="H9" s="195"/>
      <c r="I9" s="141"/>
      <c r="J9" s="141"/>
      <c r="K9" s="141"/>
      <c r="L9" s="141"/>
      <c r="M9" s="141"/>
      <c r="N9" s="141"/>
      <c r="O9" s="141"/>
      <c r="P9" s="141"/>
      <c r="Q9" s="141"/>
      <c r="R9" s="141"/>
      <c r="S9" s="11">
        <f t="shared" si="1"/>
        <v>0</v>
      </c>
      <c r="T9" s="170"/>
      <c r="U9" s="196" t="str" cm="1">
        <f t="array" ref="U9">MID(";"&amp;'CASE DATA'!$E9&amp;";",SMALL(IF(ISERROR(SEARCH(MID(";"&amp;'CASE DATA'!$E9&amp;";",ROW($1:$99),1),";")),"",ROW($1:$99)+1),COLUMN(A9)),SMALL(IF(ISERROR(SEARCH(MID(";"&amp;'CASE DATA'!$E9&amp;";",ROW($1:$99),1),";")),"",ROW($1:$99)),COLUMN(A8)+1)-SMALL(IF(ISERROR(SEARCH(MID(";"&amp;'CASE DATA'!$E9&amp;";",ROW($1:$99),1),";")),"",ROW($1:$99)),COLUMN(A8))-1)</f>
        <v/>
      </c>
      <c r="V9" s="196" t="str" cm="1">
        <f t="array" ref="V9">MID(";"&amp;'CASE DATA'!$E9&amp;";",SMALL(IF(ISERROR(SEARCH(MID(";"&amp;'CASE DATA'!$E9&amp;";",ROW($1:$99),1),";")),"",ROW($1:$99)+1),COLUMN(B9)),SMALL(IF(ISERROR(SEARCH(MID(";"&amp;'CASE DATA'!$E9&amp;";",ROW($1:$99),1),";")),"",ROW($1:$99)),COLUMN(B8)+1)-SMALL(IF(ISERROR(SEARCH(MID(";"&amp;'CASE DATA'!$E9&amp;";",ROW($1:$99),1),";")),"",ROW($1:$99)),COLUMN(B8))-1)</f>
        <v/>
      </c>
      <c r="W9" s="196" t="str" cm="1">
        <f t="array" ref="W9">MID(";"&amp;'CASE DATA'!$E9&amp;";",SMALL(IF(ISERROR(SEARCH(MID(";"&amp;'CASE DATA'!$E9&amp;";",ROW($1:$99),1),";")),"",ROW($1:$99)+1),COLUMN(C9)),SMALL(IF(ISERROR(SEARCH(MID(";"&amp;'CASE DATA'!$E9&amp;";",ROW($1:$99),1),";")),"",ROW($1:$99)),COLUMN(C8)+1)-SMALL(IF(ISERROR(SEARCH(MID(";"&amp;'CASE DATA'!$E9&amp;";",ROW($1:$99),1),";")),"",ROW($1:$99)),COLUMN(C8))-1)</f>
        <v/>
      </c>
      <c r="X9" s="196" t="str" cm="1">
        <f t="array" ref="X9">MID(";"&amp;'CASE DATA'!$E9&amp;";",SMALL(IF(ISERROR(SEARCH(MID(";"&amp;'CASE DATA'!$E9&amp;";",ROW($1:$99),1),";")),"",ROW($1:$99)+1),COLUMN(D9)),SMALL(IF(ISERROR(SEARCH(MID(";"&amp;'CASE DATA'!$E9&amp;";",ROW($1:$99),1),";")),"",ROW($1:$99)),COLUMN(D8)+1)-SMALL(IF(ISERROR(SEARCH(MID(";"&amp;'CASE DATA'!$E9&amp;";",ROW($1:$99),1),";")),"",ROW($1:$99)),COLUMN(D8))-1)</f>
        <v/>
      </c>
      <c r="Y9" s="196" t="str" cm="1">
        <f t="array" ref="Y9">MID(";"&amp;'CASE DATA'!$E9&amp;";",SMALL(IF(ISERROR(SEARCH(MID(";"&amp;'CASE DATA'!$E9&amp;";",ROW($1:$99),1),";")),"",ROW($1:$99)+1),COLUMN(E9)),SMALL(IF(ISERROR(SEARCH(MID(";"&amp;'CASE DATA'!$E9&amp;";",ROW($1:$99),1),";")),"",ROW($1:$99)),COLUMN(E8)+1)-SMALL(IF(ISERROR(SEARCH(MID(";"&amp;'CASE DATA'!$E9&amp;";",ROW($1:$99),1),";")),"",ROW($1:$99)),COLUMN(E8))-1)</f>
        <v/>
      </c>
      <c r="Z9" s="196" t="str" cm="1">
        <f t="array" ref="Z9">MID(";"&amp;'CASE DATA'!$E9&amp;";",SMALL(IF(ISERROR(SEARCH(MID(";"&amp;'CASE DATA'!$E9&amp;";",ROW($1:$99),1),";")),"",ROW($1:$99)+1),COLUMN(F9)),SMALL(IF(ISERROR(SEARCH(MID(";"&amp;'CASE DATA'!$E9&amp;";",ROW($1:$99),1),";")),"",ROW($1:$99)),COLUMN(F8)+1)-SMALL(IF(ISERROR(SEARCH(MID(";"&amp;'CASE DATA'!$E9&amp;";",ROW($1:$99),1),";")),"",ROW($1:$99)),COLUMN(F8))-1)</f>
        <v/>
      </c>
      <c r="AA9" s="196" t="str" cm="1">
        <f t="array" ref="AA9">MID(";"&amp;'CASE DATA'!$E9&amp;";",SMALL(IF(ISERROR(SEARCH(MID(";"&amp;'CASE DATA'!$E9&amp;";",ROW($1:$99),1),";")),"",ROW($1:$99)+1),COLUMN(G9)),SMALL(IF(ISERROR(SEARCH(MID(";"&amp;'CASE DATA'!$E9&amp;";",ROW($1:$99),1),";")),"",ROW($1:$99)),COLUMN(G8)+1)-SMALL(IF(ISERROR(SEARCH(MID(";"&amp;'CASE DATA'!$E9&amp;";",ROW($1:$99),1),";")),"",ROW($1:$99)),COLUMN(G8))-1)</f>
        <v/>
      </c>
      <c r="AB9" s="196" t="str" cm="1">
        <f t="array" ref="AB9">MID(";"&amp;'CASE DATA'!$E9&amp;";",SMALL(IF(ISERROR(SEARCH(MID(";"&amp;'CASE DATA'!$E9&amp;";",ROW($1:$99),1),";")),"",ROW($1:$99)+1),COLUMN(H9)),SMALL(IF(ISERROR(SEARCH(MID(";"&amp;'CASE DATA'!$E9&amp;";",ROW($1:$99),1),";")),"",ROW($1:$99)),COLUMN(H8)+1)-SMALL(IF(ISERROR(SEARCH(MID(";"&amp;'CASE DATA'!$E9&amp;";",ROW($1:$99),1),";")),"",ROW($1:$99)),COLUMN(H8))-1)</f>
        <v/>
      </c>
      <c r="AC9" s="196" t="str" cm="1">
        <f t="array" ref="AC9">MID(";"&amp;'CASE DATA'!$E9&amp;";",SMALL(IF(ISERROR(SEARCH(MID(";"&amp;'CASE DATA'!$E9&amp;";",ROW($1:$99),1),";")),"",ROW($1:$99)+1),COLUMN(I9)),SMALL(IF(ISERROR(SEARCH(MID(";"&amp;'CASE DATA'!$E9&amp;";",ROW($1:$99),1),";")),"",ROW($1:$99)),COLUMN(I8)+1)-SMALL(IF(ISERROR(SEARCH(MID(";"&amp;'CASE DATA'!$E9&amp;";",ROW($1:$99),1),";")),"",ROW($1:$99)),COLUMN(I8))-1)</f>
        <v/>
      </c>
      <c r="AD9" s="196" t="str" cm="1">
        <f t="array" ref="AD9">MID(";"&amp;'CASE DATA'!$E9&amp;";",SMALL(IF(ISERROR(SEARCH(MID(";"&amp;'CASE DATA'!$E9&amp;";",ROW($1:$99),1),";")),"",ROW($1:$99)+1),COLUMN(J9)),SMALL(IF(ISERROR(SEARCH(MID(";"&amp;'CASE DATA'!$E9&amp;";",ROW($1:$99),1),";")),"",ROW($1:$99)),COLUMN(J8)+1)-SMALL(IF(ISERROR(SEARCH(MID(";"&amp;'CASE DATA'!$E9&amp;";",ROW($1:$99),1),";")),"",ROW($1:$99)),COLUMN(J8))-1)</f>
        <v/>
      </c>
      <c r="AE9" s="196" t="str" cm="1">
        <f t="array" ref="AE9">MID(";"&amp;'CASE DATA'!$E9&amp;";",SMALL(IF(ISERROR(SEARCH(MID(";"&amp;'CASE DATA'!$E9&amp;";",ROW($1:$99),1),";")),"",ROW($1:$99)+1),COLUMN(K9)),SMALL(IF(ISERROR(SEARCH(MID(";"&amp;'CASE DATA'!$E9&amp;";",ROW($1:$99),1),";")),"",ROW($1:$99)),COLUMN(K8)+1)-SMALL(IF(ISERROR(SEARCH(MID(";"&amp;'CASE DATA'!$E9&amp;";",ROW($1:$99),1),";")),"",ROW($1:$99)),COLUMN(K8))-1)</f>
        <v/>
      </c>
      <c r="AF9" s="196" t="str" cm="1">
        <f t="array" ref="AF9">MID(";"&amp;'CASE DATA'!$E9&amp;";",SMALL(IF(ISERROR(SEARCH(MID(";"&amp;'CASE DATA'!$E9&amp;";",ROW($1:$99),1),";")),"",ROW($1:$99)+1),COLUMN(L9)),SMALL(IF(ISERROR(SEARCH(MID(";"&amp;'CASE DATA'!$E9&amp;";",ROW($1:$99),1),";")),"",ROW($1:$99)),COLUMN(L8)+1)-SMALL(IF(ISERROR(SEARCH(MID(";"&amp;'CASE DATA'!$E9&amp;";",ROW($1:$99),1),";")),"",ROW($1:$99)),COLUMN(L8))-1)</f>
        <v/>
      </c>
      <c r="AG9" s="195" t="str" cm="1">
        <f t="array" ref="AG9">MID(";"&amp;'CASE DATA'!$E9&amp;";",SMALL(IF(ISERROR(SEARCH(MID(";"&amp;'CASE DATA'!$E9&amp;";",ROW($1:$99),1),";")),"",ROW($1:$99)+1),COLUMN(M9)),SMALL(IF(ISERROR(SEARCH(MID(";"&amp;'CASE DATA'!$E9&amp;";",ROW($1:$99),1),";")),"",ROW($1:$99)),COLUMN(M8)+1)-SMALL(IF(ISERROR(SEARCH(MID(";"&amp;'CASE DATA'!$E9&amp;";",ROW($1:$99),1),";")),"",ROW($1:$99)),COLUMN(M8))-1)</f>
        <v/>
      </c>
    </row>
    <row r="10" spans="1:33" x14ac:dyDescent="0.3">
      <c r="A10" s="139"/>
      <c r="B10" s="195"/>
      <c r="C10" s="183"/>
      <c r="D10" s="15"/>
      <c r="E10" s="185"/>
      <c r="F10" s="195"/>
      <c r="G10" s="195"/>
      <c r="H10" s="195"/>
      <c r="I10" s="141"/>
      <c r="J10" s="141"/>
      <c r="K10" s="141"/>
      <c r="L10" s="141"/>
      <c r="M10" s="141"/>
      <c r="N10" s="141"/>
      <c r="O10" s="141"/>
      <c r="P10" s="141"/>
      <c r="Q10" s="141"/>
      <c r="R10" s="141"/>
      <c r="S10" s="11">
        <f t="shared" si="1"/>
        <v>0</v>
      </c>
      <c r="T10" s="170"/>
      <c r="U10" s="196" t="str" cm="1">
        <f t="array" ref="U10">MID(";"&amp;'CASE DATA'!$E10&amp;";",SMALL(IF(ISERROR(SEARCH(MID(";"&amp;'CASE DATA'!$E10&amp;";",ROW($1:$99),1),";")),"",ROW($1:$99)+1),COLUMN(A10)),SMALL(IF(ISERROR(SEARCH(MID(";"&amp;'CASE DATA'!$E10&amp;";",ROW($1:$99),1),";")),"",ROW($1:$99)),COLUMN(A9)+1)-SMALL(IF(ISERROR(SEARCH(MID(";"&amp;'CASE DATA'!$E10&amp;";",ROW($1:$99),1),";")),"",ROW($1:$99)),COLUMN(A9))-1)</f>
        <v/>
      </c>
      <c r="V10" s="196" t="str" cm="1">
        <f t="array" ref="V10">MID(";"&amp;'CASE DATA'!$E10&amp;";",SMALL(IF(ISERROR(SEARCH(MID(";"&amp;'CASE DATA'!$E10&amp;";",ROW($1:$99),1),";")),"",ROW($1:$99)+1),COLUMN(B10)),SMALL(IF(ISERROR(SEARCH(MID(";"&amp;'CASE DATA'!$E10&amp;";",ROW($1:$99),1),";")),"",ROW($1:$99)),COLUMN(B9)+1)-SMALL(IF(ISERROR(SEARCH(MID(";"&amp;'CASE DATA'!$E10&amp;";",ROW($1:$99),1),";")),"",ROW($1:$99)),COLUMN(B9))-1)</f>
        <v/>
      </c>
      <c r="W10" s="196" t="str" cm="1">
        <f t="array" ref="W10">MID(";"&amp;'CASE DATA'!$E10&amp;";",SMALL(IF(ISERROR(SEARCH(MID(";"&amp;'CASE DATA'!$E10&amp;";",ROW($1:$99),1),";")),"",ROW($1:$99)+1),COLUMN(C10)),SMALL(IF(ISERROR(SEARCH(MID(";"&amp;'CASE DATA'!$E10&amp;";",ROW($1:$99),1),";")),"",ROW($1:$99)),COLUMN(C9)+1)-SMALL(IF(ISERROR(SEARCH(MID(";"&amp;'CASE DATA'!$E10&amp;";",ROW($1:$99),1),";")),"",ROW($1:$99)),COLUMN(C9))-1)</f>
        <v/>
      </c>
      <c r="X10" s="196" t="str" cm="1">
        <f t="array" ref="X10">MID(";"&amp;'CASE DATA'!$E10&amp;";",SMALL(IF(ISERROR(SEARCH(MID(";"&amp;'CASE DATA'!$E10&amp;";",ROW($1:$99),1),";")),"",ROW($1:$99)+1),COLUMN(D10)),SMALL(IF(ISERROR(SEARCH(MID(";"&amp;'CASE DATA'!$E10&amp;";",ROW($1:$99),1),";")),"",ROW($1:$99)),COLUMN(D9)+1)-SMALL(IF(ISERROR(SEARCH(MID(";"&amp;'CASE DATA'!$E10&amp;";",ROW($1:$99),1),";")),"",ROW($1:$99)),COLUMN(D9))-1)</f>
        <v/>
      </c>
      <c r="Y10" s="196" t="str" cm="1">
        <f t="array" ref="Y10">MID(";"&amp;'CASE DATA'!$E10&amp;";",SMALL(IF(ISERROR(SEARCH(MID(";"&amp;'CASE DATA'!$E10&amp;";",ROW($1:$99),1),";")),"",ROW($1:$99)+1),COLUMN(E10)),SMALL(IF(ISERROR(SEARCH(MID(";"&amp;'CASE DATA'!$E10&amp;";",ROW($1:$99),1),";")),"",ROW($1:$99)),COLUMN(E9)+1)-SMALL(IF(ISERROR(SEARCH(MID(";"&amp;'CASE DATA'!$E10&amp;";",ROW($1:$99),1),";")),"",ROW($1:$99)),COLUMN(E9))-1)</f>
        <v/>
      </c>
      <c r="Z10" s="196" t="str" cm="1">
        <f t="array" ref="Z10">MID(";"&amp;'CASE DATA'!$E10&amp;";",SMALL(IF(ISERROR(SEARCH(MID(";"&amp;'CASE DATA'!$E10&amp;";",ROW($1:$99),1),";")),"",ROW($1:$99)+1),COLUMN(F10)),SMALL(IF(ISERROR(SEARCH(MID(";"&amp;'CASE DATA'!$E10&amp;";",ROW($1:$99),1),";")),"",ROW($1:$99)),COLUMN(F9)+1)-SMALL(IF(ISERROR(SEARCH(MID(";"&amp;'CASE DATA'!$E10&amp;";",ROW($1:$99),1),";")),"",ROW($1:$99)),COLUMN(F9))-1)</f>
        <v/>
      </c>
      <c r="AA10" s="196" t="str" cm="1">
        <f t="array" ref="AA10">MID(";"&amp;'CASE DATA'!$E10&amp;";",SMALL(IF(ISERROR(SEARCH(MID(";"&amp;'CASE DATA'!$E10&amp;";",ROW($1:$99),1),";")),"",ROW($1:$99)+1),COLUMN(G10)),SMALL(IF(ISERROR(SEARCH(MID(";"&amp;'CASE DATA'!$E10&amp;";",ROW($1:$99),1),";")),"",ROW($1:$99)),COLUMN(G9)+1)-SMALL(IF(ISERROR(SEARCH(MID(";"&amp;'CASE DATA'!$E10&amp;";",ROW($1:$99),1),";")),"",ROW($1:$99)),COLUMN(G9))-1)</f>
        <v/>
      </c>
      <c r="AB10" s="196" t="str" cm="1">
        <f t="array" ref="AB10">MID(";"&amp;'CASE DATA'!$E10&amp;";",SMALL(IF(ISERROR(SEARCH(MID(";"&amp;'CASE DATA'!$E10&amp;";",ROW($1:$99),1),";")),"",ROW($1:$99)+1),COLUMN(H10)),SMALL(IF(ISERROR(SEARCH(MID(";"&amp;'CASE DATA'!$E10&amp;";",ROW($1:$99),1),";")),"",ROW($1:$99)),COLUMN(H9)+1)-SMALL(IF(ISERROR(SEARCH(MID(";"&amp;'CASE DATA'!$E10&amp;";",ROW($1:$99),1),";")),"",ROW($1:$99)),COLUMN(H9))-1)</f>
        <v/>
      </c>
      <c r="AC10" s="196" t="str" cm="1">
        <f t="array" ref="AC10">MID(";"&amp;'CASE DATA'!$E10&amp;";",SMALL(IF(ISERROR(SEARCH(MID(";"&amp;'CASE DATA'!$E10&amp;";",ROW($1:$99),1),";")),"",ROW($1:$99)+1),COLUMN(I10)),SMALL(IF(ISERROR(SEARCH(MID(";"&amp;'CASE DATA'!$E10&amp;";",ROW($1:$99),1),";")),"",ROW($1:$99)),COLUMN(I9)+1)-SMALL(IF(ISERROR(SEARCH(MID(";"&amp;'CASE DATA'!$E10&amp;";",ROW($1:$99),1),";")),"",ROW($1:$99)),COLUMN(I9))-1)</f>
        <v/>
      </c>
      <c r="AD10" s="196" t="str" cm="1">
        <f t="array" ref="AD10">MID(";"&amp;'CASE DATA'!$E10&amp;";",SMALL(IF(ISERROR(SEARCH(MID(";"&amp;'CASE DATA'!$E10&amp;";",ROW($1:$99),1),";")),"",ROW($1:$99)+1),COLUMN(J10)),SMALL(IF(ISERROR(SEARCH(MID(";"&amp;'CASE DATA'!$E10&amp;";",ROW($1:$99),1),";")),"",ROW($1:$99)),COLUMN(J9)+1)-SMALL(IF(ISERROR(SEARCH(MID(";"&amp;'CASE DATA'!$E10&amp;";",ROW($1:$99),1),";")),"",ROW($1:$99)),COLUMN(J9))-1)</f>
        <v/>
      </c>
      <c r="AE10" s="196" t="str" cm="1">
        <f t="array" ref="AE10">MID(";"&amp;'CASE DATA'!$E10&amp;";",SMALL(IF(ISERROR(SEARCH(MID(";"&amp;'CASE DATA'!$E10&amp;";",ROW($1:$99),1),";")),"",ROW($1:$99)+1),COLUMN(K10)),SMALL(IF(ISERROR(SEARCH(MID(";"&amp;'CASE DATA'!$E10&amp;";",ROW($1:$99),1),";")),"",ROW($1:$99)),COLUMN(K9)+1)-SMALL(IF(ISERROR(SEARCH(MID(";"&amp;'CASE DATA'!$E10&amp;";",ROW($1:$99),1),";")),"",ROW($1:$99)),COLUMN(K9))-1)</f>
        <v/>
      </c>
      <c r="AF10" s="196" t="str" cm="1">
        <f t="array" ref="AF10">MID(";"&amp;'CASE DATA'!$E10&amp;";",SMALL(IF(ISERROR(SEARCH(MID(";"&amp;'CASE DATA'!$E10&amp;";",ROW($1:$99),1),";")),"",ROW($1:$99)+1),COLUMN(L10)),SMALL(IF(ISERROR(SEARCH(MID(";"&amp;'CASE DATA'!$E10&amp;";",ROW($1:$99),1),";")),"",ROW($1:$99)),COLUMN(L9)+1)-SMALL(IF(ISERROR(SEARCH(MID(";"&amp;'CASE DATA'!$E10&amp;";",ROW($1:$99),1),";")),"",ROW($1:$99)),COLUMN(L9))-1)</f>
        <v/>
      </c>
    </row>
    <row r="11" spans="1:33" x14ac:dyDescent="0.3">
      <c r="A11" s="139"/>
      <c r="B11" s="195"/>
      <c r="C11" s="142"/>
      <c r="D11" s="15"/>
      <c r="E11" s="185"/>
      <c r="F11" s="195"/>
      <c r="G11" s="195"/>
      <c r="H11" s="195"/>
      <c r="I11" s="141"/>
      <c r="J11" s="141"/>
      <c r="K11" s="141"/>
      <c r="L11" s="141"/>
      <c r="M11" s="141"/>
      <c r="N11" s="141"/>
      <c r="O11" s="141"/>
      <c r="P11" s="141"/>
      <c r="Q11" s="141"/>
      <c r="R11" s="141"/>
      <c r="S11" s="11">
        <f t="shared" si="1"/>
        <v>0</v>
      </c>
      <c r="T11" s="170"/>
      <c r="U11" s="196" t="str" cm="1">
        <f t="array" ref="U11">MID(";"&amp;'CASE DATA'!$E11&amp;";",SMALL(IF(ISERROR(SEARCH(MID(";"&amp;'CASE DATA'!$E11&amp;";",ROW($1:$99),1),";")),"",ROW($1:$99)+1),COLUMN(A11)),SMALL(IF(ISERROR(SEARCH(MID(";"&amp;'CASE DATA'!$E11&amp;";",ROW($1:$99),1),";")),"",ROW($1:$99)),COLUMN(A10)+1)-SMALL(IF(ISERROR(SEARCH(MID(";"&amp;'CASE DATA'!$E11&amp;";",ROW($1:$99),1),";")),"",ROW($1:$99)),COLUMN(A10))-1)</f>
        <v/>
      </c>
      <c r="V11" s="196" t="str" cm="1">
        <f t="array" ref="V11">MID(";"&amp;'CASE DATA'!$E11&amp;";",SMALL(IF(ISERROR(SEARCH(MID(";"&amp;'CASE DATA'!$E11&amp;";",ROW($1:$99),1),";")),"",ROW($1:$99)+1),COLUMN(B11)),SMALL(IF(ISERROR(SEARCH(MID(";"&amp;'CASE DATA'!$E11&amp;";",ROW($1:$99),1),";")),"",ROW($1:$99)),COLUMN(B10)+1)-SMALL(IF(ISERROR(SEARCH(MID(";"&amp;'CASE DATA'!$E11&amp;";",ROW($1:$99),1),";")),"",ROW($1:$99)),COLUMN(B10))-1)</f>
        <v/>
      </c>
      <c r="W11" s="196" t="str" cm="1">
        <f t="array" ref="W11">MID(";"&amp;'CASE DATA'!$E11&amp;";",SMALL(IF(ISERROR(SEARCH(MID(";"&amp;'CASE DATA'!$E11&amp;";",ROW($1:$99),1),";")),"",ROW($1:$99)+1),COLUMN(C11)),SMALL(IF(ISERROR(SEARCH(MID(";"&amp;'CASE DATA'!$E11&amp;";",ROW($1:$99),1),";")),"",ROW($1:$99)),COLUMN(C10)+1)-SMALL(IF(ISERROR(SEARCH(MID(";"&amp;'CASE DATA'!$E11&amp;";",ROW($1:$99),1),";")),"",ROW($1:$99)),COLUMN(C10))-1)</f>
        <v/>
      </c>
      <c r="X11" s="196" t="str" cm="1">
        <f t="array" ref="X11">MID(";"&amp;'CASE DATA'!$E11&amp;";",SMALL(IF(ISERROR(SEARCH(MID(";"&amp;'CASE DATA'!$E11&amp;";",ROW($1:$99),1),";")),"",ROW($1:$99)+1),COLUMN(D11)),SMALL(IF(ISERROR(SEARCH(MID(";"&amp;'CASE DATA'!$E11&amp;";",ROW($1:$99),1),";")),"",ROW($1:$99)),COLUMN(D10)+1)-SMALL(IF(ISERROR(SEARCH(MID(";"&amp;'CASE DATA'!$E11&amp;";",ROW($1:$99),1),";")),"",ROW($1:$99)),COLUMN(D10))-1)</f>
        <v/>
      </c>
      <c r="Y11" s="196" t="str" cm="1">
        <f t="array" ref="Y11">MID(";"&amp;'CASE DATA'!$E11&amp;";",SMALL(IF(ISERROR(SEARCH(MID(";"&amp;'CASE DATA'!$E11&amp;";",ROW($1:$99),1),";")),"",ROW($1:$99)+1),COLUMN(E11)),SMALL(IF(ISERROR(SEARCH(MID(";"&amp;'CASE DATA'!$E11&amp;";",ROW($1:$99),1),";")),"",ROW($1:$99)),COLUMN(E10)+1)-SMALL(IF(ISERROR(SEARCH(MID(";"&amp;'CASE DATA'!$E11&amp;";",ROW($1:$99),1),";")),"",ROW($1:$99)),COLUMN(E10))-1)</f>
        <v/>
      </c>
      <c r="Z11" s="196" t="str" cm="1">
        <f t="array" ref="Z11">MID(";"&amp;'CASE DATA'!$E11&amp;";",SMALL(IF(ISERROR(SEARCH(MID(";"&amp;'CASE DATA'!$E11&amp;";",ROW($1:$99),1),";")),"",ROW($1:$99)+1),COLUMN(F11)),SMALL(IF(ISERROR(SEARCH(MID(";"&amp;'CASE DATA'!$E11&amp;";",ROW($1:$99),1),";")),"",ROW($1:$99)),COLUMN(F10)+1)-SMALL(IF(ISERROR(SEARCH(MID(";"&amp;'CASE DATA'!$E11&amp;";",ROW($1:$99),1),";")),"",ROW($1:$99)),COLUMN(F10))-1)</f>
        <v/>
      </c>
      <c r="AA11" s="196" t="str" cm="1">
        <f t="array" ref="AA11">MID(";"&amp;'CASE DATA'!$E11&amp;";",SMALL(IF(ISERROR(SEARCH(MID(";"&amp;'CASE DATA'!$E11&amp;";",ROW($1:$99),1),";")),"",ROW($1:$99)+1),COLUMN(G11)),SMALL(IF(ISERROR(SEARCH(MID(";"&amp;'CASE DATA'!$E11&amp;";",ROW($1:$99),1),";")),"",ROW($1:$99)),COLUMN(G10)+1)-SMALL(IF(ISERROR(SEARCH(MID(";"&amp;'CASE DATA'!$E11&amp;";",ROW($1:$99),1),";")),"",ROW($1:$99)),COLUMN(G10))-1)</f>
        <v/>
      </c>
      <c r="AB11" s="196" t="str" cm="1">
        <f t="array" ref="AB11">MID(";"&amp;'CASE DATA'!$E11&amp;";",SMALL(IF(ISERROR(SEARCH(MID(";"&amp;'CASE DATA'!$E11&amp;";",ROW($1:$99),1),";")),"",ROW($1:$99)+1),COLUMN(H11)),SMALL(IF(ISERROR(SEARCH(MID(";"&amp;'CASE DATA'!$E11&amp;";",ROW($1:$99),1),";")),"",ROW($1:$99)),COLUMN(H10)+1)-SMALL(IF(ISERROR(SEARCH(MID(";"&amp;'CASE DATA'!$E11&amp;";",ROW($1:$99),1),";")),"",ROW($1:$99)),COLUMN(H10))-1)</f>
        <v/>
      </c>
      <c r="AC11" s="196" t="str" cm="1">
        <f t="array" ref="AC11">MID(";"&amp;'CASE DATA'!$E11&amp;";",SMALL(IF(ISERROR(SEARCH(MID(";"&amp;'CASE DATA'!$E11&amp;";",ROW($1:$99),1),";")),"",ROW($1:$99)+1),COLUMN(I11)),SMALL(IF(ISERROR(SEARCH(MID(";"&amp;'CASE DATA'!$E11&amp;";",ROW($1:$99),1),";")),"",ROW($1:$99)),COLUMN(I10)+1)-SMALL(IF(ISERROR(SEARCH(MID(";"&amp;'CASE DATA'!$E11&amp;";",ROW($1:$99),1),";")),"",ROW($1:$99)),COLUMN(I10))-1)</f>
        <v/>
      </c>
      <c r="AD11" s="196" t="str" cm="1">
        <f t="array" ref="AD11">MID(";"&amp;'CASE DATA'!$E11&amp;";",SMALL(IF(ISERROR(SEARCH(MID(";"&amp;'CASE DATA'!$E11&amp;";",ROW($1:$99),1),";")),"",ROW($1:$99)+1),COLUMN(J11)),SMALL(IF(ISERROR(SEARCH(MID(";"&amp;'CASE DATA'!$E11&amp;";",ROW($1:$99),1),";")),"",ROW($1:$99)),COLUMN(J10)+1)-SMALL(IF(ISERROR(SEARCH(MID(";"&amp;'CASE DATA'!$E11&amp;";",ROW($1:$99),1),";")),"",ROW($1:$99)),COLUMN(J10))-1)</f>
        <v/>
      </c>
      <c r="AE11" s="196" t="str" cm="1">
        <f t="array" ref="AE11">MID(";"&amp;'CASE DATA'!$E11&amp;";",SMALL(IF(ISERROR(SEARCH(MID(";"&amp;'CASE DATA'!$E11&amp;";",ROW($1:$99),1),";")),"",ROW($1:$99)+1),COLUMN(K11)),SMALL(IF(ISERROR(SEARCH(MID(";"&amp;'CASE DATA'!$E11&amp;";",ROW($1:$99),1),";")),"",ROW($1:$99)),COLUMN(K10)+1)-SMALL(IF(ISERROR(SEARCH(MID(";"&amp;'CASE DATA'!$E11&amp;";",ROW($1:$99),1),";")),"",ROW($1:$99)),COLUMN(K10))-1)</f>
        <v/>
      </c>
      <c r="AF11" s="196" t="str" cm="1">
        <f t="array" ref="AF11">MID(";"&amp;'CASE DATA'!$E11&amp;";",SMALL(IF(ISERROR(SEARCH(MID(";"&amp;'CASE DATA'!$E11&amp;";",ROW($1:$99),1),";")),"",ROW($1:$99)+1),COLUMN(L11)),SMALL(IF(ISERROR(SEARCH(MID(";"&amp;'CASE DATA'!$E11&amp;";",ROW($1:$99),1),";")),"",ROW($1:$99)),COLUMN(L10)+1)-SMALL(IF(ISERROR(SEARCH(MID(";"&amp;'CASE DATA'!$E11&amp;";",ROW($1:$99),1),";")),"",ROW($1:$99)),COLUMN(L10))-1)</f>
        <v/>
      </c>
    </row>
    <row r="12" spans="1:33" x14ac:dyDescent="0.3">
      <c r="A12" s="139"/>
      <c r="B12" s="195"/>
      <c r="C12" s="142"/>
      <c r="D12" s="15"/>
      <c r="E12" s="185"/>
      <c r="F12" s="195"/>
      <c r="G12" s="195"/>
      <c r="H12" s="183"/>
      <c r="I12" s="141"/>
      <c r="J12" s="141"/>
      <c r="K12" s="141"/>
      <c r="L12" s="141"/>
      <c r="M12" s="141"/>
      <c r="N12" s="141"/>
      <c r="O12" s="141"/>
      <c r="P12" s="141"/>
      <c r="Q12" s="141"/>
      <c r="R12" s="141"/>
      <c r="S12" s="11">
        <f t="shared" si="1"/>
        <v>0</v>
      </c>
      <c r="T12" s="170"/>
      <c r="U12" s="196" t="str" cm="1">
        <f t="array" ref="U12">MID(";"&amp;'CASE DATA'!$E12&amp;";",SMALL(IF(ISERROR(SEARCH(MID(";"&amp;'CASE DATA'!$E12&amp;";",ROW($1:$99),1),";")),"",ROW($1:$99)+1),COLUMN(A12)),SMALL(IF(ISERROR(SEARCH(MID(";"&amp;'CASE DATA'!$E12&amp;";",ROW($1:$99),1),";")),"",ROW($1:$99)),COLUMN(A11)+1)-SMALL(IF(ISERROR(SEARCH(MID(";"&amp;'CASE DATA'!$E12&amp;";",ROW($1:$99),1),";")),"",ROW($1:$99)),COLUMN(A11))-1)</f>
        <v/>
      </c>
      <c r="V12" s="196" t="str" cm="1">
        <f t="array" ref="V12">MID(";"&amp;'CASE DATA'!$E12&amp;";",SMALL(IF(ISERROR(SEARCH(MID(";"&amp;'CASE DATA'!$E12&amp;";",ROW($1:$99),1),";")),"",ROW($1:$99)+1),COLUMN(B12)),SMALL(IF(ISERROR(SEARCH(MID(";"&amp;'CASE DATA'!$E12&amp;";",ROW($1:$99),1),";")),"",ROW($1:$99)),COLUMN(B11)+1)-SMALL(IF(ISERROR(SEARCH(MID(";"&amp;'CASE DATA'!$E12&amp;";",ROW($1:$99),1),";")),"",ROW($1:$99)),COLUMN(B11))-1)</f>
        <v/>
      </c>
      <c r="W12" s="196" t="str" cm="1">
        <f t="array" ref="W12">MID(";"&amp;'CASE DATA'!$E12&amp;";",SMALL(IF(ISERROR(SEARCH(MID(";"&amp;'CASE DATA'!$E12&amp;";",ROW($1:$99),1),";")),"",ROW($1:$99)+1),COLUMN(C12)),SMALL(IF(ISERROR(SEARCH(MID(";"&amp;'CASE DATA'!$E12&amp;";",ROW($1:$99),1),";")),"",ROW($1:$99)),COLUMN(C11)+1)-SMALL(IF(ISERROR(SEARCH(MID(";"&amp;'CASE DATA'!$E12&amp;";",ROW($1:$99),1),";")),"",ROW($1:$99)),COLUMN(C11))-1)</f>
        <v/>
      </c>
      <c r="X12" s="196" t="str" cm="1">
        <f t="array" ref="X12">MID(";"&amp;'CASE DATA'!$E12&amp;";",SMALL(IF(ISERROR(SEARCH(MID(";"&amp;'CASE DATA'!$E12&amp;";",ROW($1:$99),1),";")),"",ROW($1:$99)+1),COLUMN(D12)),SMALL(IF(ISERROR(SEARCH(MID(";"&amp;'CASE DATA'!$E12&amp;";",ROW($1:$99),1),";")),"",ROW($1:$99)),COLUMN(D11)+1)-SMALL(IF(ISERROR(SEARCH(MID(";"&amp;'CASE DATA'!$E12&amp;";",ROW($1:$99),1),";")),"",ROW($1:$99)),COLUMN(D11))-1)</f>
        <v/>
      </c>
      <c r="Y12" s="196" t="str" cm="1">
        <f t="array" ref="Y12">MID(";"&amp;'CASE DATA'!$E12&amp;";",SMALL(IF(ISERROR(SEARCH(MID(";"&amp;'CASE DATA'!$E12&amp;";",ROW($1:$99),1),";")),"",ROW($1:$99)+1),COLUMN(E12)),SMALL(IF(ISERROR(SEARCH(MID(";"&amp;'CASE DATA'!$E12&amp;";",ROW($1:$99),1),";")),"",ROW($1:$99)),COLUMN(E11)+1)-SMALL(IF(ISERROR(SEARCH(MID(";"&amp;'CASE DATA'!$E12&amp;";",ROW($1:$99),1),";")),"",ROW($1:$99)),COLUMN(E11))-1)</f>
        <v/>
      </c>
      <c r="Z12" s="196" t="str" cm="1">
        <f t="array" ref="Z12">MID(";"&amp;'CASE DATA'!$E12&amp;";",SMALL(IF(ISERROR(SEARCH(MID(";"&amp;'CASE DATA'!$E12&amp;";",ROW($1:$99),1),";")),"",ROW($1:$99)+1),COLUMN(F12)),SMALL(IF(ISERROR(SEARCH(MID(";"&amp;'CASE DATA'!$E12&amp;";",ROW($1:$99),1),";")),"",ROW($1:$99)),COLUMN(F11)+1)-SMALL(IF(ISERROR(SEARCH(MID(";"&amp;'CASE DATA'!$E12&amp;";",ROW($1:$99),1),";")),"",ROW($1:$99)),COLUMN(F11))-1)</f>
        <v/>
      </c>
      <c r="AA12" s="196" t="str" cm="1">
        <f t="array" ref="AA12">MID(";"&amp;'CASE DATA'!$E12&amp;";",SMALL(IF(ISERROR(SEARCH(MID(";"&amp;'CASE DATA'!$E12&amp;";",ROW($1:$99),1),";")),"",ROW($1:$99)+1),COLUMN(G12)),SMALL(IF(ISERROR(SEARCH(MID(";"&amp;'CASE DATA'!$E12&amp;";",ROW($1:$99),1),";")),"",ROW($1:$99)),COLUMN(G11)+1)-SMALL(IF(ISERROR(SEARCH(MID(";"&amp;'CASE DATA'!$E12&amp;";",ROW($1:$99),1),";")),"",ROW($1:$99)),COLUMN(G11))-1)</f>
        <v/>
      </c>
      <c r="AB12" s="196" t="str" cm="1">
        <f t="array" ref="AB12">MID(";"&amp;'CASE DATA'!$E12&amp;";",SMALL(IF(ISERROR(SEARCH(MID(";"&amp;'CASE DATA'!$E12&amp;";",ROW($1:$99),1),";")),"",ROW($1:$99)+1),COLUMN(H12)),SMALL(IF(ISERROR(SEARCH(MID(";"&amp;'CASE DATA'!$E12&amp;";",ROW($1:$99),1),";")),"",ROW($1:$99)),COLUMN(H11)+1)-SMALL(IF(ISERROR(SEARCH(MID(";"&amp;'CASE DATA'!$E12&amp;";",ROW($1:$99),1),";")),"",ROW($1:$99)),COLUMN(H11))-1)</f>
        <v/>
      </c>
      <c r="AC12" s="196" t="str" cm="1">
        <f t="array" ref="AC12">MID(";"&amp;'CASE DATA'!$E12&amp;";",SMALL(IF(ISERROR(SEARCH(MID(";"&amp;'CASE DATA'!$E12&amp;";",ROW($1:$99),1),";")),"",ROW($1:$99)+1),COLUMN(I12)),SMALL(IF(ISERROR(SEARCH(MID(";"&amp;'CASE DATA'!$E12&amp;";",ROW($1:$99),1),";")),"",ROW($1:$99)),COLUMN(I11)+1)-SMALL(IF(ISERROR(SEARCH(MID(";"&amp;'CASE DATA'!$E12&amp;";",ROW($1:$99),1),";")),"",ROW($1:$99)),COLUMN(I11))-1)</f>
        <v/>
      </c>
      <c r="AD12" s="196" t="str" cm="1">
        <f t="array" ref="AD12">MID(";"&amp;'CASE DATA'!$E12&amp;";",SMALL(IF(ISERROR(SEARCH(MID(";"&amp;'CASE DATA'!$E12&amp;";",ROW($1:$99),1),";")),"",ROW($1:$99)+1),COLUMN(J12)),SMALL(IF(ISERROR(SEARCH(MID(";"&amp;'CASE DATA'!$E12&amp;";",ROW($1:$99),1),";")),"",ROW($1:$99)),COLUMN(J11)+1)-SMALL(IF(ISERROR(SEARCH(MID(";"&amp;'CASE DATA'!$E12&amp;";",ROW($1:$99),1),";")),"",ROW($1:$99)),COLUMN(J11))-1)</f>
        <v/>
      </c>
      <c r="AE12" s="196" t="str" cm="1">
        <f t="array" ref="AE12">MID(";"&amp;'CASE DATA'!$E12&amp;";",SMALL(IF(ISERROR(SEARCH(MID(";"&amp;'CASE DATA'!$E12&amp;";",ROW($1:$99),1),";")),"",ROW($1:$99)+1),COLUMN(K12)),SMALL(IF(ISERROR(SEARCH(MID(";"&amp;'CASE DATA'!$E12&amp;";",ROW($1:$99),1),";")),"",ROW($1:$99)),COLUMN(K11)+1)-SMALL(IF(ISERROR(SEARCH(MID(";"&amp;'CASE DATA'!$E12&amp;";",ROW($1:$99),1),";")),"",ROW($1:$99)),COLUMN(K11))-1)</f>
        <v/>
      </c>
      <c r="AF12" s="196" t="str" cm="1">
        <f t="array" ref="AF12">MID(";"&amp;'CASE DATA'!$E12&amp;";",SMALL(IF(ISERROR(SEARCH(MID(";"&amp;'CASE DATA'!$E12&amp;";",ROW($1:$99),1),";")),"",ROW($1:$99)+1),COLUMN(L12)),SMALL(IF(ISERROR(SEARCH(MID(";"&amp;'CASE DATA'!$E12&amp;";",ROW($1:$99),1),";")),"",ROW($1:$99)),COLUMN(L11)+1)-SMALL(IF(ISERROR(SEARCH(MID(";"&amp;'CASE DATA'!$E12&amp;";",ROW($1:$99),1),";")),"",ROW($1:$99)),COLUMN(L11))-1)</f>
        <v/>
      </c>
    </row>
    <row r="13" spans="1:33" x14ac:dyDescent="0.3">
      <c r="A13" s="139"/>
      <c r="B13" s="195"/>
      <c r="C13" s="142"/>
      <c r="D13" s="15"/>
      <c r="E13" s="185"/>
      <c r="F13" s="195"/>
      <c r="G13" s="195"/>
      <c r="H13" s="195"/>
      <c r="I13" s="141"/>
      <c r="J13" s="141"/>
      <c r="K13" s="141"/>
      <c r="L13" s="141"/>
      <c r="M13" s="130"/>
      <c r="N13" s="141"/>
      <c r="O13" s="141"/>
      <c r="P13" s="141"/>
      <c r="Q13" s="141"/>
      <c r="R13" s="141"/>
      <c r="S13" s="11">
        <f t="shared" si="1"/>
        <v>0</v>
      </c>
      <c r="T13" s="170"/>
      <c r="U13" s="196" t="str" cm="1">
        <f t="array" ref="U13">MID(";"&amp;'CASE DATA'!$E13&amp;";",SMALL(IF(ISERROR(SEARCH(MID(";"&amp;'CASE DATA'!$E13&amp;";",ROW($1:$99),1),";")),"",ROW($1:$99)+1),COLUMN(A13)),SMALL(IF(ISERROR(SEARCH(MID(";"&amp;'CASE DATA'!$E13&amp;";",ROW($1:$99),1),";")),"",ROW($1:$99)),COLUMN(A12)+1)-SMALL(IF(ISERROR(SEARCH(MID(";"&amp;'CASE DATA'!$E13&amp;";",ROW($1:$99),1),";")),"",ROW($1:$99)),COLUMN(A12))-1)</f>
        <v/>
      </c>
      <c r="V13" s="196" t="str" cm="1">
        <f t="array" ref="V13">MID(";"&amp;'CASE DATA'!$E13&amp;";",SMALL(IF(ISERROR(SEARCH(MID(";"&amp;'CASE DATA'!$E13&amp;";",ROW($1:$99),1),";")),"",ROW($1:$99)+1),COLUMN(B13)),SMALL(IF(ISERROR(SEARCH(MID(";"&amp;'CASE DATA'!$E13&amp;";",ROW($1:$99),1),";")),"",ROW($1:$99)),COLUMN(B12)+1)-SMALL(IF(ISERROR(SEARCH(MID(";"&amp;'CASE DATA'!$E13&amp;";",ROW($1:$99),1),";")),"",ROW($1:$99)),COLUMN(B12))-1)</f>
        <v/>
      </c>
      <c r="W13" s="196" t="str" cm="1">
        <f t="array" ref="W13">MID(";"&amp;'CASE DATA'!$E13&amp;";",SMALL(IF(ISERROR(SEARCH(MID(";"&amp;'CASE DATA'!$E13&amp;";",ROW($1:$99),1),";")),"",ROW($1:$99)+1),COLUMN(C13)),SMALL(IF(ISERROR(SEARCH(MID(";"&amp;'CASE DATA'!$E13&amp;";",ROW($1:$99),1),";")),"",ROW($1:$99)),COLUMN(C12)+1)-SMALL(IF(ISERROR(SEARCH(MID(";"&amp;'CASE DATA'!$E13&amp;";",ROW($1:$99),1),";")),"",ROW($1:$99)),COLUMN(C12))-1)</f>
        <v/>
      </c>
      <c r="X13" s="196" t="str" cm="1">
        <f t="array" ref="X13">MID(";"&amp;'CASE DATA'!$E13&amp;";",SMALL(IF(ISERROR(SEARCH(MID(";"&amp;'CASE DATA'!$E13&amp;";",ROW($1:$99),1),";")),"",ROW($1:$99)+1),COLUMN(D13)),SMALL(IF(ISERROR(SEARCH(MID(";"&amp;'CASE DATA'!$E13&amp;";",ROW($1:$99),1),";")),"",ROW($1:$99)),COLUMN(D12)+1)-SMALL(IF(ISERROR(SEARCH(MID(";"&amp;'CASE DATA'!$E13&amp;";",ROW($1:$99),1),";")),"",ROW($1:$99)),COLUMN(D12))-1)</f>
        <v/>
      </c>
      <c r="Y13" s="196" t="str" cm="1">
        <f t="array" ref="Y13">MID(";"&amp;'CASE DATA'!$E13&amp;";",SMALL(IF(ISERROR(SEARCH(MID(";"&amp;'CASE DATA'!$E13&amp;";",ROW($1:$99),1),";")),"",ROW($1:$99)+1),COLUMN(E13)),SMALL(IF(ISERROR(SEARCH(MID(";"&amp;'CASE DATA'!$E13&amp;";",ROW($1:$99),1),";")),"",ROW($1:$99)),COLUMN(E12)+1)-SMALL(IF(ISERROR(SEARCH(MID(";"&amp;'CASE DATA'!$E13&amp;";",ROW($1:$99),1),";")),"",ROW($1:$99)),COLUMN(E12))-1)</f>
        <v/>
      </c>
      <c r="Z13" s="196" t="str" cm="1">
        <f t="array" ref="Z13">MID(";"&amp;'CASE DATA'!$E13&amp;";",SMALL(IF(ISERROR(SEARCH(MID(";"&amp;'CASE DATA'!$E13&amp;";",ROW($1:$99),1),";")),"",ROW($1:$99)+1),COLUMN(F13)),SMALL(IF(ISERROR(SEARCH(MID(";"&amp;'CASE DATA'!$E13&amp;";",ROW($1:$99),1),";")),"",ROW($1:$99)),COLUMN(F12)+1)-SMALL(IF(ISERROR(SEARCH(MID(";"&amp;'CASE DATA'!$E13&amp;";",ROW($1:$99),1),";")),"",ROW($1:$99)),COLUMN(F12))-1)</f>
        <v/>
      </c>
      <c r="AA13" s="196" t="str" cm="1">
        <f t="array" ref="AA13">MID(";"&amp;'CASE DATA'!$E13&amp;";",SMALL(IF(ISERROR(SEARCH(MID(";"&amp;'CASE DATA'!$E13&amp;";",ROW($1:$99),1),";")),"",ROW($1:$99)+1),COLUMN(G13)),SMALL(IF(ISERROR(SEARCH(MID(";"&amp;'CASE DATA'!$E13&amp;";",ROW($1:$99),1),";")),"",ROW($1:$99)),COLUMN(G12)+1)-SMALL(IF(ISERROR(SEARCH(MID(";"&amp;'CASE DATA'!$E13&amp;";",ROW($1:$99),1),";")),"",ROW($1:$99)),COLUMN(G12))-1)</f>
        <v/>
      </c>
      <c r="AB13" s="196" t="str" cm="1">
        <f t="array" ref="AB13">MID(";"&amp;'CASE DATA'!$E13&amp;";",SMALL(IF(ISERROR(SEARCH(MID(";"&amp;'CASE DATA'!$E13&amp;";",ROW($1:$99),1),";")),"",ROW($1:$99)+1),COLUMN(H13)),SMALL(IF(ISERROR(SEARCH(MID(";"&amp;'CASE DATA'!$E13&amp;";",ROW($1:$99),1),";")),"",ROW($1:$99)),COLUMN(H12)+1)-SMALL(IF(ISERROR(SEARCH(MID(";"&amp;'CASE DATA'!$E13&amp;";",ROW($1:$99),1),";")),"",ROW($1:$99)),COLUMN(H12))-1)</f>
        <v/>
      </c>
      <c r="AC13" s="196" t="str" cm="1">
        <f t="array" ref="AC13">MID(";"&amp;'CASE DATA'!$E13&amp;";",SMALL(IF(ISERROR(SEARCH(MID(";"&amp;'CASE DATA'!$E13&amp;";",ROW($1:$99),1),";")),"",ROW($1:$99)+1),COLUMN(I13)),SMALL(IF(ISERROR(SEARCH(MID(";"&amp;'CASE DATA'!$E13&amp;";",ROW($1:$99),1),";")),"",ROW($1:$99)),COLUMN(I12)+1)-SMALL(IF(ISERROR(SEARCH(MID(";"&amp;'CASE DATA'!$E13&amp;";",ROW($1:$99),1),";")),"",ROW($1:$99)),COLUMN(I12))-1)</f>
        <v/>
      </c>
      <c r="AD13" s="196" t="str" cm="1">
        <f t="array" ref="AD13">MID(";"&amp;'CASE DATA'!$E13&amp;";",SMALL(IF(ISERROR(SEARCH(MID(";"&amp;'CASE DATA'!$E13&amp;";",ROW($1:$99),1),";")),"",ROW($1:$99)+1),COLUMN(J13)),SMALL(IF(ISERROR(SEARCH(MID(";"&amp;'CASE DATA'!$E13&amp;";",ROW($1:$99),1),";")),"",ROW($1:$99)),COLUMN(J12)+1)-SMALL(IF(ISERROR(SEARCH(MID(";"&amp;'CASE DATA'!$E13&amp;";",ROW($1:$99),1),";")),"",ROW($1:$99)),COLUMN(J12))-1)</f>
        <v/>
      </c>
      <c r="AE13" s="196" t="str" cm="1">
        <f t="array" ref="AE13">MID(";"&amp;'CASE DATA'!$E13&amp;";",SMALL(IF(ISERROR(SEARCH(MID(";"&amp;'CASE DATA'!$E13&amp;";",ROW($1:$99),1),";")),"",ROW($1:$99)+1),COLUMN(K13)),SMALL(IF(ISERROR(SEARCH(MID(";"&amp;'CASE DATA'!$E13&amp;";",ROW($1:$99),1),";")),"",ROW($1:$99)),COLUMN(K12)+1)-SMALL(IF(ISERROR(SEARCH(MID(";"&amp;'CASE DATA'!$E13&amp;";",ROW($1:$99),1),";")),"",ROW($1:$99)),COLUMN(K12))-1)</f>
        <v/>
      </c>
      <c r="AF13" s="196" t="str" cm="1">
        <f t="array" ref="AF13">MID(";"&amp;'CASE DATA'!$E13&amp;";",SMALL(IF(ISERROR(SEARCH(MID(";"&amp;'CASE DATA'!$E13&amp;";",ROW($1:$99),1),";")),"",ROW($1:$99)+1),COLUMN(L13)),SMALL(IF(ISERROR(SEARCH(MID(";"&amp;'CASE DATA'!$E13&amp;";",ROW($1:$99),1),";")),"",ROW($1:$99)),COLUMN(L12)+1)-SMALL(IF(ISERROR(SEARCH(MID(";"&amp;'CASE DATA'!$E13&amp;";",ROW($1:$99),1),";")),"",ROW($1:$99)),COLUMN(L12))-1)</f>
        <v/>
      </c>
    </row>
    <row r="14" spans="1:33" x14ac:dyDescent="0.3">
      <c r="A14" s="139"/>
      <c r="B14" s="195"/>
      <c r="C14" s="142"/>
      <c r="D14" s="15"/>
      <c r="E14" s="185"/>
      <c r="F14" s="195"/>
      <c r="G14" s="195"/>
      <c r="H14" s="195"/>
      <c r="I14" s="141"/>
      <c r="J14" s="141"/>
      <c r="K14" s="141"/>
      <c r="L14" s="141"/>
      <c r="M14" s="141"/>
      <c r="N14" s="141"/>
      <c r="O14" s="141"/>
      <c r="P14" s="141"/>
      <c r="Q14" s="141"/>
      <c r="R14" s="141"/>
      <c r="S14" s="11">
        <f t="shared" si="1"/>
        <v>0</v>
      </c>
      <c r="T14" s="170"/>
      <c r="U14" s="196" t="str" cm="1">
        <f t="array" ref="U14">MID(";"&amp;'CASE DATA'!$E14&amp;";",SMALL(IF(ISERROR(SEARCH(MID(";"&amp;'CASE DATA'!$E14&amp;";",ROW($1:$99),1),";")),"",ROW($1:$99)+1),COLUMN(A14)),SMALL(IF(ISERROR(SEARCH(MID(";"&amp;'CASE DATA'!$E14&amp;";",ROW($1:$99),1),";")),"",ROW($1:$99)),COLUMN(A13)+1)-SMALL(IF(ISERROR(SEARCH(MID(";"&amp;'CASE DATA'!$E14&amp;";",ROW($1:$99),1),";")),"",ROW($1:$99)),COLUMN(A13))-1)</f>
        <v/>
      </c>
      <c r="V14" s="196" t="str" cm="1">
        <f t="array" ref="V14">MID(";"&amp;'CASE DATA'!$E14&amp;";",SMALL(IF(ISERROR(SEARCH(MID(";"&amp;'CASE DATA'!$E14&amp;";",ROW($1:$99),1),";")),"",ROW($1:$99)+1),COLUMN(B14)),SMALL(IF(ISERROR(SEARCH(MID(";"&amp;'CASE DATA'!$E14&amp;";",ROW($1:$99),1),";")),"",ROW($1:$99)),COLUMN(B13)+1)-SMALL(IF(ISERROR(SEARCH(MID(";"&amp;'CASE DATA'!$E14&amp;";",ROW($1:$99),1),";")),"",ROW($1:$99)),COLUMN(B13))-1)</f>
        <v/>
      </c>
      <c r="W14" s="196" t="str" cm="1">
        <f t="array" ref="W14">MID(";"&amp;'CASE DATA'!$E14&amp;";",SMALL(IF(ISERROR(SEARCH(MID(";"&amp;'CASE DATA'!$E14&amp;";",ROW($1:$99),1),";")),"",ROW($1:$99)+1),COLUMN(C14)),SMALL(IF(ISERROR(SEARCH(MID(";"&amp;'CASE DATA'!$E14&amp;";",ROW($1:$99),1),";")),"",ROW($1:$99)),COLUMN(C13)+1)-SMALL(IF(ISERROR(SEARCH(MID(";"&amp;'CASE DATA'!$E14&amp;";",ROW($1:$99),1),";")),"",ROW($1:$99)),COLUMN(C13))-1)</f>
        <v/>
      </c>
      <c r="X14" s="196" t="str" cm="1">
        <f t="array" ref="X14">MID(";"&amp;'CASE DATA'!$E14&amp;";",SMALL(IF(ISERROR(SEARCH(MID(";"&amp;'CASE DATA'!$E14&amp;";",ROW($1:$99),1),";")),"",ROW($1:$99)+1),COLUMN(D14)),SMALL(IF(ISERROR(SEARCH(MID(";"&amp;'CASE DATA'!$E14&amp;";",ROW($1:$99),1),";")),"",ROW($1:$99)),COLUMN(D13)+1)-SMALL(IF(ISERROR(SEARCH(MID(";"&amp;'CASE DATA'!$E14&amp;";",ROW($1:$99),1),";")),"",ROW($1:$99)),COLUMN(D13))-1)</f>
        <v/>
      </c>
      <c r="Y14" s="196" t="str" cm="1">
        <f t="array" ref="Y14">MID(";"&amp;'CASE DATA'!$E14&amp;";",SMALL(IF(ISERROR(SEARCH(MID(";"&amp;'CASE DATA'!$E14&amp;";",ROW($1:$99),1),";")),"",ROW($1:$99)+1),COLUMN(E14)),SMALL(IF(ISERROR(SEARCH(MID(";"&amp;'CASE DATA'!$E14&amp;";",ROW($1:$99),1),";")),"",ROW($1:$99)),COLUMN(E13)+1)-SMALL(IF(ISERROR(SEARCH(MID(";"&amp;'CASE DATA'!$E14&amp;";",ROW($1:$99),1),";")),"",ROW($1:$99)),COLUMN(E13))-1)</f>
        <v/>
      </c>
      <c r="Z14" s="196" t="str" cm="1">
        <f t="array" ref="Z14">MID(";"&amp;'CASE DATA'!$E14&amp;";",SMALL(IF(ISERROR(SEARCH(MID(";"&amp;'CASE DATA'!$E14&amp;";",ROW($1:$99),1),";")),"",ROW($1:$99)+1),COLUMN(F14)),SMALL(IF(ISERROR(SEARCH(MID(";"&amp;'CASE DATA'!$E14&amp;";",ROW($1:$99),1),";")),"",ROW($1:$99)),COLUMN(F13)+1)-SMALL(IF(ISERROR(SEARCH(MID(";"&amp;'CASE DATA'!$E14&amp;";",ROW($1:$99),1),";")),"",ROW($1:$99)),COLUMN(F13))-1)</f>
        <v/>
      </c>
      <c r="AA14" s="196" t="str" cm="1">
        <f t="array" ref="AA14">MID(";"&amp;'CASE DATA'!$E14&amp;";",SMALL(IF(ISERROR(SEARCH(MID(";"&amp;'CASE DATA'!$E14&amp;";",ROW($1:$99),1),";")),"",ROW($1:$99)+1),COLUMN(G14)),SMALL(IF(ISERROR(SEARCH(MID(";"&amp;'CASE DATA'!$E14&amp;";",ROW($1:$99),1),";")),"",ROW($1:$99)),COLUMN(G13)+1)-SMALL(IF(ISERROR(SEARCH(MID(";"&amp;'CASE DATA'!$E14&amp;";",ROW($1:$99),1),";")),"",ROW($1:$99)),COLUMN(G13))-1)</f>
        <v/>
      </c>
      <c r="AB14" s="196" t="str" cm="1">
        <f t="array" ref="AB14">MID(";"&amp;'CASE DATA'!$E14&amp;";",SMALL(IF(ISERROR(SEARCH(MID(";"&amp;'CASE DATA'!$E14&amp;";",ROW($1:$99),1),";")),"",ROW($1:$99)+1),COLUMN(H14)),SMALL(IF(ISERROR(SEARCH(MID(";"&amp;'CASE DATA'!$E14&amp;";",ROW($1:$99),1),";")),"",ROW($1:$99)),COLUMN(H13)+1)-SMALL(IF(ISERROR(SEARCH(MID(";"&amp;'CASE DATA'!$E14&amp;";",ROW($1:$99),1),";")),"",ROW($1:$99)),COLUMN(H13))-1)</f>
        <v/>
      </c>
      <c r="AC14" s="196" t="str" cm="1">
        <f t="array" ref="AC14">MID(";"&amp;'CASE DATA'!$E14&amp;";",SMALL(IF(ISERROR(SEARCH(MID(";"&amp;'CASE DATA'!$E14&amp;";",ROW($1:$99),1),";")),"",ROW($1:$99)+1),COLUMN(I14)),SMALL(IF(ISERROR(SEARCH(MID(";"&amp;'CASE DATA'!$E14&amp;";",ROW($1:$99),1),";")),"",ROW($1:$99)),COLUMN(I13)+1)-SMALL(IF(ISERROR(SEARCH(MID(";"&amp;'CASE DATA'!$E14&amp;";",ROW($1:$99),1),";")),"",ROW($1:$99)),COLUMN(I13))-1)</f>
        <v/>
      </c>
      <c r="AD14" s="196" t="str" cm="1">
        <f t="array" ref="AD14">MID(";"&amp;'CASE DATA'!$E14&amp;";",SMALL(IF(ISERROR(SEARCH(MID(";"&amp;'CASE DATA'!$E14&amp;";",ROW($1:$99),1),";")),"",ROW($1:$99)+1),COLUMN(J14)),SMALL(IF(ISERROR(SEARCH(MID(";"&amp;'CASE DATA'!$E14&amp;";",ROW($1:$99),1),";")),"",ROW($1:$99)),COLUMN(J13)+1)-SMALL(IF(ISERROR(SEARCH(MID(";"&amp;'CASE DATA'!$E14&amp;";",ROW($1:$99),1),";")),"",ROW($1:$99)),COLUMN(J13))-1)</f>
        <v/>
      </c>
      <c r="AE14" s="196" t="str" cm="1">
        <f t="array" ref="AE14">MID(";"&amp;'CASE DATA'!$E14&amp;";",SMALL(IF(ISERROR(SEARCH(MID(";"&amp;'CASE DATA'!$E14&amp;";",ROW($1:$99),1),";")),"",ROW($1:$99)+1),COLUMN(K14)),SMALL(IF(ISERROR(SEARCH(MID(";"&amp;'CASE DATA'!$E14&amp;";",ROW($1:$99),1),";")),"",ROW($1:$99)),COLUMN(K13)+1)-SMALL(IF(ISERROR(SEARCH(MID(";"&amp;'CASE DATA'!$E14&amp;";",ROW($1:$99),1),";")),"",ROW($1:$99)),COLUMN(K13))-1)</f>
        <v/>
      </c>
      <c r="AF14" s="196" t="str" cm="1">
        <f t="array" ref="AF14">MID(";"&amp;'CASE DATA'!$E14&amp;";",SMALL(IF(ISERROR(SEARCH(MID(";"&amp;'CASE DATA'!$E14&amp;";",ROW($1:$99),1),";")),"",ROW($1:$99)+1),COLUMN(L14)),SMALL(IF(ISERROR(SEARCH(MID(";"&amp;'CASE DATA'!$E14&amp;";",ROW($1:$99),1),";")),"",ROW($1:$99)),COLUMN(L13)+1)-SMALL(IF(ISERROR(SEARCH(MID(";"&amp;'CASE DATA'!$E14&amp;";",ROW($1:$99),1),";")),"",ROW($1:$99)),COLUMN(L13))-1)</f>
        <v/>
      </c>
    </row>
    <row r="15" spans="1:33" x14ac:dyDescent="0.3">
      <c r="A15" s="139"/>
      <c r="B15" s="195"/>
      <c r="C15" s="142"/>
      <c r="D15" s="15"/>
      <c r="E15" s="185"/>
      <c r="F15" s="195"/>
      <c r="G15" s="195"/>
      <c r="H15" s="195"/>
      <c r="I15" s="141"/>
      <c r="J15" s="141"/>
      <c r="K15" s="141"/>
      <c r="L15" s="141"/>
      <c r="M15" s="130"/>
      <c r="N15" s="141"/>
      <c r="O15" s="141"/>
      <c r="P15" s="141"/>
      <c r="Q15" s="141"/>
      <c r="R15" s="141"/>
      <c r="S15" s="11">
        <f t="shared" si="1"/>
        <v>0</v>
      </c>
      <c r="T15" s="170"/>
      <c r="U15" s="196" t="str" cm="1">
        <f t="array" ref="U15">MID(";"&amp;'CASE DATA'!$E15&amp;";",SMALL(IF(ISERROR(SEARCH(MID(";"&amp;'CASE DATA'!$E15&amp;";",ROW($1:$99),1),";")),"",ROW($1:$99)+1),COLUMN(A15)),SMALL(IF(ISERROR(SEARCH(MID(";"&amp;'CASE DATA'!$E15&amp;";",ROW($1:$99),1),";")),"",ROW($1:$99)),COLUMN(A14)+1)-SMALL(IF(ISERROR(SEARCH(MID(";"&amp;'CASE DATA'!$E15&amp;";",ROW($1:$99),1),";")),"",ROW($1:$99)),COLUMN(A14))-1)</f>
        <v/>
      </c>
      <c r="V15" s="196" t="str" cm="1">
        <f t="array" ref="V15">MID(";"&amp;'CASE DATA'!$E15&amp;";",SMALL(IF(ISERROR(SEARCH(MID(";"&amp;'CASE DATA'!$E15&amp;";",ROW($1:$99),1),";")),"",ROW($1:$99)+1),COLUMN(B15)),SMALL(IF(ISERROR(SEARCH(MID(";"&amp;'CASE DATA'!$E15&amp;";",ROW($1:$99),1),";")),"",ROW($1:$99)),COLUMN(B14)+1)-SMALL(IF(ISERROR(SEARCH(MID(";"&amp;'CASE DATA'!$E15&amp;";",ROW($1:$99),1),";")),"",ROW($1:$99)),COLUMN(B14))-1)</f>
        <v/>
      </c>
      <c r="W15" s="196" t="str" cm="1">
        <f t="array" ref="W15">MID(";"&amp;'CASE DATA'!$E15&amp;";",SMALL(IF(ISERROR(SEARCH(MID(";"&amp;'CASE DATA'!$E15&amp;";",ROW($1:$99),1),";")),"",ROW($1:$99)+1),COLUMN(C15)),SMALL(IF(ISERROR(SEARCH(MID(";"&amp;'CASE DATA'!$E15&amp;";",ROW($1:$99),1),";")),"",ROW($1:$99)),COLUMN(C14)+1)-SMALL(IF(ISERROR(SEARCH(MID(";"&amp;'CASE DATA'!$E15&amp;";",ROW($1:$99),1),";")),"",ROW($1:$99)),COLUMN(C14))-1)</f>
        <v/>
      </c>
      <c r="X15" s="196" t="str" cm="1">
        <f t="array" ref="X15">MID(";"&amp;'CASE DATA'!$E15&amp;";",SMALL(IF(ISERROR(SEARCH(MID(";"&amp;'CASE DATA'!$E15&amp;";",ROW($1:$99),1),";")),"",ROW($1:$99)+1),COLUMN(D15)),SMALL(IF(ISERROR(SEARCH(MID(";"&amp;'CASE DATA'!$E15&amp;";",ROW($1:$99),1),";")),"",ROW($1:$99)),COLUMN(D14)+1)-SMALL(IF(ISERROR(SEARCH(MID(";"&amp;'CASE DATA'!$E15&amp;";",ROW($1:$99),1),";")),"",ROW($1:$99)),COLUMN(D14))-1)</f>
        <v/>
      </c>
      <c r="Y15" s="196" t="str" cm="1">
        <f t="array" ref="Y15">MID(";"&amp;'CASE DATA'!$E15&amp;";",SMALL(IF(ISERROR(SEARCH(MID(";"&amp;'CASE DATA'!$E15&amp;";",ROW($1:$99),1),";")),"",ROW($1:$99)+1),COLUMN(E15)),SMALL(IF(ISERROR(SEARCH(MID(";"&amp;'CASE DATA'!$E15&amp;";",ROW($1:$99),1),";")),"",ROW($1:$99)),COLUMN(E14)+1)-SMALL(IF(ISERROR(SEARCH(MID(";"&amp;'CASE DATA'!$E15&amp;";",ROW($1:$99),1),";")),"",ROW($1:$99)),COLUMN(E14))-1)</f>
        <v/>
      </c>
      <c r="Z15" s="196" t="str" cm="1">
        <f t="array" ref="Z15">MID(";"&amp;'CASE DATA'!$E15&amp;";",SMALL(IF(ISERROR(SEARCH(MID(";"&amp;'CASE DATA'!$E15&amp;";",ROW($1:$99),1),";")),"",ROW($1:$99)+1),COLUMN(F15)),SMALL(IF(ISERROR(SEARCH(MID(";"&amp;'CASE DATA'!$E15&amp;";",ROW($1:$99),1),";")),"",ROW($1:$99)),COLUMN(F14)+1)-SMALL(IF(ISERROR(SEARCH(MID(";"&amp;'CASE DATA'!$E15&amp;";",ROW($1:$99),1),";")),"",ROW($1:$99)),COLUMN(F14))-1)</f>
        <v/>
      </c>
      <c r="AA15" s="196" t="str" cm="1">
        <f t="array" ref="AA15">MID(";"&amp;'CASE DATA'!$E15&amp;";",SMALL(IF(ISERROR(SEARCH(MID(";"&amp;'CASE DATA'!$E15&amp;";",ROW($1:$99),1),";")),"",ROW($1:$99)+1),COLUMN(G15)),SMALL(IF(ISERROR(SEARCH(MID(";"&amp;'CASE DATA'!$E15&amp;";",ROW($1:$99),1),";")),"",ROW($1:$99)),COLUMN(G14)+1)-SMALL(IF(ISERROR(SEARCH(MID(";"&amp;'CASE DATA'!$E15&amp;";",ROW($1:$99),1),";")),"",ROW($1:$99)),COLUMN(G14))-1)</f>
        <v/>
      </c>
      <c r="AB15" s="196" t="str" cm="1">
        <f t="array" ref="AB15">MID(";"&amp;'CASE DATA'!$E15&amp;";",SMALL(IF(ISERROR(SEARCH(MID(";"&amp;'CASE DATA'!$E15&amp;";",ROW($1:$99),1),";")),"",ROW($1:$99)+1),COLUMN(H15)),SMALL(IF(ISERROR(SEARCH(MID(";"&amp;'CASE DATA'!$E15&amp;";",ROW($1:$99),1),";")),"",ROW($1:$99)),COLUMN(H14)+1)-SMALL(IF(ISERROR(SEARCH(MID(";"&amp;'CASE DATA'!$E15&amp;";",ROW($1:$99),1),";")),"",ROW($1:$99)),COLUMN(H14))-1)</f>
        <v/>
      </c>
      <c r="AC15" s="196" t="str" cm="1">
        <f t="array" ref="AC15">MID(";"&amp;'CASE DATA'!$E15&amp;";",SMALL(IF(ISERROR(SEARCH(MID(";"&amp;'CASE DATA'!$E15&amp;";",ROW($1:$99),1),";")),"",ROW($1:$99)+1),COLUMN(I15)),SMALL(IF(ISERROR(SEARCH(MID(";"&amp;'CASE DATA'!$E15&amp;";",ROW($1:$99),1),";")),"",ROW($1:$99)),COLUMN(I14)+1)-SMALL(IF(ISERROR(SEARCH(MID(";"&amp;'CASE DATA'!$E15&amp;";",ROW($1:$99),1),";")),"",ROW($1:$99)),COLUMN(I14))-1)</f>
        <v/>
      </c>
      <c r="AD15" s="196" t="str" cm="1">
        <f t="array" ref="AD15">MID(";"&amp;'CASE DATA'!$E15&amp;";",SMALL(IF(ISERROR(SEARCH(MID(";"&amp;'CASE DATA'!$E15&amp;";",ROW($1:$99),1),";")),"",ROW($1:$99)+1),COLUMN(J15)),SMALL(IF(ISERROR(SEARCH(MID(";"&amp;'CASE DATA'!$E15&amp;";",ROW($1:$99),1),";")),"",ROW($1:$99)),COLUMN(J14)+1)-SMALL(IF(ISERROR(SEARCH(MID(";"&amp;'CASE DATA'!$E15&amp;";",ROW($1:$99),1),";")),"",ROW($1:$99)),COLUMN(J14))-1)</f>
        <v/>
      </c>
      <c r="AE15" s="196" t="str" cm="1">
        <f t="array" ref="AE15">MID(";"&amp;'CASE DATA'!$E15&amp;";",SMALL(IF(ISERROR(SEARCH(MID(";"&amp;'CASE DATA'!$E15&amp;";",ROW($1:$99),1),";")),"",ROW($1:$99)+1),COLUMN(K15)),SMALL(IF(ISERROR(SEARCH(MID(";"&amp;'CASE DATA'!$E15&amp;";",ROW($1:$99),1),";")),"",ROW($1:$99)),COLUMN(K14)+1)-SMALL(IF(ISERROR(SEARCH(MID(";"&amp;'CASE DATA'!$E15&amp;";",ROW($1:$99),1),";")),"",ROW($1:$99)),COLUMN(K14))-1)</f>
        <v/>
      </c>
      <c r="AF15" s="196" t="str" cm="1">
        <f t="array" ref="AF15">MID(";"&amp;'CASE DATA'!$E15&amp;";",SMALL(IF(ISERROR(SEARCH(MID(";"&amp;'CASE DATA'!$E15&amp;";",ROW($1:$99),1),";")),"",ROW($1:$99)+1),COLUMN(L15)),SMALL(IF(ISERROR(SEARCH(MID(";"&amp;'CASE DATA'!$E15&amp;";",ROW($1:$99),1),";")),"",ROW($1:$99)),COLUMN(L14)+1)-SMALL(IF(ISERROR(SEARCH(MID(";"&amp;'CASE DATA'!$E15&amp;";",ROW($1:$99),1),";")),"",ROW($1:$99)),COLUMN(L14))-1)</f>
        <v/>
      </c>
    </row>
    <row r="16" spans="1:33" x14ac:dyDescent="0.3">
      <c r="A16" s="130"/>
      <c r="B16" s="170"/>
      <c r="C16" s="140"/>
      <c r="D16" s="174"/>
      <c r="E16" s="176"/>
      <c r="F16" s="170"/>
      <c r="G16" s="170"/>
      <c r="H16" s="170"/>
      <c r="I16" s="141"/>
      <c r="J16" s="141"/>
      <c r="K16" s="141"/>
      <c r="L16" s="141"/>
      <c r="M16" s="141"/>
      <c r="N16" s="141"/>
      <c r="O16" s="141"/>
      <c r="P16" s="141"/>
      <c r="Q16" s="141"/>
      <c r="R16" s="141"/>
      <c r="S16" s="11">
        <f t="shared" si="1"/>
        <v>0</v>
      </c>
      <c r="T16" s="170"/>
      <c r="U16" s="196" t="str" cm="1">
        <f t="array" ref="U16">MID(";"&amp;'CASE DATA'!$E16&amp;";",SMALL(IF(ISERROR(SEARCH(MID(";"&amp;'CASE DATA'!$E16&amp;";",ROW($1:$99),1),";")),"",ROW($1:$99)+1),COLUMN(A16)),SMALL(IF(ISERROR(SEARCH(MID(";"&amp;'CASE DATA'!$E16&amp;";",ROW($1:$99),1),";")),"",ROW($1:$99)),COLUMN(A15)+1)-SMALL(IF(ISERROR(SEARCH(MID(";"&amp;'CASE DATA'!$E16&amp;";",ROW($1:$99),1),";")),"",ROW($1:$99)),COLUMN(A15))-1)</f>
        <v/>
      </c>
      <c r="V16" s="196" t="str" cm="1">
        <f t="array" ref="V16">MID(";"&amp;'CASE DATA'!$E16&amp;";",SMALL(IF(ISERROR(SEARCH(MID(";"&amp;'CASE DATA'!$E16&amp;";",ROW($1:$99),1),";")),"",ROW($1:$99)+1),COLUMN(B16)),SMALL(IF(ISERROR(SEARCH(MID(";"&amp;'CASE DATA'!$E16&amp;";",ROW($1:$99),1),";")),"",ROW($1:$99)),COLUMN(B15)+1)-SMALL(IF(ISERROR(SEARCH(MID(";"&amp;'CASE DATA'!$E16&amp;";",ROW($1:$99),1),";")),"",ROW($1:$99)),COLUMN(B15))-1)</f>
        <v/>
      </c>
      <c r="W16" s="196" t="str" cm="1">
        <f t="array" ref="W16">MID(";"&amp;'CASE DATA'!$E16&amp;";",SMALL(IF(ISERROR(SEARCH(MID(";"&amp;'CASE DATA'!$E16&amp;";",ROW($1:$99),1),";")),"",ROW($1:$99)+1),COLUMN(C16)),SMALL(IF(ISERROR(SEARCH(MID(";"&amp;'CASE DATA'!$E16&amp;";",ROW($1:$99),1),";")),"",ROW($1:$99)),COLUMN(C15)+1)-SMALL(IF(ISERROR(SEARCH(MID(";"&amp;'CASE DATA'!$E16&amp;";",ROW($1:$99),1),";")),"",ROW($1:$99)),COLUMN(C15))-1)</f>
        <v/>
      </c>
      <c r="X16" s="196" t="str" cm="1">
        <f t="array" ref="X16">MID(";"&amp;'CASE DATA'!$E16&amp;";",SMALL(IF(ISERROR(SEARCH(MID(";"&amp;'CASE DATA'!$E16&amp;";",ROW($1:$99),1),";")),"",ROW($1:$99)+1),COLUMN(D16)),SMALL(IF(ISERROR(SEARCH(MID(";"&amp;'CASE DATA'!$E16&amp;";",ROW($1:$99),1),";")),"",ROW($1:$99)),COLUMN(D15)+1)-SMALL(IF(ISERROR(SEARCH(MID(";"&amp;'CASE DATA'!$E16&amp;";",ROW($1:$99),1),";")),"",ROW($1:$99)),COLUMN(D15))-1)</f>
        <v/>
      </c>
      <c r="Y16" s="196" t="str" cm="1">
        <f t="array" ref="Y16">MID(";"&amp;'CASE DATA'!$E16&amp;";",SMALL(IF(ISERROR(SEARCH(MID(";"&amp;'CASE DATA'!$E16&amp;";",ROW($1:$99),1),";")),"",ROW($1:$99)+1),COLUMN(E16)),SMALL(IF(ISERROR(SEARCH(MID(";"&amp;'CASE DATA'!$E16&amp;";",ROW($1:$99),1),";")),"",ROW($1:$99)),COLUMN(E15)+1)-SMALL(IF(ISERROR(SEARCH(MID(";"&amp;'CASE DATA'!$E16&amp;";",ROW($1:$99),1),";")),"",ROW($1:$99)),COLUMN(E15))-1)</f>
        <v/>
      </c>
      <c r="Z16" s="196" t="str" cm="1">
        <f t="array" ref="Z16">MID(";"&amp;'CASE DATA'!$E16&amp;";",SMALL(IF(ISERROR(SEARCH(MID(";"&amp;'CASE DATA'!$E16&amp;";",ROW($1:$99),1),";")),"",ROW($1:$99)+1),COLUMN(F16)),SMALL(IF(ISERROR(SEARCH(MID(";"&amp;'CASE DATA'!$E16&amp;";",ROW($1:$99),1),";")),"",ROW($1:$99)),COLUMN(F15)+1)-SMALL(IF(ISERROR(SEARCH(MID(";"&amp;'CASE DATA'!$E16&amp;";",ROW($1:$99),1),";")),"",ROW($1:$99)),COLUMN(F15))-1)</f>
        <v/>
      </c>
      <c r="AA16" s="196" t="str" cm="1">
        <f t="array" ref="AA16">MID(";"&amp;'CASE DATA'!$E16&amp;";",SMALL(IF(ISERROR(SEARCH(MID(";"&amp;'CASE DATA'!$E16&amp;";",ROW($1:$99),1),";")),"",ROW($1:$99)+1),COLUMN(G16)),SMALL(IF(ISERROR(SEARCH(MID(";"&amp;'CASE DATA'!$E16&amp;";",ROW($1:$99),1),";")),"",ROW($1:$99)),COLUMN(G15)+1)-SMALL(IF(ISERROR(SEARCH(MID(";"&amp;'CASE DATA'!$E16&amp;";",ROW($1:$99),1),";")),"",ROW($1:$99)),COLUMN(G15))-1)</f>
        <v/>
      </c>
      <c r="AB16" s="196" t="str" cm="1">
        <f t="array" ref="AB16">MID(";"&amp;'CASE DATA'!$E16&amp;";",SMALL(IF(ISERROR(SEARCH(MID(";"&amp;'CASE DATA'!$E16&amp;";",ROW($1:$99),1),";")),"",ROW($1:$99)+1),COLUMN(H16)),SMALL(IF(ISERROR(SEARCH(MID(";"&amp;'CASE DATA'!$E16&amp;";",ROW($1:$99),1),";")),"",ROW($1:$99)),COLUMN(H15)+1)-SMALL(IF(ISERROR(SEARCH(MID(";"&amp;'CASE DATA'!$E16&amp;";",ROW($1:$99),1),";")),"",ROW($1:$99)),COLUMN(H15))-1)</f>
        <v/>
      </c>
      <c r="AC16" s="196" t="str" cm="1">
        <f t="array" ref="AC16">MID(";"&amp;'CASE DATA'!$E16&amp;";",SMALL(IF(ISERROR(SEARCH(MID(";"&amp;'CASE DATA'!$E16&amp;";",ROW($1:$99),1),";")),"",ROW($1:$99)+1),COLUMN(I16)),SMALL(IF(ISERROR(SEARCH(MID(";"&amp;'CASE DATA'!$E16&amp;";",ROW($1:$99),1),";")),"",ROW($1:$99)),COLUMN(I15)+1)-SMALL(IF(ISERROR(SEARCH(MID(";"&amp;'CASE DATA'!$E16&amp;";",ROW($1:$99),1),";")),"",ROW($1:$99)),COLUMN(I15))-1)</f>
        <v/>
      </c>
      <c r="AD16" s="196" t="str" cm="1">
        <f t="array" ref="AD16">MID(";"&amp;'CASE DATA'!$E16&amp;";",SMALL(IF(ISERROR(SEARCH(MID(";"&amp;'CASE DATA'!$E16&amp;";",ROW($1:$99),1),";")),"",ROW($1:$99)+1),COLUMN(J16)),SMALL(IF(ISERROR(SEARCH(MID(";"&amp;'CASE DATA'!$E16&amp;";",ROW($1:$99),1),";")),"",ROW($1:$99)),COLUMN(J15)+1)-SMALL(IF(ISERROR(SEARCH(MID(";"&amp;'CASE DATA'!$E16&amp;";",ROW($1:$99),1),";")),"",ROW($1:$99)),COLUMN(J15))-1)</f>
        <v/>
      </c>
      <c r="AE16" s="196" t="str" cm="1">
        <f t="array" ref="AE16">MID(";"&amp;'CASE DATA'!$E16&amp;";",SMALL(IF(ISERROR(SEARCH(MID(";"&amp;'CASE DATA'!$E16&amp;";",ROW($1:$99),1),";")),"",ROW($1:$99)+1),COLUMN(K16)),SMALL(IF(ISERROR(SEARCH(MID(";"&amp;'CASE DATA'!$E16&amp;";",ROW($1:$99),1),";")),"",ROW($1:$99)),COLUMN(K15)+1)-SMALL(IF(ISERROR(SEARCH(MID(";"&amp;'CASE DATA'!$E16&amp;";",ROW($1:$99),1),";")),"",ROW($1:$99)),COLUMN(K15))-1)</f>
        <v/>
      </c>
      <c r="AF16" s="196" t="str" cm="1">
        <f t="array" ref="AF16">MID(";"&amp;'CASE DATA'!$E16&amp;";",SMALL(IF(ISERROR(SEARCH(MID(";"&amp;'CASE DATA'!$E16&amp;";",ROW($1:$99),1),";")),"",ROW($1:$99)+1),COLUMN(L16)),SMALL(IF(ISERROR(SEARCH(MID(";"&amp;'CASE DATA'!$E16&amp;";",ROW($1:$99),1),";")),"",ROW($1:$99)),COLUMN(L15)+1)-SMALL(IF(ISERROR(SEARCH(MID(";"&amp;'CASE DATA'!$E16&amp;";",ROW($1:$99),1),";")),"",ROW($1:$99)),COLUMN(L15))-1)</f>
        <v/>
      </c>
    </row>
    <row r="17" spans="1:32" x14ac:dyDescent="0.3">
      <c r="A17" s="130"/>
      <c r="B17" s="170"/>
      <c r="C17" s="140"/>
      <c r="D17" s="174"/>
      <c r="E17" s="176"/>
      <c r="F17" s="170"/>
      <c r="G17" s="170"/>
      <c r="H17" s="170"/>
      <c r="I17" s="141"/>
      <c r="J17" s="141"/>
      <c r="K17" s="141"/>
      <c r="L17" s="141"/>
      <c r="M17" s="141"/>
      <c r="N17" s="141"/>
      <c r="O17" s="141"/>
      <c r="P17" s="141"/>
      <c r="Q17" s="141"/>
      <c r="R17" s="141"/>
      <c r="S17" s="11">
        <f t="shared" si="1"/>
        <v>0</v>
      </c>
      <c r="T17" s="170"/>
      <c r="U17" s="196" t="str" cm="1">
        <f t="array" ref="U17">MID(";"&amp;'CASE DATA'!$E17&amp;";",SMALL(IF(ISERROR(SEARCH(MID(";"&amp;'CASE DATA'!$E17&amp;";",ROW($1:$99),1),";")),"",ROW($1:$99)+1),COLUMN(A17)),SMALL(IF(ISERROR(SEARCH(MID(";"&amp;'CASE DATA'!$E17&amp;";",ROW($1:$99),1),";")),"",ROW($1:$99)),COLUMN(A16)+1)-SMALL(IF(ISERROR(SEARCH(MID(";"&amp;'CASE DATA'!$E17&amp;";",ROW($1:$99),1),";")),"",ROW($1:$99)),COLUMN(A16))-1)</f>
        <v/>
      </c>
      <c r="V17" s="196" t="str" cm="1">
        <f t="array" ref="V17">MID(";"&amp;'CASE DATA'!$E17&amp;";",SMALL(IF(ISERROR(SEARCH(MID(";"&amp;'CASE DATA'!$E17&amp;";",ROW($1:$99),1),";")),"",ROW($1:$99)+1),COLUMN(B17)),SMALL(IF(ISERROR(SEARCH(MID(";"&amp;'CASE DATA'!$E17&amp;";",ROW($1:$99),1),";")),"",ROW($1:$99)),COLUMN(B16)+1)-SMALL(IF(ISERROR(SEARCH(MID(";"&amp;'CASE DATA'!$E17&amp;";",ROW($1:$99),1),";")),"",ROW($1:$99)),COLUMN(B16))-1)</f>
        <v/>
      </c>
      <c r="W17" s="196" t="str" cm="1">
        <f t="array" ref="W17">MID(";"&amp;'CASE DATA'!$E17&amp;";",SMALL(IF(ISERROR(SEARCH(MID(";"&amp;'CASE DATA'!$E17&amp;";",ROW($1:$99),1),";")),"",ROW($1:$99)+1),COLUMN(C17)),SMALL(IF(ISERROR(SEARCH(MID(";"&amp;'CASE DATA'!$E17&amp;";",ROW($1:$99),1),";")),"",ROW($1:$99)),COLUMN(C16)+1)-SMALL(IF(ISERROR(SEARCH(MID(";"&amp;'CASE DATA'!$E17&amp;";",ROW($1:$99),1),";")),"",ROW($1:$99)),COLUMN(C16))-1)</f>
        <v/>
      </c>
      <c r="X17" s="196" t="str" cm="1">
        <f t="array" ref="X17">MID(";"&amp;'CASE DATA'!$E17&amp;";",SMALL(IF(ISERROR(SEARCH(MID(";"&amp;'CASE DATA'!$E17&amp;";",ROW($1:$99),1),";")),"",ROW($1:$99)+1),COLUMN(D17)),SMALL(IF(ISERROR(SEARCH(MID(";"&amp;'CASE DATA'!$E17&amp;";",ROW($1:$99),1),";")),"",ROW($1:$99)),COLUMN(D16)+1)-SMALL(IF(ISERROR(SEARCH(MID(";"&amp;'CASE DATA'!$E17&amp;";",ROW($1:$99),1),";")),"",ROW($1:$99)),COLUMN(D16))-1)</f>
        <v/>
      </c>
      <c r="Y17" s="196" t="str" cm="1">
        <f t="array" ref="Y17">MID(";"&amp;'CASE DATA'!$E17&amp;";",SMALL(IF(ISERROR(SEARCH(MID(";"&amp;'CASE DATA'!$E17&amp;";",ROW($1:$99),1),";")),"",ROW($1:$99)+1),COLUMN(E17)),SMALL(IF(ISERROR(SEARCH(MID(";"&amp;'CASE DATA'!$E17&amp;";",ROW($1:$99),1),";")),"",ROW($1:$99)),COLUMN(E16)+1)-SMALL(IF(ISERROR(SEARCH(MID(";"&amp;'CASE DATA'!$E17&amp;";",ROW($1:$99),1),";")),"",ROW($1:$99)),COLUMN(E16))-1)</f>
        <v/>
      </c>
      <c r="Z17" s="196" t="str" cm="1">
        <f t="array" ref="Z17">MID(";"&amp;'CASE DATA'!$E17&amp;";",SMALL(IF(ISERROR(SEARCH(MID(";"&amp;'CASE DATA'!$E17&amp;";",ROW($1:$99),1),";")),"",ROW($1:$99)+1),COLUMN(F17)),SMALL(IF(ISERROR(SEARCH(MID(";"&amp;'CASE DATA'!$E17&amp;";",ROW($1:$99),1),";")),"",ROW($1:$99)),COLUMN(F16)+1)-SMALL(IF(ISERROR(SEARCH(MID(";"&amp;'CASE DATA'!$E17&amp;";",ROW($1:$99),1),";")),"",ROW($1:$99)),COLUMN(F16))-1)</f>
        <v/>
      </c>
      <c r="AA17" s="196" t="str" cm="1">
        <f t="array" ref="AA17">MID(";"&amp;'CASE DATA'!$E17&amp;";",SMALL(IF(ISERROR(SEARCH(MID(";"&amp;'CASE DATA'!$E17&amp;";",ROW($1:$99),1),";")),"",ROW($1:$99)+1),COLUMN(G17)),SMALL(IF(ISERROR(SEARCH(MID(";"&amp;'CASE DATA'!$E17&amp;";",ROW($1:$99),1),";")),"",ROW($1:$99)),COLUMN(G16)+1)-SMALL(IF(ISERROR(SEARCH(MID(";"&amp;'CASE DATA'!$E17&amp;";",ROW($1:$99),1),";")),"",ROW($1:$99)),COLUMN(G16))-1)</f>
        <v/>
      </c>
      <c r="AB17" s="196" t="str" cm="1">
        <f t="array" ref="AB17">MID(";"&amp;'CASE DATA'!$E17&amp;";",SMALL(IF(ISERROR(SEARCH(MID(";"&amp;'CASE DATA'!$E17&amp;";",ROW($1:$99),1),";")),"",ROW($1:$99)+1),COLUMN(H17)),SMALL(IF(ISERROR(SEARCH(MID(";"&amp;'CASE DATA'!$E17&amp;";",ROW($1:$99),1),";")),"",ROW($1:$99)),COLUMN(H16)+1)-SMALL(IF(ISERROR(SEARCH(MID(";"&amp;'CASE DATA'!$E17&amp;";",ROW($1:$99),1),";")),"",ROW($1:$99)),COLUMN(H16))-1)</f>
        <v/>
      </c>
      <c r="AC17" s="196" t="str" cm="1">
        <f t="array" ref="AC17">MID(";"&amp;'CASE DATA'!$E17&amp;";",SMALL(IF(ISERROR(SEARCH(MID(";"&amp;'CASE DATA'!$E17&amp;";",ROW($1:$99),1),";")),"",ROW($1:$99)+1),COLUMN(I17)),SMALL(IF(ISERROR(SEARCH(MID(";"&amp;'CASE DATA'!$E17&amp;";",ROW($1:$99),1),";")),"",ROW($1:$99)),COLUMN(I16)+1)-SMALL(IF(ISERROR(SEARCH(MID(";"&amp;'CASE DATA'!$E17&amp;";",ROW($1:$99),1),";")),"",ROW($1:$99)),COLUMN(I16))-1)</f>
        <v/>
      </c>
      <c r="AD17" s="196" t="str" cm="1">
        <f t="array" ref="AD17">MID(";"&amp;'CASE DATA'!$E17&amp;";",SMALL(IF(ISERROR(SEARCH(MID(";"&amp;'CASE DATA'!$E17&amp;";",ROW($1:$99),1),";")),"",ROW($1:$99)+1),COLUMN(J17)),SMALL(IF(ISERROR(SEARCH(MID(";"&amp;'CASE DATA'!$E17&amp;";",ROW($1:$99),1),";")),"",ROW($1:$99)),COLUMN(J16)+1)-SMALL(IF(ISERROR(SEARCH(MID(";"&amp;'CASE DATA'!$E17&amp;";",ROW($1:$99),1),";")),"",ROW($1:$99)),COLUMN(J16))-1)</f>
        <v/>
      </c>
      <c r="AE17" s="196" t="str" cm="1">
        <f t="array" ref="AE17">MID(";"&amp;'CASE DATA'!$E17&amp;";",SMALL(IF(ISERROR(SEARCH(MID(";"&amp;'CASE DATA'!$E17&amp;";",ROW($1:$99),1),";")),"",ROW($1:$99)+1),COLUMN(K17)),SMALL(IF(ISERROR(SEARCH(MID(";"&amp;'CASE DATA'!$E17&amp;";",ROW($1:$99),1),";")),"",ROW($1:$99)),COLUMN(K16)+1)-SMALL(IF(ISERROR(SEARCH(MID(";"&amp;'CASE DATA'!$E17&amp;";",ROW($1:$99),1),";")),"",ROW($1:$99)),COLUMN(K16))-1)</f>
        <v/>
      </c>
      <c r="AF17" s="196" t="str" cm="1">
        <f t="array" ref="AF17">MID(";"&amp;'CASE DATA'!$E17&amp;";",SMALL(IF(ISERROR(SEARCH(MID(";"&amp;'CASE DATA'!$E17&amp;";",ROW($1:$99),1),";")),"",ROW($1:$99)+1),COLUMN(L17)),SMALL(IF(ISERROR(SEARCH(MID(";"&amp;'CASE DATA'!$E17&amp;";",ROW($1:$99),1),";")),"",ROW($1:$99)),COLUMN(L16)+1)-SMALL(IF(ISERROR(SEARCH(MID(";"&amp;'CASE DATA'!$E17&amp;";",ROW($1:$99),1),";")),"",ROW($1:$99)),COLUMN(L16))-1)</f>
        <v/>
      </c>
    </row>
    <row r="18" spans="1:32" x14ac:dyDescent="0.3">
      <c r="A18" s="130"/>
      <c r="B18" s="170"/>
      <c r="C18" s="140"/>
      <c r="D18" s="174"/>
      <c r="E18" s="176"/>
      <c r="F18" s="170"/>
      <c r="G18" s="170"/>
      <c r="H18" s="170"/>
      <c r="I18" s="141"/>
      <c r="J18" s="141"/>
      <c r="K18" s="141"/>
      <c r="L18" s="141"/>
      <c r="M18" s="141"/>
      <c r="N18" s="141"/>
      <c r="O18" s="141"/>
      <c r="P18" s="141"/>
      <c r="Q18" s="141"/>
      <c r="R18" s="141"/>
      <c r="S18" s="11">
        <f t="shared" si="1"/>
        <v>0</v>
      </c>
      <c r="T18" s="170"/>
      <c r="U18" s="196" t="str" cm="1">
        <f t="array" ref="U18">MID(";"&amp;'CASE DATA'!$E18&amp;";",SMALL(IF(ISERROR(SEARCH(MID(";"&amp;'CASE DATA'!$E18&amp;";",ROW($1:$99),1),";")),"",ROW($1:$99)+1),COLUMN(A18)),SMALL(IF(ISERROR(SEARCH(MID(";"&amp;'CASE DATA'!$E18&amp;";",ROW($1:$99),1),";")),"",ROW($1:$99)),COLUMN(A17)+1)-SMALL(IF(ISERROR(SEARCH(MID(";"&amp;'CASE DATA'!$E18&amp;";",ROW($1:$99),1),";")),"",ROW($1:$99)),COLUMN(A17))-1)</f>
        <v/>
      </c>
      <c r="V18" s="196" t="str" cm="1">
        <f t="array" ref="V18">MID(";"&amp;'CASE DATA'!$E18&amp;";",SMALL(IF(ISERROR(SEARCH(MID(";"&amp;'CASE DATA'!$E18&amp;";",ROW($1:$99),1),";")),"",ROW($1:$99)+1),COLUMN(B18)),SMALL(IF(ISERROR(SEARCH(MID(";"&amp;'CASE DATA'!$E18&amp;";",ROW($1:$99),1),";")),"",ROW($1:$99)),COLUMN(B17)+1)-SMALL(IF(ISERROR(SEARCH(MID(";"&amp;'CASE DATA'!$E18&amp;";",ROW($1:$99),1),";")),"",ROW($1:$99)),COLUMN(B17))-1)</f>
        <v/>
      </c>
      <c r="W18" s="196" t="str" cm="1">
        <f t="array" ref="W18">MID(";"&amp;'CASE DATA'!$E18&amp;";",SMALL(IF(ISERROR(SEARCH(MID(";"&amp;'CASE DATA'!$E18&amp;";",ROW($1:$99),1),";")),"",ROW($1:$99)+1),COLUMN(C18)),SMALL(IF(ISERROR(SEARCH(MID(";"&amp;'CASE DATA'!$E18&amp;";",ROW($1:$99),1),";")),"",ROW($1:$99)),COLUMN(C17)+1)-SMALL(IF(ISERROR(SEARCH(MID(";"&amp;'CASE DATA'!$E18&amp;";",ROW($1:$99),1),";")),"",ROW($1:$99)),COLUMN(C17))-1)</f>
        <v/>
      </c>
      <c r="X18" s="196" t="str" cm="1">
        <f t="array" ref="X18">MID(";"&amp;'CASE DATA'!$E18&amp;";",SMALL(IF(ISERROR(SEARCH(MID(";"&amp;'CASE DATA'!$E18&amp;";",ROW($1:$99),1),";")),"",ROW($1:$99)+1),COLUMN(D18)),SMALL(IF(ISERROR(SEARCH(MID(";"&amp;'CASE DATA'!$E18&amp;";",ROW($1:$99),1),";")),"",ROW($1:$99)),COLUMN(D17)+1)-SMALL(IF(ISERROR(SEARCH(MID(";"&amp;'CASE DATA'!$E18&amp;";",ROW($1:$99),1),";")),"",ROW($1:$99)),COLUMN(D17))-1)</f>
        <v/>
      </c>
      <c r="Y18" s="196" t="str" cm="1">
        <f t="array" ref="Y18">MID(";"&amp;'CASE DATA'!$E18&amp;";",SMALL(IF(ISERROR(SEARCH(MID(";"&amp;'CASE DATA'!$E18&amp;";",ROW($1:$99),1),";")),"",ROW($1:$99)+1),COLUMN(E18)),SMALL(IF(ISERROR(SEARCH(MID(";"&amp;'CASE DATA'!$E18&amp;";",ROW($1:$99),1),";")),"",ROW($1:$99)),COLUMN(E17)+1)-SMALL(IF(ISERROR(SEARCH(MID(";"&amp;'CASE DATA'!$E18&amp;";",ROW($1:$99),1),";")),"",ROW($1:$99)),COLUMN(E17))-1)</f>
        <v/>
      </c>
      <c r="Z18" s="196" t="str" cm="1">
        <f t="array" ref="Z18">MID(";"&amp;'CASE DATA'!$E18&amp;";",SMALL(IF(ISERROR(SEARCH(MID(";"&amp;'CASE DATA'!$E18&amp;";",ROW($1:$99),1),";")),"",ROW($1:$99)+1),COLUMN(F18)),SMALL(IF(ISERROR(SEARCH(MID(";"&amp;'CASE DATA'!$E18&amp;";",ROW($1:$99),1),";")),"",ROW($1:$99)),COLUMN(F17)+1)-SMALL(IF(ISERROR(SEARCH(MID(";"&amp;'CASE DATA'!$E18&amp;";",ROW($1:$99),1),";")),"",ROW($1:$99)),COLUMN(F17))-1)</f>
        <v/>
      </c>
      <c r="AA18" s="196" t="str" cm="1">
        <f t="array" ref="AA18">MID(";"&amp;'CASE DATA'!$E18&amp;";",SMALL(IF(ISERROR(SEARCH(MID(";"&amp;'CASE DATA'!$E18&amp;";",ROW($1:$99),1),";")),"",ROW($1:$99)+1),COLUMN(G18)),SMALL(IF(ISERROR(SEARCH(MID(";"&amp;'CASE DATA'!$E18&amp;";",ROW($1:$99),1),";")),"",ROW($1:$99)),COLUMN(G17)+1)-SMALL(IF(ISERROR(SEARCH(MID(";"&amp;'CASE DATA'!$E18&amp;";",ROW($1:$99),1),";")),"",ROW($1:$99)),COLUMN(G17))-1)</f>
        <v/>
      </c>
      <c r="AB18" s="196" t="str" cm="1">
        <f t="array" ref="AB18">MID(";"&amp;'CASE DATA'!$E18&amp;";",SMALL(IF(ISERROR(SEARCH(MID(";"&amp;'CASE DATA'!$E18&amp;";",ROW($1:$99),1),";")),"",ROW($1:$99)+1),COLUMN(H18)),SMALL(IF(ISERROR(SEARCH(MID(";"&amp;'CASE DATA'!$E18&amp;";",ROW($1:$99),1),";")),"",ROW($1:$99)),COLUMN(H17)+1)-SMALL(IF(ISERROR(SEARCH(MID(";"&amp;'CASE DATA'!$E18&amp;";",ROW($1:$99),1),";")),"",ROW($1:$99)),COLUMN(H17))-1)</f>
        <v/>
      </c>
      <c r="AC18" s="196" t="str" cm="1">
        <f t="array" ref="AC18">MID(";"&amp;'CASE DATA'!$E18&amp;";",SMALL(IF(ISERROR(SEARCH(MID(";"&amp;'CASE DATA'!$E18&amp;";",ROW($1:$99),1),";")),"",ROW($1:$99)+1),COLUMN(I18)),SMALL(IF(ISERROR(SEARCH(MID(";"&amp;'CASE DATA'!$E18&amp;";",ROW($1:$99),1),";")),"",ROW($1:$99)),COLUMN(I17)+1)-SMALL(IF(ISERROR(SEARCH(MID(";"&amp;'CASE DATA'!$E18&amp;";",ROW($1:$99),1),";")),"",ROW($1:$99)),COLUMN(I17))-1)</f>
        <v/>
      </c>
      <c r="AD18" s="196" t="str" cm="1">
        <f t="array" ref="AD18">MID(";"&amp;'CASE DATA'!$E18&amp;";",SMALL(IF(ISERROR(SEARCH(MID(";"&amp;'CASE DATA'!$E18&amp;";",ROW($1:$99),1),";")),"",ROW($1:$99)+1),COLUMN(J18)),SMALL(IF(ISERROR(SEARCH(MID(";"&amp;'CASE DATA'!$E18&amp;";",ROW($1:$99),1),";")),"",ROW($1:$99)),COLUMN(J17)+1)-SMALL(IF(ISERROR(SEARCH(MID(";"&amp;'CASE DATA'!$E18&amp;";",ROW($1:$99),1),";")),"",ROW($1:$99)),COLUMN(J17))-1)</f>
        <v/>
      </c>
      <c r="AE18" s="196" t="str" cm="1">
        <f t="array" ref="AE18">MID(";"&amp;'CASE DATA'!$E18&amp;";",SMALL(IF(ISERROR(SEARCH(MID(";"&amp;'CASE DATA'!$E18&amp;";",ROW($1:$99),1),";")),"",ROW($1:$99)+1),COLUMN(K18)),SMALL(IF(ISERROR(SEARCH(MID(";"&amp;'CASE DATA'!$E18&amp;";",ROW($1:$99),1),";")),"",ROW($1:$99)),COLUMN(K17)+1)-SMALL(IF(ISERROR(SEARCH(MID(";"&amp;'CASE DATA'!$E18&amp;";",ROW($1:$99),1),";")),"",ROW($1:$99)),COLUMN(K17))-1)</f>
        <v/>
      </c>
      <c r="AF18" s="196" t="str" cm="1">
        <f t="array" ref="AF18">MID(";"&amp;'CASE DATA'!$E18&amp;";",SMALL(IF(ISERROR(SEARCH(MID(";"&amp;'CASE DATA'!$E18&amp;";",ROW($1:$99),1),";")),"",ROW($1:$99)+1),COLUMN(L18)),SMALL(IF(ISERROR(SEARCH(MID(";"&amp;'CASE DATA'!$E18&amp;";",ROW($1:$99),1),";")),"",ROW($1:$99)),COLUMN(L17)+1)-SMALL(IF(ISERROR(SEARCH(MID(";"&amp;'CASE DATA'!$E18&amp;";",ROW($1:$99),1),";")),"",ROW($1:$99)),COLUMN(L17))-1)</f>
        <v/>
      </c>
    </row>
    <row r="19" spans="1:32" x14ac:dyDescent="0.3">
      <c r="A19" s="130"/>
      <c r="B19" s="170"/>
      <c r="C19" s="140"/>
      <c r="D19" s="174"/>
      <c r="E19" s="176"/>
      <c r="F19" s="170"/>
      <c r="G19" s="170"/>
      <c r="H19" s="170"/>
      <c r="I19" s="141"/>
      <c r="J19" s="141"/>
      <c r="K19" s="141"/>
      <c r="L19" s="141"/>
      <c r="M19" s="141"/>
      <c r="N19" s="141"/>
      <c r="O19" s="141"/>
      <c r="P19" s="141"/>
      <c r="Q19" s="141"/>
      <c r="R19" s="141"/>
      <c r="S19" s="11">
        <f t="shared" si="1"/>
        <v>0</v>
      </c>
      <c r="T19" s="170"/>
      <c r="U19" s="196" t="str" cm="1">
        <f t="array" ref="U19">MID(";"&amp;'CASE DATA'!$E19&amp;";",SMALL(IF(ISERROR(SEARCH(MID(";"&amp;'CASE DATA'!$E19&amp;";",ROW($1:$99),1),";")),"",ROW($1:$99)+1),COLUMN(A19)),SMALL(IF(ISERROR(SEARCH(MID(";"&amp;'CASE DATA'!$E19&amp;";",ROW($1:$99),1),";")),"",ROW($1:$99)),COLUMN(A18)+1)-SMALL(IF(ISERROR(SEARCH(MID(";"&amp;'CASE DATA'!$E19&amp;";",ROW($1:$99),1),";")),"",ROW($1:$99)),COLUMN(A18))-1)</f>
        <v/>
      </c>
      <c r="V19" s="196" t="str" cm="1">
        <f t="array" ref="V19">MID(";"&amp;'CASE DATA'!$E19&amp;";",SMALL(IF(ISERROR(SEARCH(MID(";"&amp;'CASE DATA'!$E19&amp;";",ROW($1:$99),1),";")),"",ROW($1:$99)+1),COLUMN(B19)),SMALL(IF(ISERROR(SEARCH(MID(";"&amp;'CASE DATA'!$E19&amp;";",ROW($1:$99),1),";")),"",ROW($1:$99)),COLUMN(B18)+1)-SMALL(IF(ISERROR(SEARCH(MID(";"&amp;'CASE DATA'!$E19&amp;";",ROW($1:$99),1),";")),"",ROW($1:$99)),COLUMN(B18))-1)</f>
        <v/>
      </c>
      <c r="W19" s="196" t="str" cm="1">
        <f t="array" ref="W19">MID(";"&amp;'CASE DATA'!$E19&amp;";",SMALL(IF(ISERROR(SEARCH(MID(";"&amp;'CASE DATA'!$E19&amp;";",ROW($1:$99),1),";")),"",ROW($1:$99)+1),COLUMN(C19)),SMALL(IF(ISERROR(SEARCH(MID(";"&amp;'CASE DATA'!$E19&amp;";",ROW($1:$99),1),";")),"",ROW($1:$99)),COLUMN(C18)+1)-SMALL(IF(ISERROR(SEARCH(MID(";"&amp;'CASE DATA'!$E19&amp;";",ROW($1:$99),1),";")),"",ROW($1:$99)),COLUMN(C18))-1)</f>
        <v/>
      </c>
      <c r="X19" s="196" t="str" cm="1">
        <f t="array" ref="X19">MID(";"&amp;'CASE DATA'!$E19&amp;";",SMALL(IF(ISERROR(SEARCH(MID(";"&amp;'CASE DATA'!$E19&amp;";",ROW($1:$99),1),";")),"",ROW($1:$99)+1),COLUMN(D19)),SMALL(IF(ISERROR(SEARCH(MID(";"&amp;'CASE DATA'!$E19&amp;";",ROW($1:$99),1),";")),"",ROW($1:$99)),COLUMN(D18)+1)-SMALL(IF(ISERROR(SEARCH(MID(";"&amp;'CASE DATA'!$E19&amp;";",ROW($1:$99),1),";")),"",ROW($1:$99)),COLUMN(D18))-1)</f>
        <v/>
      </c>
      <c r="Y19" s="196" t="str" cm="1">
        <f t="array" ref="Y19">MID(";"&amp;'CASE DATA'!$E19&amp;";",SMALL(IF(ISERROR(SEARCH(MID(";"&amp;'CASE DATA'!$E19&amp;";",ROW($1:$99),1),";")),"",ROW($1:$99)+1),COLUMN(E19)),SMALL(IF(ISERROR(SEARCH(MID(";"&amp;'CASE DATA'!$E19&amp;";",ROW($1:$99),1),";")),"",ROW($1:$99)),COLUMN(E18)+1)-SMALL(IF(ISERROR(SEARCH(MID(";"&amp;'CASE DATA'!$E19&amp;";",ROW($1:$99),1),";")),"",ROW($1:$99)),COLUMN(E18))-1)</f>
        <v/>
      </c>
      <c r="Z19" s="196" t="str" cm="1">
        <f t="array" ref="Z19">MID(";"&amp;'CASE DATA'!$E19&amp;";",SMALL(IF(ISERROR(SEARCH(MID(";"&amp;'CASE DATA'!$E19&amp;";",ROW($1:$99),1),";")),"",ROW($1:$99)+1),COLUMN(F19)),SMALL(IF(ISERROR(SEARCH(MID(";"&amp;'CASE DATA'!$E19&amp;";",ROW($1:$99),1),";")),"",ROW($1:$99)),COLUMN(F18)+1)-SMALL(IF(ISERROR(SEARCH(MID(";"&amp;'CASE DATA'!$E19&amp;";",ROW($1:$99),1),";")),"",ROW($1:$99)),COLUMN(F18))-1)</f>
        <v/>
      </c>
      <c r="AA19" s="196" t="str" cm="1">
        <f t="array" ref="AA19">MID(";"&amp;'CASE DATA'!$E19&amp;";",SMALL(IF(ISERROR(SEARCH(MID(";"&amp;'CASE DATA'!$E19&amp;";",ROW($1:$99),1),";")),"",ROW($1:$99)+1),COLUMN(G19)),SMALL(IF(ISERROR(SEARCH(MID(";"&amp;'CASE DATA'!$E19&amp;";",ROW($1:$99),1),";")),"",ROW($1:$99)),COLUMN(G18)+1)-SMALL(IF(ISERROR(SEARCH(MID(";"&amp;'CASE DATA'!$E19&amp;";",ROW($1:$99),1),";")),"",ROW($1:$99)),COLUMN(G18))-1)</f>
        <v/>
      </c>
      <c r="AB19" s="196" t="str" cm="1">
        <f t="array" ref="AB19">MID(";"&amp;'CASE DATA'!$E19&amp;";",SMALL(IF(ISERROR(SEARCH(MID(";"&amp;'CASE DATA'!$E19&amp;";",ROW($1:$99),1),";")),"",ROW($1:$99)+1),COLUMN(H19)),SMALL(IF(ISERROR(SEARCH(MID(";"&amp;'CASE DATA'!$E19&amp;";",ROW($1:$99),1),";")),"",ROW($1:$99)),COLUMN(H18)+1)-SMALL(IF(ISERROR(SEARCH(MID(";"&amp;'CASE DATA'!$E19&amp;";",ROW($1:$99),1),";")),"",ROW($1:$99)),COLUMN(H18))-1)</f>
        <v/>
      </c>
      <c r="AC19" s="196" t="str" cm="1">
        <f t="array" ref="AC19">MID(";"&amp;'CASE DATA'!$E19&amp;";",SMALL(IF(ISERROR(SEARCH(MID(";"&amp;'CASE DATA'!$E19&amp;";",ROW($1:$99),1),";")),"",ROW($1:$99)+1),COLUMN(I19)),SMALL(IF(ISERROR(SEARCH(MID(";"&amp;'CASE DATA'!$E19&amp;";",ROW($1:$99),1),";")),"",ROW($1:$99)),COLUMN(I18)+1)-SMALL(IF(ISERROR(SEARCH(MID(";"&amp;'CASE DATA'!$E19&amp;";",ROW($1:$99),1),";")),"",ROW($1:$99)),COLUMN(I18))-1)</f>
        <v/>
      </c>
      <c r="AD19" s="196" t="str" cm="1">
        <f t="array" ref="AD19">MID(";"&amp;'CASE DATA'!$E19&amp;";",SMALL(IF(ISERROR(SEARCH(MID(";"&amp;'CASE DATA'!$E19&amp;";",ROW($1:$99),1),";")),"",ROW($1:$99)+1),COLUMN(J19)),SMALL(IF(ISERROR(SEARCH(MID(";"&amp;'CASE DATA'!$E19&amp;";",ROW($1:$99),1),";")),"",ROW($1:$99)),COLUMN(J18)+1)-SMALL(IF(ISERROR(SEARCH(MID(";"&amp;'CASE DATA'!$E19&amp;";",ROW($1:$99),1),";")),"",ROW($1:$99)),COLUMN(J18))-1)</f>
        <v/>
      </c>
      <c r="AE19" s="196" t="str" cm="1">
        <f t="array" ref="AE19">MID(";"&amp;'CASE DATA'!$E19&amp;";",SMALL(IF(ISERROR(SEARCH(MID(";"&amp;'CASE DATA'!$E19&amp;";",ROW($1:$99),1),";")),"",ROW($1:$99)+1),COLUMN(K19)),SMALL(IF(ISERROR(SEARCH(MID(";"&amp;'CASE DATA'!$E19&amp;";",ROW($1:$99),1),";")),"",ROW($1:$99)),COLUMN(K18)+1)-SMALL(IF(ISERROR(SEARCH(MID(";"&amp;'CASE DATA'!$E19&amp;";",ROW($1:$99),1),";")),"",ROW($1:$99)),COLUMN(K18))-1)</f>
        <v/>
      </c>
      <c r="AF19" s="196" t="str" cm="1">
        <f t="array" ref="AF19">MID(";"&amp;'CASE DATA'!$E19&amp;";",SMALL(IF(ISERROR(SEARCH(MID(";"&amp;'CASE DATA'!$E19&amp;";",ROW($1:$99),1),";")),"",ROW($1:$99)+1),COLUMN(L19)),SMALL(IF(ISERROR(SEARCH(MID(";"&amp;'CASE DATA'!$E19&amp;";",ROW($1:$99),1),";")),"",ROW($1:$99)),COLUMN(L18)+1)-SMALL(IF(ISERROR(SEARCH(MID(";"&amp;'CASE DATA'!$E19&amp;";",ROW($1:$99),1),";")),"",ROW($1:$99)),COLUMN(L18))-1)</f>
        <v/>
      </c>
    </row>
    <row r="20" spans="1:32" x14ac:dyDescent="0.3">
      <c r="A20" s="130"/>
      <c r="B20" s="170"/>
      <c r="C20" s="140"/>
      <c r="D20" s="174"/>
      <c r="E20" s="176"/>
      <c r="F20" s="170"/>
      <c r="G20" s="170"/>
      <c r="H20" s="170"/>
      <c r="I20" s="141"/>
      <c r="J20" s="141"/>
      <c r="K20" s="141"/>
      <c r="L20" s="141"/>
      <c r="M20" s="141"/>
      <c r="N20" s="141"/>
      <c r="O20" s="141"/>
      <c r="P20" s="141"/>
      <c r="Q20" s="141"/>
      <c r="R20" s="141"/>
      <c r="S20" s="11">
        <f t="shared" si="1"/>
        <v>0</v>
      </c>
      <c r="T20" s="170"/>
      <c r="U20" s="196" t="str" cm="1">
        <f t="array" ref="U20">MID(";"&amp;'CASE DATA'!$E20&amp;";",SMALL(IF(ISERROR(SEARCH(MID(";"&amp;'CASE DATA'!$E20&amp;";",ROW($1:$99),1),";")),"",ROW($1:$99)+1),COLUMN(A20)),SMALL(IF(ISERROR(SEARCH(MID(";"&amp;'CASE DATA'!$E20&amp;";",ROW($1:$99),1),";")),"",ROW($1:$99)),COLUMN(A19)+1)-SMALL(IF(ISERROR(SEARCH(MID(";"&amp;'CASE DATA'!$E20&amp;";",ROW($1:$99),1),";")),"",ROW($1:$99)),COLUMN(A19))-1)</f>
        <v/>
      </c>
      <c r="V20" s="196" t="str" cm="1">
        <f t="array" ref="V20">MID(";"&amp;'CASE DATA'!$E20&amp;";",SMALL(IF(ISERROR(SEARCH(MID(";"&amp;'CASE DATA'!$E20&amp;";",ROW($1:$99),1),";")),"",ROW($1:$99)+1),COLUMN(B20)),SMALL(IF(ISERROR(SEARCH(MID(";"&amp;'CASE DATA'!$E20&amp;";",ROW($1:$99),1),";")),"",ROW($1:$99)),COLUMN(B19)+1)-SMALL(IF(ISERROR(SEARCH(MID(";"&amp;'CASE DATA'!$E20&amp;";",ROW($1:$99),1),";")),"",ROW($1:$99)),COLUMN(B19))-1)</f>
        <v/>
      </c>
      <c r="W20" s="196" t="str" cm="1">
        <f t="array" ref="W20">MID(";"&amp;'CASE DATA'!$E20&amp;";",SMALL(IF(ISERROR(SEARCH(MID(";"&amp;'CASE DATA'!$E20&amp;";",ROW($1:$99),1),";")),"",ROW($1:$99)+1),COLUMN(C20)),SMALL(IF(ISERROR(SEARCH(MID(";"&amp;'CASE DATA'!$E20&amp;";",ROW($1:$99),1),";")),"",ROW($1:$99)),COLUMN(C19)+1)-SMALL(IF(ISERROR(SEARCH(MID(";"&amp;'CASE DATA'!$E20&amp;";",ROW($1:$99),1),";")),"",ROW($1:$99)),COLUMN(C19))-1)</f>
        <v/>
      </c>
      <c r="X20" s="196" t="str" cm="1">
        <f t="array" ref="X20">MID(";"&amp;'CASE DATA'!$E20&amp;";",SMALL(IF(ISERROR(SEARCH(MID(";"&amp;'CASE DATA'!$E20&amp;";",ROW($1:$99),1),";")),"",ROW($1:$99)+1),COLUMN(D20)),SMALL(IF(ISERROR(SEARCH(MID(";"&amp;'CASE DATA'!$E20&amp;";",ROW($1:$99),1),";")),"",ROW($1:$99)),COLUMN(D19)+1)-SMALL(IF(ISERROR(SEARCH(MID(";"&amp;'CASE DATA'!$E20&amp;";",ROW($1:$99),1),";")),"",ROW($1:$99)),COLUMN(D19))-1)</f>
        <v/>
      </c>
      <c r="Y20" s="196" t="str" cm="1">
        <f t="array" ref="Y20">MID(";"&amp;'CASE DATA'!$E20&amp;";",SMALL(IF(ISERROR(SEARCH(MID(";"&amp;'CASE DATA'!$E20&amp;";",ROW($1:$99),1),";")),"",ROW($1:$99)+1),COLUMN(E20)),SMALL(IF(ISERROR(SEARCH(MID(";"&amp;'CASE DATA'!$E20&amp;";",ROW($1:$99),1),";")),"",ROW($1:$99)),COLUMN(E19)+1)-SMALL(IF(ISERROR(SEARCH(MID(";"&amp;'CASE DATA'!$E20&amp;";",ROW($1:$99),1),";")),"",ROW($1:$99)),COLUMN(E19))-1)</f>
        <v/>
      </c>
      <c r="Z20" s="196" t="str" cm="1">
        <f t="array" ref="Z20">MID(";"&amp;'CASE DATA'!$E20&amp;";",SMALL(IF(ISERROR(SEARCH(MID(";"&amp;'CASE DATA'!$E20&amp;";",ROW($1:$99),1),";")),"",ROW($1:$99)+1),COLUMN(F20)),SMALL(IF(ISERROR(SEARCH(MID(";"&amp;'CASE DATA'!$E20&amp;";",ROW($1:$99),1),";")),"",ROW($1:$99)),COLUMN(F19)+1)-SMALL(IF(ISERROR(SEARCH(MID(";"&amp;'CASE DATA'!$E20&amp;";",ROW($1:$99),1),";")),"",ROW($1:$99)),COLUMN(F19))-1)</f>
        <v/>
      </c>
      <c r="AA20" s="196" t="str" cm="1">
        <f t="array" ref="AA20">MID(";"&amp;'CASE DATA'!$E20&amp;";",SMALL(IF(ISERROR(SEARCH(MID(";"&amp;'CASE DATA'!$E20&amp;";",ROW($1:$99),1),";")),"",ROW($1:$99)+1),COLUMN(G20)),SMALL(IF(ISERROR(SEARCH(MID(";"&amp;'CASE DATA'!$E20&amp;";",ROW($1:$99),1),";")),"",ROW($1:$99)),COLUMN(G19)+1)-SMALL(IF(ISERROR(SEARCH(MID(";"&amp;'CASE DATA'!$E20&amp;";",ROW($1:$99),1),";")),"",ROW($1:$99)),COLUMN(G19))-1)</f>
        <v/>
      </c>
      <c r="AB20" s="196" t="str" cm="1">
        <f t="array" ref="AB20">MID(";"&amp;'CASE DATA'!$E20&amp;";",SMALL(IF(ISERROR(SEARCH(MID(";"&amp;'CASE DATA'!$E20&amp;";",ROW($1:$99),1),";")),"",ROW($1:$99)+1),COLUMN(H20)),SMALL(IF(ISERROR(SEARCH(MID(";"&amp;'CASE DATA'!$E20&amp;";",ROW($1:$99),1),";")),"",ROW($1:$99)),COLUMN(H19)+1)-SMALL(IF(ISERROR(SEARCH(MID(";"&amp;'CASE DATA'!$E20&amp;";",ROW($1:$99),1),";")),"",ROW($1:$99)),COLUMN(H19))-1)</f>
        <v/>
      </c>
      <c r="AC20" s="196" t="str" cm="1">
        <f t="array" ref="AC20">MID(";"&amp;'CASE DATA'!$E20&amp;";",SMALL(IF(ISERROR(SEARCH(MID(";"&amp;'CASE DATA'!$E20&amp;";",ROW($1:$99),1),";")),"",ROW($1:$99)+1),COLUMN(I20)),SMALL(IF(ISERROR(SEARCH(MID(";"&amp;'CASE DATA'!$E20&amp;";",ROW($1:$99),1),";")),"",ROW($1:$99)),COLUMN(I19)+1)-SMALL(IF(ISERROR(SEARCH(MID(";"&amp;'CASE DATA'!$E20&amp;";",ROW($1:$99),1),";")),"",ROW($1:$99)),COLUMN(I19))-1)</f>
        <v/>
      </c>
      <c r="AD20" s="196" t="str" cm="1">
        <f t="array" ref="AD20">MID(";"&amp;'CASE DATA'!$E20&amp;";",SMALL(IF(ISERROR(SEARCH(MID(";"&amp;'CASE DATA'!$E20&amp;";",ROW($1:$99),1),";")),"",ROW($1:$99)+1),COLUMN(J20)),SMALL(IF(ISERROR(SEARCH(MID(";"&amp;'CASE DATA'!$E20&amp;";",ROW($1:$99),1),";")),"",ROW($1:$99)),COLUMN(J19)+1)-SMALL(IF(ISERROR(SEARCH(MID(";"&amp;'CASE DATA'!$E20&amp;";",ROW($1:$99),1),";")),"",ROW($1:$99)),COLUMN(J19))-1)</f>
        <v/>
      </c>
      <c r="AE20" s="196" t="str" cm="1">
        <f t="array" ref="AE20">MID(";"&amp;'CASE DATA'!$E20&amp;";",SMALL(IF(ISERROR(SEARCH(MID(";"&amp;'CASE DATA'!$E20&amp;";",ROW($1:$99),1),";")),"",ROW($1:$99)+1),COLUMN(K20)),SMALL(IF(ISERROR(SEARCH(MID(";"&amp;'CASE DATA'!$E20&amp;";",ROW($1:$99),1),";")),"",ROW($1:$99)),COLUMN(K19)+1)-SMALL(IF(ISERROR(SEARCH(MID(";"&amp;'CASE DATA'!$E20&amp;";",ROW($1:$99),1),";")),"",ROW($1:$99)),COLUMN(K19))-1)</f>
        <v/>
      </c>
      <c r="AF20" s="196" t="str" cm="1">
        <f t="array" ref="AF20">MID(";"&amp;'CASE DATA'!$E20&amp;";",SMALL(IF(ISERROR(SEARCH(MID(";"&amp;'CASE DATA'!$E20&amp;";",ROW($1:$99),1),";")),"",ROW($1:$99)+1),COLUMN(L20)),SMALL(IF(ISERROR(SEARCH(MID(";"&amp;'CASE DATA'!$E20&amp;";",ROW($1:$99),1),";")),"",ROW($1:$99)),COLUMN(L19)+1)-SMALL(IF(ISERROR(SEARCH(MID(";"&amp;'CASE DATA'!$E20&amp;";",ROW($1:$99),1),";")),"",ROW($1:$99)),COLUMN(L19))-1)</f>
        <v/>
      </c>
    </row>
    <row r="21" spans="1:32" x14ac:dyDescent="0.3">
      <c r="A21" s="130"/>
      <c r="B21" s="170"/>
      <c r="C21" s="140"/>
      <c r="D21" s="174"/>
      <c r="E21" s="176"/>
      <c r="F21" s="170"/>
      <c r="G21" s="170"/>
      <c r="H21" s="170"/>
      <c r="I21" s="141"/>
      <c r="J21" s="141"/>
      <c r="K21" s="141"/>
      <c r="L21" s="141"/>
      <c r="M21" s="141"/>
      <c r="N21" s="141"/>
      <c r="O21" s="141"/>
      <c r="P21" s="141"/>
      <c r="Q21" s="141"/>
      <c r="R21" s="141"/>
      <c r="S21" s="11">
        <f t="shared" si="1"/>
        <v>0</v>
      </c>
      <c r="T21" s="170"/>
      <c r="U21" s="196" t="str" cm="1">
        <f t="array" ref="U21">MID(";"&amp;'CASE DATA'!$E21&amp;";",SMALL(IF(ISERROR(SEARCH(MID(";"&amp;'CASE DATA'!$E21&amp;";",ROW($1:$99),1),";")),"",ROW($1:$99)+1),COLUMN(A21)),SMALL(IF(ISERROR(SEARCH(MID(";"&amp;'CASE DATA'!$E21&amp;";",ROW($1:$99),1),";")),"",ROW($1:$99)),COLUMN(A20)+1)-SMALL(IF(ISERROR(SEARCH(MID(";"&amp;'CASE DATA'!$E21&amp;";",ROW($1:$99),1),";")),"",ROW($1:$99)),COLUMN(A20))-1)</f>
        <v/>
      </c>
      <c r="V21" s="196" t="str" cm="1">
        <f t="array" ref="V21">MID(";"&amp;'CASE DATA'!$E21&amp;";",SMALL(IF(ISERROR(SEARCH(MID(";"&amp;'CASE DATA'!$E21&amp;";",ROW($1:$99),1),";")),"",ROW($1:$99)+1),COLUMN(B21)),SMALL(IF(ISERROR(SEARCH(MID(";"&amp;'CASE DATA'!$E21&amp;";",ROW($1:$99),1),";")),"",ROW($1:$99)),COLUMN(B20)+1)-SMALL(IF(ISERROR(SEARCH(MID(";"&amp;'CASE DATA'!$E21&amp;";",ROW($1:$99),1),";")),"",ROW($1:$99)),COLUMN(B20))-1)</f>
        <v/>
      </c>
      <c r="W21" s="196" t="str" cm="1">
        <f t="array" ref="W21">MID(";"&amp;'CASE DATA'!$E21&amp;";",SMALL(IF(ISERROR(SEARCH(MID(";"&amp;'CASE DATA'!$E21&amp;";",ROW($1:$99),1),";")),"",ROW($1:$99)+1),COLUMN(C21)),SMALL(IF(ISERROR(SEARCH(MID(";"&amp;'CASE DATA'!$E21&amp;";",ROW($1:$99),1),";")),"",ROW($1:$99)),COLUMN(C20)+1)-SMALL(IF(ISERROR(SEARCH(MID(";"&amp;'CASE DATA'!$E21&amp;";",ROW($1:$99),1),";")),"",ROW($1:$99)),COLUMN(C20))-1)</f>
        <v/>
      </c>
      <c r="X21" s="196" t="str" cm="1">
        <f t="array" ref="X21">MID(";"&amp;'CASE DATA'!$E21&amp;";",SMALL(IF(ISERROR(SEARCH(MID(";"&amp;'CASE DATA'!$E21&amp;";",ROW($1:$99),1),";")),"",ROW($1:$99)+1),COLUMN(D21)),SMALL(IF(ISERROR(SEARCH(MID(";"&amp;'CASE DATA'!$E21&amp;";",ROW($1:$99),1),";")),"",ROW($1:$99)),COLUMN(D20)+1)-SMALL(IF(ISERROR(SEARCH(MID(";"&amp;'CASE DATA'!$E21&amp;";",ROW($1:$99),1),";")),"",ROW($1:$99)),COLUMN(D20))-1)</f>
        <v/>
      </c>
      <c r="Y21" s="196" t="str" cm="1">
        <f t="array" ref="Y21">MID(";"&amp;'CASE DATA'!$E21&amp;";",SMALL(IF(ISERROR(SEARCH(MID(";"&amp;'CASE DATA'!$E21&amp;";",ROW($1:$99),1),";")),"",ROW($1:$99)+1),COLUMN(E21)),SMALL(IF(ISERROR(SEARCH(MID(";"&amp;'CASE DATA'!$E21&amp;";",ROW($1:$99),1),";")),"",ROW($1:$99)),COLUMN(E20)+1)-SMALL(IF(ISERROR(SEARCH(MID(";"&amp;'CASE DATA'!$E21&amp;";",ROW($1:$99),1),";")),"",ROW($1:$99)),COLUMN(E20))-1)</f>
        <v/>
      </c>
      <c r="Z21" s="196" t="str" cm="1">
        <f t="array" ref="Z21">MID(";"&amp;'CASE DATA'!$E21&amp;";",SMALL(IF(ISERROR(SEARCH(MID(";"&amp;'CASE DATA'!$E21&amp;";",ROW($1:$99),1),";")),"",ROW($1:$99)+1),COLUMN(F21)),SMALL(IF(ISERROR(SEARCH(MID(";"&amp;'CASE DATA'!$E21&amp;";",ROW($1:$99),1),";")),"",ROW($1:$99)),COLUMN(F20)+1)-SMALL(IF(ISERROR(SEARCH(MID(";"&amp;'CASE DATA'!$E21&amp;";",ROW($1:$99),1),";")),"",ROW($1:$99)),COLUMN(F20))-1)</f>
        <v/>
      </c>
      <c r="AA21" s="196" t="str" cm="1">
        <f t="array" ref="AA21">MID(";"&amp;'CASE DATA'!$E21&amp;";",SMALL(IF(ISERROR(SEARCH(MID(";"&amp;'CASE DATA'!$E21&amp;";",ROW($1:$99),1),";")),"",ROW($1:$99)+1),COLUMN(G21)),SMALL(IF(ISERROR(SEARCH(MID(";"&amp;'CASE DATA'!$E21&amp;";",ROW($1:$99),1),";")),"",ROW($1:$99)),COLUMN(G20)+1)-SMALL(IF(ISERROR(SEARCH(MID(";"&amp;'CASE DATA'!$E21&amp;";",ROW($1:$99),1),";")),"",ROW($1:$99)),COLUMN(G20))-1)</f>
        <v/>
      </c>
      <c r="AB21" s="196" t="str" cm="1">
        <f t="array" ref="AB21">MID(";"&amp;'CASE DATA'!$E21&amp;";",SMALL(IF(ISERROR(SEARCH(MID(";"&amp;'CASE DATA'!$E21&amp;";",ROW($1:$99),1),";")),"",ROW($1:$99)+1),COLUMN(H21)),SMALL(IF(ISERROR(SEARCH(MID(";"&amp;'CASE DATA'!$E21&amp;";",ROW($1:$99),1),";")),"",ROW($1:$99)),COLUMN(H20)+1)-SMALL(IF(ISERROR(SEARCH(MID(";"&amp;'CASE DATA'!$E21&amp;";",ROW($1:$99),1),";")),"",ROW($1:$99)),COLUMN(H20))-1)</f>
        <v/>
      </c>
      <c r="AC21" s="196" t="str" cm="1">
        <f t="array" ref="AC21">MID(";"&amp;'CASE DATA'!$E21&amp;";",SMALL(IF(ISERROR(SEARCH(MID(";"&amp;'CASE DATA'!$E21&amp;";",ROW($1:$99),1),";")),"",ROW($1:$99)+1),COLUMN(I21)),SMALL(IF(ISERROR(SEARCH(MID(";"&amp;'CASE DATA'!$E21&amp;";",ROW($1:$99),1),";")),"",ROW($1:$99)),COLUMN(I20)+1)-SMALL(IF(ISERROR(SEARCH(MID(";"&amp;'CASE DATA'!$E21&amp;";",ROW($1:$99),1),";")),"",ROW($1:$99)),COLUMN(I20))-1)</f>
        <v/>
      </c>
      <c r="AD21" s="196" t="str" cm="1">
        <f t="array" ref="AD21">MID(";"&amp;'CASE DATA'!$E21&amp;";",SMALL(IF(ISERROR(SEARCH(MID(";"&amp;'CASE DATA'!$E21&amp;";",ROW($1:$99),1),";")),"",ROW($1:$99)+1),COLUMN(J21)),SMALL(IF(ISERROR(SEARCH(MID(";"&amp;'CASE DATA'!$E21&amp;";",ROW($1:$99),1),";")),"",ROW($1:$99)),COLUMN(J20)+1)-SMALL(IF(ISERROR(SEARCH(MID(";"&amp;'CASE DATA'!$E21&amp;";",ROW($1:$99),1),";")),"",ROW($1:$99)),COLUMN(J20))-1)</f>
        <v/>
      </c>
      <c r="AE21" s="196" t="str" cm="1">
        <f t="array" ref="AE21">MID(";"&amp;'CASE DATA'!$E21&amp;";",SMALL(IF(ISERROR(SEARCH(MID(";"&amp;'CASE DATA'!$E21&amp;";",ROW($1:$99),1),";")),"",ROW($1:$99)+1),COLUMN(K21)),SMALL(IF(ISERROR(SEARCH(MID(";"&amp;'CASE DATA'!$E21&amp;";",ROW($1:$99),1),";")),"",ROW($1:$99)),COLUMN(K20)+1)-SMALL(IF(ISERROR(SEARCH(MID(";"&amp;'CASE DATA'!$E21&amp;";",ROW($1:$99),1),";")),"",ROW($1:$99)),COLUMN(K20))-1)</f>
        <v/>
      </c>
      <c r="AF21" s="196" t="str" cm="1">
        <f t="array" ref="AF21">MID(";"&amp;'CASE DATA'!$E21&amp;";",SMALL(IF(ISERROR(SEARCH(MID(";"&amp;'CASE DATA'!$E21&amp;";",ROW($1:$99),1),";")),"",ROW($1:$99)+1),COLUMN(L21)),SMALL(IF(ISERROR(SEARCH(MID(";"&amp;'CASE DATA'!$E21&amp;";",ROW($1:$99),1),";")),"",ROW($1:$99)),COLUMN(L20)+1)-SMALL(IF(ISERROR(SEARCH(MID(";"&amp;'CASE DATA'!$E21&amp;";",ROW($1:$99),1),";")),"",ROW($1:$99)),COLUMN(L20))-1)</f>
        <v/>
      </c>
    </row>
    <row r="22" spans="1:32" x14ac:dyDescent="0.3">
      <c r="A22" s="130"/>
      <c r="B22" s="170"/>
      <c r="C22" s="140"/>
      <c r="D22" s="174"/>
      <c r="E22" s="176"/>
      <c r="F22" s="170"/>
      <c r="G22" s="170"/>
      <c r="H22" s="170"/>
      <c r="I22" s="141"/>
      <c r="J22" s="141"/>
      <c r="K22" s="141"/>
      <c r="L22" s="141"/>
      <c r="M22" s="141"/>
      <c r="N22" s="141"/>
      <c r="O22" s="141"/>
      <c r="P22" s="141"/>
      <c r="Q22" s="141"/>
      <c r="R22" s="141"/>
      <c r="S22" s="11">
        <f t="shared" si="1"/>
        <v>0</v>
      </c>
      <c r="T22" s="170"/>
      <c r="U22" s="196" t="str" cm="1">
        <f t="array" ref="U22">MID(";"&amp;'CASE DATA'!$E22&amp;";",SMALL(IF(ISERROR(SEARCH(MID(";"&amp;'CASE DATA'!$E22&amp;";",ROW($1:$99),1),";")),"",ROW($1:$99)+1),COLUMN(A22)),SMALL(IF(ISERROR(SEARCH(MID(";"&amp;'CASE DATA'!$E22&amp;";",ROW($1:$99),1),";")),"",ROW($1:$99)),COLUMN(A21)+1)-SMALL(IF(ISERROR(SEARCH(MID(";"&amp;'CASE DATA'!$E22&amp;";",ROW($1:$99),1),";")),"",ROW($1:$99)),COLUMN(A21))-1)</f>
        <v/>
      </c>
      <c r="V22" s="196" t="str" cm="1">
        <f t="array" ref="V22">MID(";"&amp;'CASE DATA'!$E22&amp;";",SMALL(IF(ISERROR(SEARCH(MID(";"&amp;'CASE DATA'!$E22&amp;";",ROW($1:$99),1),";")),"",ROW($1:$99)+1),COLUMN(B22)),SMALL(IF(ISERROR(SEARCH(MID(";"&amp;'CASE DATA'!$E22&amp;";",ROW($1:$99),1),";")),"",ROW($1:$99)),COLUMN(B21)+1)-SMALL(IF(ISERROR(SEARCH(MID(";"&amp;'CASE DATA'!$E22&amp;";",ROW($1:$99),1),";")),"",ROW($1:$99)),COLUMN(B21))-1)</f>
        <v/>
      </c>
      <c r="W22" s="196" t="str" cm="1">
        <f t="array" ref="W22">MID(";"&amp;'CASE DATA'!$E22&amp;";",SMALL(IF(ISERROR(SEARCH(MID(";"&amp;'CASE DATA'!$E22&amp;";",ROW($1:$99),1),";")),"",ROW($1:$99)+1),COLUMN(C22)),SMALL(IF(ISERROR(SEARCH(MID(";"&amp;'CASE DATA'!$E22&amp;";",ROW($1:$99),1),";")),"",ROW($1:$99)),COLUMN(C21)+1)-SMALL(IF(ISERROR(SEARCH(MID(";"&amp;'CASE DATA'!$E22&amp;";",ROW($1:$99),1),";")),"",ROW($1:$99)),COLUMN(C21))-1)</f>
        <v/>
      </c>
      <c r="X22" s="196" t="str" cm="1">
        <f t="array" ref="X22">MID(";"&amp;'CASE DATA'!$E22&amp;";",SMALL(IF(ISERROR(SEARCH(MID(";"&amp;'CASE DATA'!$E22&amp;";",ROW($1:$99),1),";")),"",ROW($1:$99)+1),COLUMN(D22)),SMALL(IF(ISERROR(SEARCH(MID(";"&amp;'CASE DATA'!$E22&amp;";",ROW($1:$99),1),";")),"",ROW($1:$99)),COLUMN(D21)+1)-SMALL(IF(ISERROR(SEARCH(MID(";"&amp;'CASE DATA'!$E22&amp;";",ROW($1:$99),1),";")),"",ROW($1:$99)),COLUMN(D21))-1)</f>
        <v/>
      </c>
      <c r="Y22" s="196" t="str" cm="1">
        <f t="array" ref="Y22">MID(";"&amp;'CASE DATA'!$E22&amp;";",SMALL(IF(ISERROR(SEARCH(MID(";"&amp;'CASE DATA'!$E22&amp;";",ROW($1:$99),1),";")),"",ROW($1:$99)+1),COLUMN(E22)),SMALL(IF(ISERROR(SEARCH(MID(";"&amp;'CASE DATA'!$E22&amp;";",ROW($1:$99),1),";")),"",ROW($1:$99)),COLUMN(E21)+1)-SMALL(IF(ISERROR(SEARCH(MID(";"&amp;'CASE DATA'!$E22&amp;";",ROW($1:$99),1),";")),"",ROW($1:$99)),COLUMN(E21))-1)</f>
        <v/>
      </c>
      <c r="Z22" s="196" t="str" cm="1">
        <f t="array" ref="Z22">MID(";"&amp;'CASE DATA'!$E22&amp;";",SMALL(IF(ISERROR(SEARCH(MID(";"&amp;'CASE DATA'!$E22&amp;";",ROW($1:$99),1),";")),"",ROW($1:$99)+1),COLUMN(F22)),SMALL(IF(ISERROR(SEARCH(MID(";"&amp;'CASE DATA'!$E22&amp;";",ROW($1:$99),1),";")),"",ROW($1:$99)),COLUMN(F21)+1)-SMALL(IF(ISERROR(SEARCH(MID(";"&amp;'CASE DATA'!$E22&amp;";",ROW($1:$99),1),";")),"",ROW($1:$99)),COLUMN(F21))-1)</f>
        <v/>
      </c>
      <c r="AA22" s="196" t="str" cm="1">
        <f t="array" ref="AA22">MID(";"&amp;'CASE DATA'!$E22&amp;";",SMALL(IF(ISERROR(SEARCH(MID(";"&amp;'CASE DATA'!$E22&amp;";",ROW($1:$99),1),";")),"",ROW($1:$99)+1),COLUMN(G22)),SMALL(IF(ISERROR(SEARCH(MID(";"&amp;'CASE DATA'!$E22&amp;";",ROW($1:$99),1),";")),"",ROW($1:$99)),COLUMN(G21)+1)-SMALL(IF(ISERROR(SEARCH(MID(";"&amp;'CASE DATA'!$E22&amp;";",ROW($1:$99),1),";")),"",ROW($1:$99)),COLUMN(G21))-1)</f>
        <v/>
      </c>
      <c r="AB22" s="196" t="str" cm="1">
        <f t="array" ref="AB22">MID(";"&amp;'CASE DATA'!$E22&amp;";",SMALL(IF(ISERROR(SEARCH(MID(";"&amp;'CASE DATA'!$E22&amp;";",ROW($1:$99),1),";")),"",ROW($1:$99)+1),COLUMN(H22)),SMALL(IF(ISERROR(SEARCH(MID(";"&amp;'CASE DATA'!$E22&amp;";",ROW($1:$99),1),";")),"",ROW($1:$99)),COLUMN(H21)+1)-SMALL(IF(ISERROR(SEARCH(MID(";"&amp;'CASE DATA'!$E22&amp;";",ROW($1:$99),1),";")),"",ROW($1:$99)),COLUMN(H21))-1)</f>
        <v/>
      </c>
      <c r="AC22" s="196" t="str" cm="1">
        <f t="array" ref="AC22">MID(";"&amp;'CASE DATA'!$E22&amp;";",SMALL(IF(ISERROR(SEARCH(MID(";"&amp;'CASE DATA'!$E22&amp;";",ROW($1:$99),1),";")),"",ROW($1:$99)+1),COLUMN(I22)),SMALL(IF(ISERROR(SEARCH(MID(";"&amp;'CASE DATA'!$E22&amp;";",ROW($1:$99),1),";")),"",ROW($1:$99)),COLUMN(I21)+1)-SMALL(IF(ISERROR(SEARCH(MID(";"&amp;'CASE DATA'!$E22&amp;";",ROW($1:$99),1),";")),"",ROW($1:$99)),COLUMN(I21))-1)</f>
        <v/>
      </c>
      <c r="AD22" s="196" t="str" cm="1">
        <f t="array" ref="AD22">MID(";"&amp;'CASE DATA'!$E22&amp;";",SMALL(IF(ISERROR(SEARCH(MID(";"&amp;'CASE DATA'!$E22&amp;";",ROW($1:$99),1),";")),"",ROW($1:$99)+1),COLUMN(J22)),SMALL(IF(ISERROR(SEARCH(MID(";"&amp;'CASE DATA'!$E22&amp;";",ROW($1:$99),1),";")),"",ROW($1:$99)),COLUMN(J21)+1)-SMALL(IF(ISERROR(SEARCH(MID(";"&amp;'CASE DATA'!$E22&amp;";",ROW($1:$99),1),";")),"",ROW($1:$99)),COLUMN(J21))-1)</f>
        <v/>
      </c>
      <c r="AE22" s="196" t="str" cm="1">
        <f t="array" ref="AE22">MID(";"&amp;'CASE DATA'!$E22&amp;";",SMALL(IF(ISERROR(SEARCH(MID(";"&amp;'CASE DATA'!$E22&amp;";",ROW($1:$99),1),";")),"",ROW($1:$99)+1),COLUMN(K22)),SMALL(IF(ISERROR(SEARCH(MID(";"&amp;'CASE DATA'!$E22&amp;";",ROW($1:$99),1),";")),"",ROW($1:$99)),COLUMN(K21)+1)-SMALL(IF(ISERROR(SEARCH(MID(";"&amp;'CASE DATA'!$E22&amp;";",ROW($1:$99),1),";")),"",ROW($1:$99)),COLUMN(K21))-1)</f>
        <v/>
      </c>
      <c r="AF22" s="196" t="str" cm="1">
        <f t="array" ref="AF22">MID(";"&amp;'CASE DATA'!$E22&amp;";",SMALL(IF(ISERROR(SEARCH(MID(";"&amp;'CASE DATA'!$E22&amp;";",ROW($1:$99),1),";")),"",ROW($1:$99)+1),COLUMN(L22)),SMALL(IF(ISERROR(SEARCH(MID(";"&amp;'CASE DATA'!$E22&amp;";",ROW($1:$99),1),";")),"",ROW($1:$99)),COLUMN(L21)+1)-SMALL(IF(ISERROR(SEARCH(MID(";"&amp;'CASE DATA'!$E22&amp;";",ROW($1:$99),1),";")),"",ROW($1:$99)),COLUMN(L21))-1)</f>
        <v/>
      </c>
    </row>
    <row r="23" spans="1:32" x14ac:dyDescent="0.3">
      <c r="A23" s="130"/>
      <c r="B23" s="170"/>
      <c r="C23" s="140"/>
      <c r="D23" s="174"/>
      <c r="E23" s="176"/>
      <c r="F23" s="170"/>
      <c r="G23" s="170"/>
      <c r="H23" s="170"/>
      <c r="I23" s="141"/>
      <c r="J23" s="141"/>
      <c r="K23" s="141"/>
      <c r="L23" s="141"/>
      <c r="M23" s="141"/>
      <c r="N23" s="141"/>
      <c r="O23" s="141"/>
      <c r="P23" s="141"/>
      <c r="Q23" s="141"/>
      <c r="R23" s="141"/>
      <c r="S23" s="11">
        <f t="shared" si="1"/>
        <v>0</v>
      </c>
      <c r="T23" s="141"/>
      <c r="U23" s="196" t="str" cm="1">
        <f t="array" ref="U23">MID(";"&amp;'CASE DATA'!$E23&amp;";",SMALL(IF(ISERROR(SEARCH(MID(";"&amp;'CASE DATA'!$E23&amp;";",ROW($1:$99),1),";")),"",ROW($1:$99)+1),COLUMN(A23)),SMALL(IF(ISERROR(SEARCH(MID(";"&amp;'CASE DATA'!$E23&amp;";",ROW($1:$99),1),";")),"",ROW($1:$99)),COLUMN(A22)+1)-SMALL(IF(ISERROR(SEARCH(MID(";"&amp;'CASE DATA'!$E23&amp;";",ROW($1:$99),1),";")),"",ROW($1:$99)),COLUMN(A22))-1)</f>
        <v/>
      </c>
      <c r="V23" s="196" t="str" cm="1">
        <f t="array" ref="V23">MID(";"&amp;'CASE DATA'!$E23&amp;";",SMALL(IF(ISERROR(SEARCH(MID(";"&amp;'CASE DATA'!$E23&amp;";",ROW($1:$99),1),";")),"",ROW($1:$99)+1),COLUMN(B23)),SMALL(IF(ISERROR(SEARCH(MID(";"&amp;'CASE DATA'!$E23&amp;";",ROW($1:$99),1),";")),"",ROW($1:$99)),COLUMN(B22)+1)-SMALL(IF(ISERROR(SEARCH(MID(";"&amp;'CASE DATA'!$E23&amp;";",ROW($1:$99),1),";")),"",ROW($1:$99)),COLUMN(B22))-1)</f>
        <v/>
      </c>
      <c r="W23" s="196" t="str" cm="1">
        <f t="array" ref="W23">MID(";"&amp;'CASE DATA'!$E23&amp;";",SMALL(IF(ISERROR(SEARCH(MID(";"&amp;'CASE DATA'!$E23&amp;";",ROW($1:$99),1),";")),"",ROW($1:$99)+1),COLUMN(C23)),SMALL(IF(ISERROR(SEARCH(MID(";"&amp;'CASE DATA'!$E23&amp;";",ROW($1:$99),1),";")),"",ROW($1:$99)),COLUMN(C22)+1)-SMALL(IF(ISERROR(SEARCH(MID(";"&amp;'CASE DATA'!$E23&amp;";",ROW($1:$99),1),";")),"",ROW($1:$99)),COLUMN(C22))-1)</f>
        <v/>
      </c>
      <c r="X23" s="196" t="str" cm="1">
        <f t="array" ref="X23">MID(";"&amp;'CASE DATA'!$E23&amp;";",SMALL(IF(ISERROR(SEARCH(MID(";"&amp;'CASE DATA'!$E23&amp;";",ROW($1:$99),1),";")),"",ROW($1:$99)+1),COLUMN(D23)),SMALL(IF(ISERROR(SEARCH(MID(";"&amp;'CASE DATA'!$E23&amp;";",ROW($1:$99),1),";")),"",ROW($1:$99)),COLUMN(D22)+1)-SMALL(IF(ISERROR(SEARCH(MID(";"&amp;'CASE DATA'!$E23&amp;";",ROW($1:$99),1),";")),"",ROW($1:$99)),COLUMN(D22))-1)</f>
        <v/>
      </c>
      <c r="Y23" s="196" t="str" cm="1">
        <f t="array" ref="Y23">MID(";"&amp;'CASE DATA'!$E23&amp;";",SMALL(IF(ISERROR(SEARCH(MID(";"&amp;'CASE DATA'!$E23&amp;";",ROW($1:$99),1),";")),"",ROW($1:$99)+1),COLUMN(E23)),SMALL(IF(ISERROR(SEARCH(MID(";"&amp;'CASE DATA'!$E23&amp;";",ROW($1:$99),1),";")),"",ROW($1:$99)),COLUMN(E22)+1)-SMALL(IF(ISERROR(SEARCH(MID(";"&amp;'CASE DATA'!$E23&amp;";",ROW($1:$99),1),";")),"",ROW($1:$99)),COLUMN(E22))-1)</f>
        <v/>
      </c>
      <c r="Z23" s="196" t="str" cm="1">
        <f t="array" ref="Z23">MID(";"&amp;'CASE DATA'!$E23&amp;";",SMALL(IF(ISERROR(SEARCH(MID(";"&amp;'CASE DATA'!$E23&amp;";",ROW($1:$99),1),";")),"",ROW($1:$99)+1),COLUMN(F23)),SMALL(IF(ISERROR(SEARCH(MID(";"&amp;'CASE DATA'!$E23&amp;";",ROW($1:$99),1),";")),"",ROW($1:$99)),COLUMN(F22)+1)-SMALL(IF(ISERROR(SEARCH(MID(";"&amp;'CASE DATA'!$E23&amp;";",ROW($1:$99),1),";")),"",ROW($1:$99)),COLUMN(F22))-1)</f>
        <v/>
      </c>
      <c r="AA23" s="196" t="str" cm="1">
        <f t="array" ref="AA23">MID(";"&amp;'CASE DATA'!$E23&amp;";",SMALL(IF(ISERROR(SEARCH(MID(";"&amp;'CASE DATA'!$E23&amp;";",ROW($1:$99),1),";")),"",ROW($1:$99)+1),COLUMN(G23)),SMALL(IF(ISERROR(SEARCH(MID(";"&amp;'CASE DATA'!$E23&amp;";",ROW($1:$99),1),";")),"",ROW($1:$99)),COLUMN(G22)+1)-SMALL(IF(ISERROR(SEARCH(MID(";"&amp;'CASE DATA'!$E23&amp;";",ROW($1:$99),1),";")),"",ROW($1:$99)),COLUMN(G22))-1)</f>
        <v/>
      </c>
      <c r="AB23" s="196" t="str" cm="1">
        <f t="array" ref="AB23">MID(";"&amp;'CASE DATA'!$E23&amp;";",SMALL(IF(ISERROR(SEARCH(MID(";"&amp;'CASE DATA'!$E23&amp;";",ROW($1:$99),1),";")),"",ROW($1:$99)+1),COLUMN(H23)),SMALL(IF(ISERROR(SEARCH(MID(";"&amp;'CASE DATA'!$E23&amp;";",ROW($1:$99),1),";")),"",ROW($1:$99)),COLUMN(H22)+1)-SMALL(IF(ISERROR(SEARCH(MID(";"&amp;'CASE DATA'!$E23&amp;";",ROW($1:$99),1),";")),"",ROW($1:$99)),COLUMN(H22))-1)</f>
        <v/>
      </c>
      <c r="AC23" s="196" t="str" cm="1">
        <f t="array" ref="AC23">MID(";"&amp;'CASE DATA'!$E23&amp;";",SMALL(IF(ISERROR(SEARCH(MID(";"&amp;'CASE DATA'!$E23&amp;";",ROW($1:$99),1),";")),"",ROW($1:$99)+1),COLUMN(I23)),SMALL(IF(ISERROR(SEARCH(MID(";"&amp;'CASE DATA'!$E23&amp;";",ROW($1:$99),1),";")),"",ROW($1:$99)),COLUMN(I22)+1)-SMALL(IF(ISERROR(SEARCH(MID(";"&amp;'CASE DATA'!$E23&amp;";",ROW($1:$99),1),";")),"",ROW($1:$99)),COLUMN(I22))-1)</f>
        <v/>
      </c>
      <c r="AD23" s="196" t="str" cm="1">
        <f t="array" ref="AD23">MID(";"&amp;'CASE DATA'!$E23&amp;";",SMALL(IF(ISERROR(SEARCH(MID(";"&amp;'CASE DATA'!$E23&amp;";",ROW($1:$99),1),";")),"",ROW($1:$99)+1),COLUMN(J23)),SMALL(IF(ISERROR(SEARCH(MID(";"&amp;'CASE DATA'!$E23&amp;";",ROW($1:$99),1),";")),"",ROW($1:$99)),COLUMN(J22)+1)-SMALL(IF(ISERROR(SEARCH(MID(";"&amp;'CASE DATA'!$E23&amp;";",ROW($1:$99),1),";")),"",ROW($1:$99)),COLUMN(J22))-1)</f>
        <v/>
      </c>
      <c r="AE23" s="196" t="str" cm="1">
        <f t="array" ref="AE23">MID(";"&amp;'CASE DATA'!$E23&amp;";",SMALL(IF(ISERROR(SEARCH(MID(";"&amp;'CASE DATA'!$E23&amp;";",ROW($1:$99),1),";")),"",ROW($1:$99)+1),COLUMN(K23)),SMALL(IF(ISERROR(SEARCH(MID(";"&amp;'CASE DATA'!$E23&amp;";",ROW($1:$99),1),";")),"",ROW($1:$99)),COLUMN(K22)+1)-SMALL(IF(ISERROR(SEARCH(MID(";"&amp;'CASE DATA'!$E23&amp;";",ROW($1:$99),1),";")),"",ROW($1:$99)),COLUMN(K22))-1)</f>
        <v/>
      </c>
      <c r="AF23" s="196" t="str" cm="1">
        <f t="array" ref="AF23">MID(";"&amp;'CASE DATA'!$E23&amp;";",SMALL(IF(ISERROR(SEARCH(MID(";"&amp;'CASE DATA'!$E23&amp;";",ROW($1:$99),1),";")),"",ROW($1:$99)+1),COLUMN(L23)),SMALL(IF(ISERROR(SEARCH(MID(";"&amp;'CASE DATA'!$E23&amp;";",ROW($1:$99),1),";")),"",ROW($1:$99)),COLUMN(L22)+1)-SMALL(IF(ISERROR(SEARCH(MID(";"&amp;'CASE DATA'!$E23&amp;";",ROW($1:$99),1),";")),"",ROW($1:$99)),COLUMN(L22))-1)</f>
        <v/>
      </c>
    </row>
    <row r="24" spans="1:32" x14ac:dyDescent="0.3">
      <c r="A24" s="130"/>
      <c r="B24" s="170"/>
      <c r="C24" s="140"/>
      <c r="D24" s="174"/>
      <c r="E24" s="176"/>
      <c r="F24" s="170"/>
      <c r="G24" s="170"/>
      <c r="H24" s="170"/>
      <c r="I24" s="141"/>
      <c r="J24" s="141"/>
      <c r="K24" s="141"/>
      <c r="L24" s="141"/>
      <c r="M24" s="141"/>
      <c r="N24" s="141"/>
      <c r="O24" s="141"/>
      <c r="P24" s="141"/>
      <c r="Q24" s="141"/>
      <c r="R24" s="141"/>
      <c r="S24" s="11">
        <f t="shared" si="1"/>
        <v>0</v>
      </c>
      <c r="T24" s="170"/>
      <c r="U24" s="196" t="str" cm="1">
        <f t="array" ref="U24">MID(";"&amp;'CASE DATA'!$E24&amp;";",SMALL(IF(ISERROR(SEARCH(MID(";"&amp;'CASE DATA'!$E24&amp;";",ROW($1:$99),1),";")),"",ROW($1:$99)+1),COLUMN(A24)),SMALL(IF(ISERROR(SEARCH(MID(";"&amp;'CASE DATA'!$E24&amp;";",ROW($1:$99),1),";")),"",ROW($1:$99)),COLUMN(A23)+1)-SMALL(IF(ISERROR(SEARCH(MID(";"&amp;'CASE DATA'!$E24&amp;";",ROW($1:$99),1),";")),"",ROW($1:$99)),COLUMN(A23))-1)</f>
        <v/>
      </c>
      <c r="V24" s="196" t="str" cm="1">
        <f t="array" ref="V24">MID(";"&amp;'CASE DATA'!$E24&amp;";",SMALL(IF(ISERROR(SEARCH(MID(";"&amp;'CASE DATA'!$E24&amp;";",ROW($1:$99),1),";")),"",ROW($1:$99)+1),COLUMN(B24)),SMALL(IF(ISERROR(SEARCH(MID(";"&amp;'CASE DATA'!$E24&amp;";",ROW($1:$99),1),";")),"",ROW($1:$99)),COLUMN(B23)+1)-SMALL(IF(ISERROR(SEARCH(MID(";"&amp;'CASE DATA'!$E24&amp;";",ROW($1:$99),1),";")),"",ROW($1:$99)),COLUMN(B23))-1)</f>
        <v/>
      </c>
      <c r="W24" s="196" t="str" cm="1">
        <f t="array" ref="W24">MID(";"&amp;'CASE DATA'!$E24&amp;";",SMALL(IF(ISERROR(SEARCH(MID(";"&amp;'CASE DATA'!$E24&amp;";",ROW($1:$99),1),";")),"",ROW($1:$99)+1),COLUMN(C24)),SMALL(IF(ISERROR(SEARCH(MID(";"&amp;'CASE DATA'!$E24&amp;";",ROW($1:$99),1),";")),"",ROW($1:$99)),COLUMN(C23)+1)-SMALL(IF(ISERROR(SEARCH(MID(";"&amp;'CASE DATA'!$E24&amp;";",ROW($1:$99),1),";")),"",ROW($1:$99)),COLUMN(C23))-1)</f>
        <v/>
      </c>
      <c r="X24" s="196" t="str" cm="1">
        <f t="array" ref="X24">MID(";"&amp;'CASE DATA'!$E24&amp;";",SMALL(IF(ISERROR(SEARCH(MID(";"&amp;'CASE DATA'!$E24&amp;";",ROW($1:$99),1),";")),"",ROW($1:$99)+1),COLUMN(D24)),SMALL(IF(ISERROR(SEARCH(MID(";"&amp;'CASE DATA'!$E24&amp;";",ROW($1:$99),1),";")),"",ROW($1:$99)),COLUMN(D23)+1)-SMALL(IF(ISERROR(SEARCH(MID(";"&amp;'CASE DATA'!$E24&amp;";",ROW($1:$99),1),";")),"",ROW($1:$99)),COLUMN(D23))-1)</f>
        <v/>
      </c>
      <c r="Y24" s="196" t="str" cm="1">
        <f t="array" ref="Y24">MID(";"&amp;'CASE DATA'!$E24&amp;";",SMALL(IF(ISERROR(SEARCH(MID(";"&amp;'CASE DATA'!$E24&amp;";",ROW($1:$99),1),";")),"",ROW($1:$99)+1),COLUMN(E24)),SMALL(IF(ISERROR(SEARCH(MID(";"&amp;'CASE DATA'!$E24&amp;";",ROW($1:$99),1),";")),"",ROW($1:$99)),COLUMN(E23)+1)-SMALL(IF(ISERROR(SEARCH(MID(";"&amp;'CASE DATA'!$E24&amp;";",ROW($1:$99),1),";")),"",ROW($1:$99)),COLUMN(E23))-1)</f>
        <v/>
      </c>
      <c r="Z24" s="196" t="str" cm="1">
        <f t="array" ref="Z24">MID(";"&amp;'CASE DATA'!$E24&amp;";",SMALL(IF(ISERROR(SEARCH(MID(";"&amp;'CASE DATA'!$E24&amp;";",ROW($1:$99),1),";")),"",ROW($1:$99)+1),COLUMN(F24)),SMALL(IF(ISERROR(SEARCH(MID(";"&amp;'CASE DATA'!$E24&amp;";",ROW($1:$99),1),";")),"",ROW($1:$99)),COLUMN(F23)+1)-SMALL(IF(ISERROR(SEARCH(MID(";"&amp;'CASE DATA'!$E24&amp;";",ROW($1:$99),1),";")),"",ROW($1:$99)),COLUMN(F23))-1)</f>
        <v/>
      </c>
      <c r="AA24" s="196" t="str" cm="1">
        <f t="array" ref="AA24">MID(";"&amp;'CASE DATA'!$E24&amp;";",SMALL(IF(ISERROR(SEARCH(MID(";"&amp;'CASE DATA'!$E24&amp;";",ROW($1:$99),1),";")),"",ROW($1:$99)+1),COLUMN(G24)),SMALL(IF(ISERROR(SEARCH(MID(";"&amp;'CASE DATA'!$E24&amp;";",ROW($1:$99),1),";")),"",ROW($1:$99)),COLUMN(G23)+1)-SMALL(IF(ISERROR(SEARCH(MID(";"&amp;'CASE DATA'!$E24&amp;";",ROW($1:$99),1),";")),"",ROW($1:$99)),COLUMN(G23))-1)</f>
        <v/>
      </c>
      <c r="AB24" s="196" t="str" cm="1">
        <f t="array" ref="AB24">MID(";"&amp;'CASE DATA'!$E24&amp;";",SMALL(IF(ISERROR(SEARCH(MID(";"&amp;'CASE DATA'!$E24&amp;";",ROW($1:$99),1),";")),"",ROW($1:$99)+1),COLUMN(H24)),SMALL(IF(ISERROR(SEARCH(MID(";"&amp;'CASE DATA'!$E24&amp;";",ROW($1:$99),1),";")),"",ROW($1:$99)),COLUMN(H23)+1)-SMALL(IF(ISERROR(SEARCH(MID(";"&amp;'CASE DATA'!$E24&amp;";",ROW($1:$99),1),";")),"",ROW($1:$99)),COLUMN(H23))-1)</f>
        <v/>
      </c>
      <c r="AC24" s="196" t="str" cm="1">
        <f t="array" ref="AC24">MID(";"&amp;'CASE DATA'!$E24&amp;";",SMALL(IF(ISERROR(SEARCH(MID(";"&amp;'CASE DATA'!$E24&amp;";",ROW($1:$99),1),";")),"",ROW($1:$99)+1),COLUMN(I24)),SMALL(IF(ISERROR(SEARCH(MID(";"&amp;'CASE DATA'!$E24&amp;";",ROW($1:$99),1),";")),"",ROW($1:$99)),COLUMN(I23)+1)-SMALL(IF(ISERROR(SEARCH(MID(";"&amp;'CASE DATA'!$E24&amp;";",ROW($1:$99),1),";")),"",ROW($1:$99)),COLUMN(I23))-1)</f>
        <v/>
      </c>
      <c r="AD24" s="196" t="str" cm="1">
        <f t="array" ref="AD24">MID(";"&amp;'CASE DATA'!$E24&amp;";",SMALL(IF(ISERROR(SEARCH(MID(";"&amp;'CASE DATA'!$E24&amp;";",ROW($1:$99),1),";")),"",ROW($1:$99)+1),COLUMN(J24)),SMALL(IF(ISERROR(SEARCH(MID(";"&amp;'CASE DATA'!$E24&amp;";",ROW($1:$99),1),";")),"",ROW($1:$99)),COLUMN(J23)+1)-SMALL(IF(ISERROR(SEARCH(MID(";"&amp;'CASE DATA'!$E24&amp;";",ROW($1:$99),1),";")),"",ROW($1:$99)),COLUMN(J23))-1)</f>
        <v/>
      </c>
      <c r="AE24" s="196" t="str" cm="1">
        <f t="array" ref="AE24">MID(";"&amp;'CASE DATA'!$E24&amp;";",SMALL(IF(ISERROR(SEARCH(MID(";"&amp;'CASE DATA'!$E24&amp;";",ROW($1:$99),1),";")),"",ROW($1:$99)+1),COLUMN(K24)),SMALL(IF(ISERROR(SEARCH(MID(";"&amp;'CASE DATA'!$E24&amp;";",ROW($1:$99),1),";")),"",ROW($1:$99)),COLUMN(K23)+1)-SMALL(IF(ISERROR(SEARCH(MID(";"&amp;'CASE DATA'!$E24&amp;";",ROW($1:$99),1),";")),"",ROW($1:$99)),COLUMN(K23))-1)</f>
        <v/>
      </c>
      <c r="AF24" s="196" t="str" cm="1">
        <f t="array" ref="AF24">MID(";"&amp;'CASE DATA'!$E24&amp;";",SMALL(IF(ISERROR(SEARCH(MID(";"&amp;'CASE DATA'!$E24&amp;";",ROW($1:$99),1),";")),"",ROW($1:$99)+1),COLUMN(L24)),SMALL(IF(ISERROR(SEARCH(MID(";"&amp;'CASE DATA'!$E24&amp;";",ROW($1:$99),1),";")),"",ROW($1:$99)),COLUMN(L23)+1)-SMALL(IF(ISERROR(SEARCH(MID(";"&amp;'CASE DATA'!$E24&amp;";",ROW($1:$99),1),";")),"",ROW($1:$99)),COLUMN(L23))-1)</f>
        <v/>
      </c>
    </row>
    <row r="25" spans="1:32" x14ac:dyDescent="0.3">
      <c r="A25" s="130"/>
      <c r="B25" s="170"/>
      <c r="C25" s="140"/>
      <c r="D25" s="174"/>
      <c r="E25" s="176"/>
      <c r="F25" s="170"/>
      <c r="G25" s="170"/>
      <c r="H25" s="170"/>
      <c r="I25" s="141"/>
      <c r="J25" s="141"/>
      <c r="K25" s="141"/>
      <c r="L25" s="141"/>
      <c r="M25" s="141"/>
      <c r="N25" s="141"/>
      <c r="O25" s="141"/>
      <c r="P25" s="141"/>
      <c r="Q25" s="141"/>
      <c r="R25" s="141"/>
      <c r="S25" s="11">
        <f t="shared" si="1"/>
        <v>0</v>
      </c>
      <c r="T25" s="170"/>
      <c r="U25" s="196" t="str" cm="1">
        <f t="array" ref="U25">MID(";"&amp;'CASE DATA'!$E25&amp;";",SMALL(IF(ISERROR(SEARCH(MID(";"&amp;'CASE DATA'!$E25&amp;";",ROW($1:$99),1),";")),"",ROW($1:$99)+1),COLUMN(A25)),SMALL(IF(ISERROR(SEARCH(MID(";"&amp;'CASE DATA'!$E25&amp;";",ROW($1:$99),1),";")),"",ROW($1:$99)),COLUMN(A24)+1)-SMALL(IF(ISERROR(SEARCH(MID(";"&amp;'CASE DATA'!$E25&amp;";",ROW($1:$99),1),";")),"",ROW($1:$99)),COLUMN(A24))-1)</f>
        <v/>
      </c>
      <c r="V25" s="196" t="str" cm="1">
        <f t="array" ref="V25">MID(";"&amp;'CASE DATA'!$E25&amp;";",SMALL(IF(ISERROR(SEARCH(MID(";"&amp;'CASE DATA'!$E25&amp;";",ROW($1:$99),1),";")),"",ROW($1:$99)+1),COLUMN(B25)),SMALL(IF(ISERROR(SEARCH(MID(";"&amp;'CASE DATA'!$E25&amp;";",ROW($1:$99),1),";")),"",ROW($1:$99)),COLUMN(B24)+1)-SMALL(IF(ISERROR(SEARCH(MID(";"&amp;'CASE DATA'!$E25&amp;";",ROW($1:$99),1),";")),"",ROW($1:$99)),COLUMN(B24))-1)</f>
        <v/>
      </c>
      <c r="W25" s="196" t="str" cm="1">
        <f t="array" ref="W25">MID(";"&amp;'CASE DATA'!$E25&amp;";",SMALL(IF(ISERROR(SEARCH(MID(";"&amp;'CASE DATA'!$E25&amp;";",ROW($1:$99),1),";")),"",ROW($1:$99)+1),COLUMN(C25)),SMALL(IF(ISERROR(SEARCH(MID(";"&amp;'CASE DATA'!$E25&amp;";",ROW($1:$99),1),";")),"",ROW($1:$99)),COLUMN(C24)+1)-SMALL(IF(ISERROR(SEARCH(MID(";"&amp;'CASE DATA'!$E25&amp;";",ROW($1:$99),1),";")),"",ROW($1:$99)),COLUMN(C24))-1)</f>
        <v/>
      </c>
      <c r="X25" s="196" t="str" cm="1">
        <f t="array" ref="X25">MID(";"&amp;'CASE DATA'!$E25&amp;";",SMALL(IF(ISERROR(SEARCH(MID(";"&amp;'CASE DATA'!$E25&amp;";",ROW($1:$99),1),";")),"",ROW($1:$99)+1),COLUMN(D25)),SMALL(IF(ISERROR(SEARCH(MID(";"&amp;'CASE DATA'!$E25&amp;";",ROW($1:$99),1),";")),"",ROW($1:$99)),COLUMN(D24)+1)-SMALL(IF(ISERROR(SEARCH(MID(";"&amp;'CASE DATA'!$E25&amp;";",ROW($1:$99),1),";")),"",ROW($1:$99)),COLUMN(D24))-1)</f>
        <v/>
      </c>
      <c r="Y25" s="196" t="str" cm="1">
        <f t="array" ref="Y25">MID(";"&amp;'CASE DATA'!$E25&amp;";",SMALL(IF(ISERROR(SEARCH(MID(";"&amp;'CASE DATA'!$E25&amp;";",ROW($1:$99),1),";")),"",ROW($1:$99)+1),COLUMN(E25)),SMALL(IF(ISERROR(SEARCH(MID(";"&amp;'CASE DATA'!$E25&amp;";",ROW($1:$99),1),";")),"",ROW($1:$99)),COLUMN(E24)+1)-SMALL(IF(ISERROR(SEARCH(MID(";"&amp;'CASE DATA'!$E25&amp;";",ROW($1:$99),1),";")),"",ROW($1:$99)),COLUMN(E24))-1)</f>
        <v/>
      </c>
      <c r="Z25" s="196" t="str" cm="1">
        <f t="array" ref="Z25">MID(";"&amp;'CASE DATA'!$E25&amp;";",SMALL(IF(ISERROR(SEARCH(MID(";"&amp;'CASE DATA'!$E25&amp;";",ROW($1:$99),1),";")),"",ROW($1:$99)+1),COLUMN(F25)),SMALL(IF(ISERROR(SEARCH(MID(";"&amp;'CASE DATA'!$E25&amp;";",ROW($1:$99),1),";")),"",ROW($1:$99)),COLUMN(F24)+1)-SMALL(IF(ISERROR(SEARCH(MID(";"&amp;'CASE DATA'!$E25&amp;";",ROW($1:$99),1),";")),"",ROW($1:$99)),COLUMN(F24))-1)</f>
        <v/>
      </c>
      <c r="AA25" s="196" t="str" cm="1">
        <f t="array" ref="AA25">MID(";"&amp;'CASE DATA'!$E25&amp;";",SMALL(IF(ISERROR(SEARCH(MID(";"&amp;'CASE DATA'!$E25&amp;";",ROW($1:$99),1),";")),"",ROW($1:$99)+1),COLUMN(G25)),SMALL(IF(ISERROR(SEARCH(MID(";"&amp;'CASE DATA'!$E25&amp;";",ROW($1:$99),1),";")),"",ROW($1:$99)),COLUMN(G24)+1)-SMALL(IF(ISERROR(SEARCH(MID(";"&amp;'CASE DATA'!$E25&amp;";",ROW($1:$99),1),";")),"",ROW($1:$99)),COLUMN(G24))-1)</f>
        <v/>
      </c>
      <c r="AB25" s="196" t="str" cm="1">
        <f t="array" ref="AB25">MID(";"&amp;'CASE DATA'!$E25&amp;";",SMALL(IF(ISERROR(SEARCH(MID(";"&amp;'CASE DATA'!$E25&amp;";",ROW($1:$99),1),";")),"",ROW($1:$99)+1),COLUMN(H25)),SMALL(IF(ISERROR(SEARCH(MID(";"&amp;'CASE DATA'!$E25&amp;";",ROW($1:$99),1),";")),"",ROW($1:$99)),COLUMN(H24)+1)-SMALL(IF(ISERROR(SEARCH(MID(";"&amp;'CASE DATA'!$E25&amp;";",ROW($1:$99),1),";")),"",ROW($1:$99)),COLUMN(H24))-1)</f>
        <v/>
      </c>
      <c r="AC25" s="196" t="str" cm="1">
        <f t="array" ref="AC25">MID(";"&amp;'CASE DATA'!$E25&amp;";",SMALL(IF(ISERROR(SEARCH(MID(";"&amp;'CASE DATA'!$E25&amp;";",ROW($1:$99),1),";")),"",ROW($1:$99)+1),COLUMN(I25)),SMALL(IF(ISERROR(SEARCH(MID(";"&amp;'CASE DATA'!$E25&amp;";",ROW($1:$99),1),";")),"",ROW($1:$99)),COLUMN(I24)+1)-SMALL(IF(ISERROR(SEARCH(MID(";"&amp;'CASE DATA'!$E25&amp;";",ROW($1:$99),1),";")),"",ROW($1:$99)),COLUMN(I24))-1)</f>
        <v/>
      </c>
      <c r="AD25" s="196" t="str" cm="1">
        <f t="array" ref="AD25">MID(";"&amp;'CASE DATA'!$E25&amp;";",SMALL(IF(ISERROR(SEARCH(MID(";"&amp;'CASE DATA'!$E25&amp;";",ROW($1:$99),1),";")),"",ROW($1:$99)+1),COLUMN(J25)),SMALL(IF(ISERROR(SEARCH(MID(";"&amp;'CASE DATA'!$E25&amp;";",ROW($1:$99),1),";")),"",ROW($1:$99)),COLUMN(J24)+1)-SMALL(IF(ISERROR(SEARCH(MID(";"&amp;'CASE DATA'!$E25&amp;";",ROW($1:$99),1),";")),"",ROW($1:$99)),COLUMN(J24))-1)</f>
        <v/>
      </c>
      <c r="AE25" s="196" t="str" cm="1">
        <f t="array" ref="AE25">MID(";"&amp;'CASE DATA'!$E25&amp;";",SMALL(IF(ISERROR(SEARCH(MID(";"&amp;'CASE DATA'!$E25&amp;";",ROW($1:$99),1),";")),"",ROW($1:$99)+1),COLUMN(K25)),SMALL(IF(ISERROR(SEARCH(MID(";"&amp;'CASE DATA'!$E25&amp;";",ROW($1:$99),1),";")),"",ROW($1:$99)),COLUMN(K24)+1)-SMALL(IF(ISERROR(SEARCH(MID(";"&amp;'CASE DATA'!$E25&amp;";",ROW($1:$99),1),";")),"",ROW($1:$99)),COLUMN(K24))-1)</f>
        <v/>
      </c>
      <c r="AF25" s="196" t="str" cm="1">
        <f t="array" ref="AF25">MID(";"&amp;'CASE DATA'!$E25&amp;";",SMALL(IF(ISERROR(SEARCH(MID(";"&amp;'CASE DATA'!$E25&amp;";",ROW($1:$99),1),";")),"",ROW($1:$99)+1),COLUMN(L25)),SMALL(IF(ISERROR(SEARCH(MID(";"&amp;'CASE DATA'!$E25&amp;";",ROW($1:$99),1),";")),"",ROW($1:$99)),COLUMN(L24)+1)-SMALL(IF(ISERROR(SEARCH(MID(";"&amp;'CASE DATA'!$E25&amp;";",ROW($1:$99),1),";")),"",ROW($1:$99)),COLUMN(L24))-1)</f>
        <v/>
      </c>
    </row>
    <row r="26" spans="1:32" x14ac:dyDescent="0.3">
      <c r="A26" s="130"/>
      <c r="B26" s="170"/>
      <c r="C26" s="140"/>
      <c r="D26" s="174"/>
      <c r="E26" s="176"/>
      <c r="F26" s="170"/>
      <c r="G26" s="170"/>
      <c r="H26" s="170"/>
      <c r="I26" s="141"/>
      <c r="J26" s="141"/>
      <c r="K26" s="141"/>
      <c r="L26" s="141"/>
      <c r="M26" s="141"/>
      <c r="N26" s="141"/>
      <c r="O26" s="141"/>
      <c r="P26" s="141"/>
      <c r="Q26" s="141"/>
      <c r="R26" s="141"/>
      <c r="S26" s="11">
        <f t="shared" si="1"/>
        <v>0</v>
      </c>
      <c r="T26" s="170"/>
      <c r="U26" s="196" t="str" cm="1">
        <f t="array" ref="U26">MID(";"&amp;'CASE DATA'!$E26&amp;";",SMALL(IF(ISERROR(SEARCH(MID(";"&amp;'CASE DATA'!$E26&amp;";",ROW($1:$99),1),";")),"",ROW($1:$99)+1),COLUMN(A26)),SMALL(IF(ISERROR(SEARCH(MID(";"&amp;'CASE DATA'!$E26&amp;";",ROW($1:$99),1),";")),"",ROW($1:$99)),COLUMN(A25)+1)-SMALL(IF(ISERROR(SEARCH(MID(";"&amp;'CASE DATA'!$E26&amp;";",ROW($1:$99),1),";")),"",ROW($1:$99)),COLUMN(A25))-1)</f>
        <v/>
      </c>
      <c r="V26" s="196" t="str" cm="1">
        <f t="array" ref="V26">MID(";"&amp;'CASE DATA'!$E26&amp;";",SMALL(IF(ISERROR(SEARCH(MID(";"&amp;'CASE DATA'!$E26&amp;";",ROW($1:$99),1),";")),"",ROW($1:$99)+1),COLUMN(B26)),SMALL(IF(ISERROR(SEARCH(MID(";"&amp;'CASE DATA'!$E26&amp;";",ROW($1:$99),1),";")),"",ROW($1:$99)),COLUMN(B25)+1)-SMALL(IF(ISERROR(SEARCH(MID(";"&amp;'CASE DATA'!$E26&amp;";",ROW($1:$99),1),";")),"",ROW($1:$99)),COLUMN(B25))-1)</f>
        <v/>
      </c>
      <c r="W26" s="196" t="str" cm="1">
        <f t="array" ref="W26">MID(";"&amp;'CASE DATA'!$E26&amp;";",SMALL(IF(ISERROR(SEARCH(MID(";"&amp;'CASE DATA'!$E26&amp;";",ROW($1:$99),1),";")),"",ROW($1:$99)+1),COLUMN(C26)),SMALL(IF(ISERROR(SEARCH(MID(";"&amp;'CASE DATA'!$E26&amp;";",ROW($1:$99),1),";")),"",ROW($1:$99)),COLUMN(C25)+1)-SMALL(IF(ISERROR(SEARCH(MID(";"&amp;'CASE DATA'!$E26&amp;";",ROW($1:$99),1),";")),"",ROW($1:$99)),COLUMN(C25))-1)</f>
        <v/>
      </c>
      <c r="X26" s="196" t="str" cm="1">
        <f t="array" ref="X26">MID(";"&amp;'CASE DATA'!$E26&amp;";",SMALL(IF(ISERROR(SEARCH(MID(";"&amp;'CASE DATA'!$E26&amp;";",ROW($1:$99),1),";")),"",ROW($1:$99)+1),COLUMN(D26)),SMALL(IF(ISERROR(SEARCH(MID(";"&amp;'CASE DATA'!$E26&amp;";",ROW($1:$99),1),";")),"",ROW($1:$99)),COLUMN(D25)+1)-SMALL(IF(ISERROR(SEARCH(MID(";"&amp;'CASE DATA'!$E26&amp;";",ROW($1:$99),1),";")),"",ROW($1:$99)),COLUMN(D25))-1)</f>
        <v/>
      </c>
      <c r="Y26" s="196" t="str" cm="1">
        <f t="array" ref="Y26">MID(";"&amp;'CASE DATA'!$E26&amp;";",SMALL(IF(ISERROR(SEARCH(MID(";"&amp;'CASE DATA'!$E26&amp;";",ROW($1:$99),1),";")),"",ROW($1:$99)+1),COLUMN(E26)),SMALL(IF(ISERROR(SEARCH(MID(";"&amp;'CASE DATA'!$E26&amp;";",ROW($1:$99),1),";")),"",ROW($1:$99)),COLUMN(E25)+1)-SMALL(IF(ISERROR(SEARCH(MID(";"&amp;'CASE DATA'!$E26&amp;";",ROW($1:$99),1),";")),"",ROW($1:$99)),COLUMN(E25))-1)</f>
        <v/>
      </c>
      <c r="Z26" s="196" t="str" cm="1">
        <f t="array" ref="Z26">MID(";"&amp;'CASE DATA'!$E26&amp;";",SMALL(IF(ISERROR(SEARCH(MID(";"&amp;'CASE DATA'!$E26&amp;";",ROW($1:$99),1),";")),"",ROW($1:$99)+1),COLUMN(F26)),SMALL(IF(ISERROR(SEARCH(MID(";"&amp;'CASE DATA'!$E26&amp;";",ROW($1:$99),1),";")),"",ROW($1:$99)),COLUMN(F25)+1)-SMALL(IF(ISERROR(SEARCH(MID(";"&amp;'CASE DATA'!$E26&amp;";",ROW($1:$99),1),";")),"",ROW($1:$99)),COLUMN(F25))-1)</f>
        <v/>
      </c>
      <c r="AA26" s="196" t="str" cm="1">
        <f t="array" ref="AA26">MID(";"&amp;'CASE DATA'!$E26&amp;";",SMALL(IF(ISERROR(SEARCH(MID(";"&amp;'CASE DATA'!$E26&amp;";",ROW($1:$99),1),";")),"",ROW($1:$99)+1),COLUMN(G26)),SMALL(IF(ISERROR(SEARCH(MID(";"&amp;'CASE DATA'!$E26&amp;";",ROW($1:$99),1),";")),"",ROW($1:$99)),COLUMN(G25)+1)-SMALL(IF(ISERROR(SEARCH(MID(";"&amp;'CASE DATA'!$E26&amp;";",ROW($1:$99),1),";")),"",ROW($1:$99)),COLUMN(G25))-1)</f>
        <v/>
      </c>
      <c r="AB26" s="196" t="str" cm="1">
        <f t="array" ref="AB26">MID(";"&amp;'CASE DATA'!$E26&amp;";",SMALL(IF(ISERROR(SEARCH(MID(";"&amp;'CASE DATA'!$E26&amp;";",ROW($1:$99),1),";")),"",ROW($1:$99)+1),COLUMN(H26)),SMALL(IF(ISERROR(SEARCH(MID(";"&amp;'CASE DATA'!$E26&amp;";",ROW($1:$99),1),";")),"",ROW($1:$99)),COLUMN(H25)+1)-SMALL(IF(ISERROR(SEARCH(MID(";"&amp;'CASE DATA'!$E26&amp;";",ROW($1:$99),1),";")),"",ROW($1:$99)),COLUMN(H25))-1)</f>
        <v/>
      </c>
      <c r="AC26" s="196" t="str" cm="1">
        <f t="array" ref="AC26">MID(";"&amp;'CASE DATA'!$E26&amp;";",SMALL(IF(ISERROR(SEARCH(MID(";"&amp;'CASE DATA'!$E26&amp;";",ROW($1:$99),1),";")),"",ROW($1:$99)+1),COLUMN(I26)),SMALL(IF(ISERROR(SEARCH(MID(";"&amp;'CASE DATA'!$E26&amp;";",ROW($1:$99),1),";")),"",ROW($1:$99)),COLUMN(I25)+1)-SMALL(IF(ISERROR(SEARCH(MID(";"&amp;'CASE DATA'!$E26&amp;";",ROW($1:$99),1),";")),"",ROW($1:$99)),COLUMN(I25))-1)</f>
        <v/>
      </c>
      <c r="AD26" s="196" t="str" cm="1">
        <f t="array" ref="AD26">MID(";"&amp;'CASE DATA'!$E26&amp;";",SMALL(IF(ISERROR(SEARCH(MID(";"&amp;'CASE DATA'!$E26&amp;";",ROW($1:$99),1),";")),"",ROW($1:$99)+1),COLUMN(J26)),SMALL(IF(ISERROR(SEARCH(MID(";"&amp;'CASE DATA'!$E26&amp;";",ROW($1:$99),1),";")),"",ROW($1:$99)),COLUMN(J25)+1)-SMALL(IF(ISERROR(SEARCH(MID(";"&amp;'CASE DATA'!$E26&amp;";",ROW($1:$99),1),";")),"",ROW($1:$99)),COLUMN(J25))-1)</f>
        <v/>
      </c>
      <c r="AE26" s="196" t="str" cm="1">
        <f t="array" ref="AE26">MID(";"&amp;'CASE DATA'!$E26&amp;";",SMALL(IF(ISERROR(SEARCH(MID(";"&amp;'CASE DATA'!$E26&amp;";",ROW($1:$99),1),";")),"",ROW($1:$99)+1),COLUMN(K26)),SMALL(IF(ISERROR(SEARCH(MID(";"&amp;'CASE DATA'!$E26&amp;";",ROW($1:$99),1),";")),"",ROW($1:$99)),COLUMN(K25)+1)-SMALL(IF(ISERROR(SEARCH(MID(";"&amp;'CASE DATA'!$E26&amp;";",ROW($1:$99),1),";")),"",ROW($1:$99)),COLUMN(K25))-1)</f>
        <v/>
      </c>
      <c r="AF26" s="196" t="str" cm="1">
        <f t="array" ref="AF26">MID(";"&amp;'CASE DATA'!$E26&amp;";",SMALL(IF(ISERROR(SEARCH(MID(";"&amp;'CASE DATA'!$E26&amp;";",ROW($1:$99),1),";")),"",ROW($1:$99)+1),COLUMN(L26)),SMALL(IF(ISERROR(SEARCH(MID(";"&amp;'CASE DATA'!$E26&amp;";",ROW($1:$99),1),";")),"",ROW($1:$99)),COLUMN(L25)+1)-SMALL(IF(ISERROR(SEARCH(MID(";"&amp;'CASE DATA'!$E26&amp;";",ROW($1:$99),1),";")),"",ROW($1:$99)),COLUMN(L25))-1)</f>
        <v/>
      </c>
    </row>
    <row r="27" spans="1:32" x14ac:dyDescent="0.3">
      <c r="A27" s="130"/>
      <c r="B27" s="170"/>
      <c r="C27" s="140"/>
      <c r="D27" s="174"/>
      <c r="E27" s="176"/>
      <c r="F27" s="170"/>
      <c r="G27" s="170"/>
      <c r="H27" s="170"/>
      <c r="I27" s="141"/>
      <c r="J27" s="141"/>
      <c r="K27" s="141"/>
      <c r="L27" s="141"/>
      <c r="M27" s="141"/>
      <c r="N27" s="141"/>
      <c r="O27" s="141"/>
      <c r="P27" s="141"/>
      <c r="Q27" s="141"/>
      <c r="R27" s="141"/>
      <c r="S27" s="11">
        <f t="shared" si="1"/>
        <v>0</v>
      </c>
      <c r="T27" s="170"/>
      <c r="U27" s="196" t="str" cm="1">
        <f t="array" ref="U27">MID(";"&amp;'CASE DATA'!$E27&amp;";",SMALL(IF(ISERROR(SEARCH(MID(";"&amp;'CASE DATA'!$E27&amp;";",ROW($1:$99),1),";")),"",ROW($1:$99)+1),COLUMN(A27)),SMALL(IF(ISERROR(SEARCH(MID(";"&amp;'CASE DATA'!$E27&amp;";",ROW($1:$99),1),";")),"",ROW($1:$99)),COLUMN(A26)+1)-SMALL(IF(ISERROR(SEARCH(MID(";"&amp;'CASE DATA'!$E27&amp;";",ROW($1:$99),1),";")),"",ROW($1:$99)),COLUMN(A26))-1)</f>
        <v/>
      </c>
      <c r="V27" s="196" t="str" cm="1">
        <f t="array" ref="V27">MID(";"&amp;'CASE DATA'!$E27&amp;";",SMALL(IF(ISERROR(SEARCH(MID(";"&amp;'CASE DATA'!$E27&amp;";",ROW($1:$99),1),";")),"",ROW($1:$99)+1),COLUMN(B27)),SMALL(IF(ISERROR(SEARCH(MID(";"&amp;'CASE DATA'!$E27&amp;";",ROW($1:$99),1),";")),"",ROW($1:$99)),COLUMN(B26)+1)-SMALL(IF(ISERROR(SEARCH(MID(";"&amp;'CASE DATA'!$E27&amp;";",ROW($1:$99),1),";")),"",ROW($1:$99)),COLUMN(B26))-1)</f>
        <v/>
      </c>
      <c r="W27" s="196" t="str" cm="1">
        <f t="array" ref="W27">MID(";"&amp;'CASE DATA'!$E27&amp;";",SMALL(IF(ISERROR(SEARCH(MID(";"&amp;'CASE DATA'!$E27&amp;";",ROW($1:$99),1),";")),"",ROW($1:$99)+1),COLUMN(C27)),SMALL(IF(ISERROR(SEARCH(MID(";"&amp;'CASE DATA'!$E27&amp;";",ROW($1:$99),1),";")),"",ROW($1:$99)),COLUMN(C26)+1)-SMALL(IF(ISERROR(SEARCH(MID(";"&amp;'CASE DATA'!$E27&amp;";",ROW($1:$99),1),";")),"",ROW($1:$99)),COLUMN(C26))-1)</f>
        <v/>
      </c>
      <c r="X27" s="196" t="str" cm="1">
        <f t="array" ref="X27">MID(";"&amp;'CASE DATA'!$E27&amp;";",SMALL(IF(ISERROR(SEARCH(MID(";"&amp;'CASE DATA'!$E27&amp;";",ROW($1:$99),1),";")),"",ROW($1:$99)+1),COLUMN(D27)),SMALL(IF(ISERROR(SEARCH(MID(";"&amp;'CASE DATA'!$E27&amp;";",ROW($1:$99),1),";")),"",ROW($1:$99)),COLUMN(D26)+1)-SMALL(IF(ISERROR(SEARCH(MID(";"&amp;'CASE DATA'!$E27&amp;";",ROW($1:$99),1),";")),"",ROW($1:$99)),COLUMN(D26))-1)</f>
        <v/>
      </c>
      <c r="Y27" s="196" t="str" cm="1">
        <f t="array" ref="Y27">MID(";"&amp;'CASE DATA'!$E27&amp;";",SMALL(IF(ISERROR(SEARCH(MID(";"&amp;'CASE DATA'!$E27&amp;";",ROW($1:$99),1),";")),"",ROW($1:$99)+1),COLUMN(E27)),SMALL(IF(ISERROR(SEARCH(MID(";"&amp;'CASE DATA'!$E27&amp;";",ROW($1:$99),1),";")),"",ROW($1:$99)),COLUMN(E26)+1)-SMALL(IF(ISERROR(SEARCH(MID(";"&amp;'CASE DATA'!$E27&amp;";",ROW($1:$99),1),";")),"",ROW($1:$99)),COLUMN(E26))-1)</f>
        <v/>
      </c>
      <c r="Z27" s="196" t="str" cm="1">
        <f t="array" ref="Z27">MID(";"&amp;'CASE DATA'!$E27&amp;";",SMALL(IF(ISERROR(SEARCH(MID(";"&amp;'CASE DATA'!$E27&amp;";",ROW($1:$99),1),";")),"",ROW($1:$99)+1),COLUMN(F27)),SMALL(IF(ISERROR(SEARCH(MID(";"&amp;'CASE DATA'!$E27&amp;";",ROW($1:$99),1),";")),"",ROW($1:$99)),COLUMN(F26)+1)-SMALL(IF(ISERROR(SEARCH(MID(";"&amp;'CASE DATA'!$E27&amp;";",ROW($1:$99),1),";")),"",ROW($1:$99)),COLUMN(F26))-1)</f>
        <v/>
      </c>
      <c r="AA27" s="196" t="str" cm="1">
        <f t="array" ref="AA27">MID(";"&amp;'CASE DATA'!$E27&amp;";",SMALL(IF(ISERROR(SEARCH(MID(";"&amp;'CASE DATA'!$E27&amp;";",ROW($1:$99),1),";")),"",ROW($1:$99)+1),COLUMN(G27)),SMALL(IF(ISERROR(SEARCH(MID(";"&amp;'CASE DATA'!$E27&amp;";",ROW($1:$99),1),";")),"",ROW($1:$99)),COLUMN(G26)+1)-SMALL(IF(ISERROR(SEARCH(MID(";"&amp;'CASE DATA'!$E27&amp;";",ROW($1:$99),1),";")),"",ROW($1:$99)),COLUMN(G26))-1)</f>
        <v/>
      </c>
      <c r="AB27" s="196" t="str" cm="1">
        <f t="array" ref="AB27">MID(";"&amp;'CASE DATA'!$E27&amp;";",SMALL(IF(ISERROR(SEARCH(MID(";"&amp;'CASE DATA'!$E27&amp;";",ROW($1:$99),1),";")),"",ROW($1:$99)+1),COLUMN(H27)),SMALL(IF(ISERROR(SEARCH(MID(";"&amp;'CASE DATA'!$E27&amp;";",ROW($1:$99),1),";")),"",ROW($1:$99)),COLUMN(H26)+1)-SMALL(IF(ISERROR(SEARCH(MID(";"&amp;'CASE DATA'!$E27&amp;";",ROW($1:$99),1),";")),"",ROW($1:$99)),COLUMN(H26))-1)</f>
        <v/>
      </c>
      <c r="AC27" s="196" t="str" cm="1">
        <f t="array" ref="AC27">MID(";"&amp;'CASE DATA'!$E27&amp;";",SMALL(IF(ISERROR(SEARCH(MID(";"&amp;'CASE DATA'!$E27&amp;";",ROW($1:$99),1),";")),"",ROW($1:$99)+1),COLUMN(I27)),SMALL(IF(ISERROR(SEARCH(MID(";"&amp;'CASE DATA'!$E27&amp;";",ROW($1:$99),1),";")),"",ROW($1:$99)),COLUMN(I26)+1)-SMALL(IF(ISERROR(SEARCH(MID(";"&amp;'CASE DATA'!$E27&amp;";",ROW($1:$99),1),";")),"",ROW($1:$99)),COLUMN(I26))-1)</f>
        <v/>
      </c>
      <c r="AD27" s="196" t="str" cm="1">
        <f t="array" ref="AD27">MID(";"&amp;'CASE DATA'!$E27&amp;";",SMALL(IF(ISERROR(SEARCH(MID(";"&amp;'CASE DATA'!$E27&amp;";",ROW($1:$99),1),";")),"",ROW($1:$99)+1),COLUMN(J27)),SMALL(IF(ISERROR(SEARCH(MID(";"&amp;'CASE DATA'!$E27&amp;";",ROW($1:$99),1),";")),"",ROW($1:$99)),COLUMN(J26)+1)-SMALL(IF(ISERROR(SEARCH(MID(";"&amp;'CASE DATA'!$E27&amp;";",ROW($1:$99),1),";")),"",ROW($1:$99)),COLUMN(J26))-1)</f>
        <v/>
      </c>
      <c r="AE27" s="196" t="str" cm="1">
        <f t="array" ref="AE27">MID(";"&amp;'CASE DATA'!$E27&amp;";",SMALL(IF(ISERROR(SEARCH(MID(";"&amp;'CASE DATA'!$E27&amp;";",ROW($1:$99),1),";")),"",ROW($1:$99)+1),COLUMN(K27)),SMALL(IF(ISERROR(SEARCH(MID(";"&amp;'CASE DATA'!$E27&amp;";",ROW($1:$99),1),";")),"",ROW($1:$99)),COLUMN(K26)+1)-SMALL(IF(ISERROR(SEARCH(MID(";"&amp;'CASE DATA'!$E27&amp;";",ROW($1:$99),1),";")),"",ROW($1:$99)),COLUMN(K26))-1)</f>
        <v/>
      </c>
      <c r="AF27" s="196" t="str" cm="1">
        <f t="array" ref="AF27">MID(";"&amp;'CASE DATA'!$E27&amp;";",SMALL(IF(ISERROR(SEARCH(MID(";"&amp;'CASE DATA'!$E27&amp;";",ROW($1:$99),1),";")),"",ROW($1:$99)+1),COLUMN(L27)),SMALL(IF(ISERROR(SEARCH(MID(";"&amp;'CASE DATA'!$E27&amp;";",ROW($1:$99),1),";")),"",ROW($1:$99)),COLUMN(L26)+1)-SMALL(IF(ISERROR(SEARCH(MID(";"&amp;'CASE DATA'!$E27&amp;";",ROW($1:$99),1),";")),"",ROW($1:$99)),COLUMN(L26))-1)</f>
        <v/>
      </c>
    </row>
    <row r="28" spans="1:32" x14ac:dyDescent="0.3">
      <c r="A28" s="130"/>
      <c r="B28" s="170"/>
      <c r="C28" s="85"/>
      <c r="D28" s="174"/>
      <c r="E28" s="176"/>
      <c r="F28" s="170"/>
      <c r="G28" s="170"/>
      <c r="H28" s="170"/>
      <c r="I28" s="141"/>
      <c r="J28" s="141"/>
      <c r="K28" s="141"/>
      <c r="L28" s="141"/>
      <c r="M28" s="141"/>
      <c r="N28" s="141"/>
      <c r="O28" s="141"/>
      <c r="P28" s="143"/>
      <c r="Q28" s="141"/>
      <c r="R28" s="141"/>
      <c r="S28" s="11">
        <f t="shared" si="1"/>
        <v>0</v>
      </c>
      <c r="T28" s="170"/>
      <c r="U28" s="196" t="str" cm="1">
        <f t="array" ref="U28">MID(";"&amp;'CASE DATA'!$E28&amp;";",SMALL(IF(ISERROR(SEARCH(MID(";"&amp;'CASE DATA'!$E28&amp;";",ROW($1:$99),1),";")),"",ROW($1:$99)+1),COLUMN(A28)),SMALL(IF(ISERROR(SEARCH(MID(";"&amp;'CASE DATA'!$E28&amp;";",ROW($1:$99),1),";")),"",ROW($1:$99)),COLUMN(A27)+1)-SMALL(IF(ISERROR(SEARCH(MID(";"&amp;'CASE DATA'!$E28&amp;";",ROW($1:$99),1),";")),"",ROW($1:$99)),COLUMN(A27))-1)</f>
        <v/>
      </c>
      <c r="V28" s="196" t="str" cm="1">
        <f t="array" ref="V28">MID(";"&amp;'CASE DATA'!$E28&amp;";",SMALL(IF(ISERROR(SEARCH(MID(";"&amp;'CASE DATA'!$E28&amp;";",ROW($1:$99),1),";")),"",ROW($1:$99)+1),COLUMN(B28)),SMALL(IF(ISERROR(SEARCH(MID(";"&amp;'CASE DATA'!$E28&amp;";",ROW($1:$99),1),";")),"",ROW($1:$99)),COLUMN(B27)+1)-SMALL(IF(ISERROR(SEARCH(MID(";"&amp;'CASE DATA'!$E28&amp;";",ROW($1:$99),1),";")),"",ROW($1:$99)),COLUMN(B27))-1)</f>
        <v/>
      </c>
      <c r="W28" s="196" t="str" cm="1">
        <f t="array" ref="W28">MID(";"&amp;'CASE DATA'!$E28&amp;";",SMALL(IF(ISERROR(SEARCH(MID(";"&amp;'CASE DATA'!$E28&amp;";",ROW($1:$99),1),";")),"",ROW($1:$99)+1),COLUMN(C28)),SMALL(IF(ISERROR(SEARCH(MID(";"&amp;'CASE DATA'!$E28&amp;";",ROW($1:$99),1),";")),"",ROW($1:$99)),COLUMN(C27)+1)-SMALL(IF(ISERROR(SEARCH(MID(";"&amp;'CASE DATA'!$E28&amp;";",ROW($1:$99),1),";")),"",ROW($1:$99)),COLUMN(C27))-1)</f>
        <v/>
      </c>
      <c r="X28" s="196" t="str" cm="1">
        <f t="array" ref="X28">MID(";"&amp;'CASE DATA'!$E28&amp;";",SMALL(IF(ISERROR(SEARCH(MID(";"&amp;'CASE DATA'!$E28&amp;";",ROW($1:$99),1),";")),"",ROW($1:$99)+1),COLUMN(D28)),SMALL(IF(ISERROR(SEARCH(MID(";"&amp;'CASE DATA'!$E28&amp;";",ROW($1:$99),1),";")),"",ROW($1:$99)),COLUMN(D27)+1)-SMALL(IF(ISERROR(SEARCH(MID(";"&amp;'CASE DATA'!$E28&amp;";",ROW($1:$99),1),";")),"",ROW($1:$99)),COLUMN(D27))-1)</f>
        <v/>
      </c>
      <c r="Y28" s="196" t="str" cm="1">
        <f t="array" ref="Y28">MID(";"&amp;'CASE DATA'!$E28&amp;";",SMALL(IF(ISERROR(SEARCH(MID(";"&amp;'CASE DATA'!$E28&amp;";",ROW($1:$99),1),";")),"",ROW($1:$99)+1),COLUMN(E28)),SMALL(IF(ISERROR(SEARCH(MID(";"&amp;'CASE DATA'!$E28&amp;";",ROW($1:$99),1),";")),"",ROW($1:$99)),COLUMN(E27)+1)-SMALL(IF(ISERROR(SEARCH(MID(";"&amp;'CASE DATA'!$E28&amp;";",ROW($1:$99),1),";")),"",ROW($1:$99)),COLUMN(E27))-1)</f>
        <v/>
      </c>
      <c r="Z28" s="196" t="str" cm="1">
        <f t="array" ref="Z28">MID(";"&amp;'CASE DATA'!$E28&amp;";",SMALL(IF(ISERROR(SEARCH(MID(";"&amp;'CASE DATA'!$E28&amp;";",ROW($1:$99),1),";")),"",ROW($1:$99)+1),COLUMN(F28)),SMALL(IF(ISERROR(SEARCH(MID(";"&amp;'CASE DATA'!$E28&amp;";",ROW($1:$99),1),";")),"",ROW($1:$99)),COLUMN(F27)+1)-SMALL(IF(ISERROR(SEARCH(MID(";"&amp;'CASE DATA'!$E28&amp;";",ROW($1:$99),1),";")),"",ROW($1:$99)),COLUMN(F27))-1)</f>
        <v/>
      </c>
      <c r="AA28" s="196" t="str" cm="1">
        <f t="array" ref="AA28">MID(";"&amp;'CASE DATA'!$E28&amp;";",SMALL(IF(ISERROR(SEARCH(MID(";"&amp;'CASE DATA'!$E28&amp;";",ROW($1:$99),1),";")),"",ROW($1:$99)+1),COLUMN(G28)),SMALL(IF(ISERROR(SEARCH(MID(";"&amp;'CASE DATA'!$E28&amp;";",ROW($1:$99),1),";")),"",ROW($1:$99)),COLUMN(G27)+1)-SMALL(IF(ISERROR(SEARCH(MID(";"&amp;'CASE DATA'!$E28&amp;";",ROW($1:$99),1),";")),"",ROW($1:$99)),COLUMN(G27))-1)</f>
        <v/>
      </c>
      <c r="AB28" s="196" t="str" cm="1">
        <f t="array" ref="AB28">MID(";"&amp;'CASE DATA'!$E28&amp;";",SMALL(IF(ISERROR(SEARCH(MID(";"&amp;'CASE DATA'!$E28&amp;";",ROW($1:$99),1),";")),"",ROW($1:$99)+1),COLUMN(H28)),SMALL(IF(ISERROR(SEARCH(MID(";"&amp;'CASE DATA'!$E28&amp;";",ROW($1:$99),1),";")),"",ROW($1:$99)),COLUMN(H27)+1)-SMALL(IF(ISERROR(SEARCH(MID(";"&amp;'CASE DATA'!$E28&amp;";",ROW($1:$99),1),";")),"",ROW($1:$99)),COLUMN(H27))-1)</f>
        <v/>
      </c>
      <c r="AC28" s="196" t="str" cm="1">
        <f t="array" ref="AC28">MID(";"&amp;'CASE DATA'!$E28&amp;";",SMALL(IF(ISERROR(SEARCH(MID(";"&amp;'CASE DATA'!$E28&amp;";",ROW($1:$99),1),";")),"",ROW($1:$99)+1),COLUMN(I28)),SMALL(IF(ISERROR(SEARCH(MID(";"&amp;'CASE DATA'!$E28&amp;";",ROW($1:$99),1),";")),"",ROW($1:$99)),COLUMN(I27)+1)-SMALL(IF(ISERROR(SEARCH(MID(";"&amp;'CASE DATA'!$E28&amp;";",ROW($1:$99),1),";")),"",ROW($1:$99)),COLUMN(I27))-1)</f>
        <v/>
      </c>
      <c r="AD28" s="196" t="str" cm="1">
        <f t="array" ref="AD28">MID(";"&amp;'CASE DATA'!$E28&amp;";",SMALL(IF(ISERROR(SEARCH(MID(";"&amp;'CASE DATA'!$E28&amp;";",ROW($1:$99),1),";")),"",ROW($1:$99)+1),COLUMN(J28)),SMALL(IF(ISERROR(SEARCH(MID(";"&amp;'CASE DATA'!$E28&amp;";",ROW($1:$99),1),";")),"",ROW($1:$99)),COLUMN(J27)+1)-SMALL(IF(ISERROR(SEARCH(MID(";"&amp;'CASE DATA'!$E28&amp;";",ROW($1:$99),1),";")),"",ROW($1:$99)),COLUMN(J27))-1)</f>
        <v/>
      </c>
      <c r="AE28" s="196" t="str" cm="1">
        <f t="array" ref="AE28">MID(";"&amp;'CASE DATA'!$E28&amp;";",SMALL(IF(ISERROR(SEARCH(MID(";"&amp;'CASE DATA'!$E28&amp;";",ROW($1:$99),1),";")),"",ROW($1:$99)+1),COLUMN(K28)),SMALL(IF(ISERROR(SEARCH(MID(";"&amp;'CASE DATA'!$E28&amp;";",ROW($1:$99),1),";")),"",ROW($1:$99)),COLUMN(K27)+1)-SMALL(IF(ISERROR(SEARCH(MID(";"&amp;'CASE DATA'!$E28&amp;";",ROW($1:$99),1),";")),"",ROW($1:$99)),COLUMN(K27))-1)</f>
        <v/>
      </c>
      <c r="AF28" s="196" t="str" cm="1">
        <f t="array" ref="AF28">MID(";"&amp;'CASE DATA'!$E28&amp;";",SMALL(IF(ISERROR(SEARCH(MID(";"&amp;'CASE DATA'!$E28&amp;";",ROW($1:$99),1),";")),"",ROW($1:$99)+1),COLUMN(L28)),SMALL(IF(ISERROR(SEARCH(MID(";"&amp;'CASE DATA'!$E28&amp;";",ROW($1:$99),1),";")),"",ROW($1:$99)),COLUMN(L27)+1)-SMALL(IF(ISERROR(SEARCH(MID(";"&amp;'CASE DATA'!$E28&amp;";",ROW($1:$99),1),";")),"",ROW($1:$99)),COLUMN(L27))-1)</f>
        <v/>
      </c>
    </row>
    <row r="29" spans="1:32" x14ac:dyDescent="0.3">
      <c r="A29" s="130"/>
      <c r="B29" s="170"/>
      <c r="C29" s="140"/>
      <c r="D29" s="174"/>
      <c r="E29" s="176"/>
      <c r="F29" s="170"/>
      <c r="G29" s="170"/>
      <c r="H29" s="170"/>
      <c r="I29" s="141"/>
      <c r="J29" s="141"/>
      <c r="K29" s="141"/>
      <c r="L29" s="141"/>
      <c r="M29" s="141"/>
      <c r="N29" s="141"/>
      <c r="O29" s="141"/>
      <c r="P29" s="141"/>
      <c r="Q29" s="141"/>
      <c r="R29" s="141"/>
      <c r="S29" s="11">
        <f t="shared" si="1"/>
        <v>0</v>
      </c>
      <c r="T29" s="170"/>
      <c r="U29" s="196" t="str" cm="1">
        <f t="array" ref="U29">MID(";"&amp;'CASE DATA'!$E29&amp;";",SMALL(IF(ISERROR(SEARCH(MID(";"&amp;'CASE DATA'!$E29&amp;";",ROW($1:$99),1),";")),"",ROW($1:$99)+1),COLUMN(A29)),SMALL(IF(ISERROR(SEARCH(MID(";"&amp;'CASE DATA'!$E29&amp;";",ROW($1:$99),1),";")),"",ROW($1:$99)),COLUMN(A28)+1)-SMALL(IF(ISERROR(SEARCH(MID(";"&amp;'CASE DATA'!$E29&amp;";",ROW($1:$99),1),";")),"",ROW($1:$99)),COLUMN(A28))-1)</f>
        <v/>
      </c>
      <c r="V29" s="196" t="str" cm="1">
        <f t="array" ref="V29">MID(";"&amp;'CASE DATA'!$E29&amp;";",SMALL(IF(ISERROR(SEARCH(MID(";"&amp;'CASE DATA'!$E29&amp;";",ROW($1:$99),1),";")),"",ROW($1:$99)+1),COLUMN(B29)),SMALL(IF(ISERROR(SEARCH(MID(";"&amp;'CASE DATA'!$E29&amp;";",ROW($1:$99),1),";")),"",ROW($1:$99)),COLUMN(B28)+1)-SMALL(IF(ISERROR(SEARCH(MID(";"&amp;'CASE DATA'!$E29&amp;";",ROW($1:$99),1),";")),"",ROW($1:$99)),COLUMN(B28))-1)</f>
        <v/>
      </c>
      <c r="W29" s="196" t="str" cm="1">
        <f t="array" ref="W29">MID(";"&amp;'CASE DATA'!$E29&amp;";",SMALL(IF(ISERROR(SEARCH(MID(";"&amp;'CASE DATA'!$E29&amp;";",ROW($1:$99),1),";")),"",ROW($1:$99)+1),COLUMN(C29)),SMALL(IF(ISERROR(SEARCH(MID(";"&amp;'CASE DATA'!$E29&amp;";",ROW($1:$99),1),";")),"",ROW($1:$99)),COLUMN(C28)+1)-SMALL(IF(ISERROR(SEARCH(MID(";"&amp;'CASE DATA'!$E29&amp;";",ROW($1:$99),1),";")),"",ROW($1:$99)),COLUMN(C28))-1)</f>
        <v/>
      </c>
      <c r="X29" s="196" t="str" cm="1">
        <f t="array" ref="X29">MID(";"&amp;'CASE DATA'!$E29&amp;";",SMALL(IF(ISERROR(SEARCH(MID(";"&amp;'CASE DATA'!$E29&amp;";",ROW($1:$99),1),";")),"",ROW($1:$99)+1),COLUMN(D29)),SMALL(IF(ISERROR(SEARCH(MID(";"&amp;'CASE DATA'!$E29&amp;";",ROW($1:$99),1),";")),"",ROW($1:$99)),COLUMN(D28)+1)-SMALL(IF(ISERROR(SEARCH(MID(";"&amp;'CASE DATA'!$E29&amp;";",ROW($1:$99),1),";")),"",ROW($1:$99)),COLUMN(D28))-1)</f>
        <v/>
      </c>
      <c r="Y29" s="196" t="str" cm="1">
        <f t="array" ref="Y29">MID(";"&amp;'CASE DATA'!$E29&amp;";",SMALL(IF(ISERROR(SEARCH(MID(";"&amp;'CASE DATA'!$E29&amp;";",ROW($1:$99),1),";")),"",ROW($1:$99)+1),COLUMN(E29)),SMALL(IF(ISERROR(SEARCH(MID(";"&amp;'CASE DATA'!$E29&amp;";",ROW($1:$99),1),";")),"",ROW($1:$99)),COLUMN(E28)+1)-SMALL(IF(ISERROR(SEARCH(MID(";"&amp;'CASE DATA'!$E29&amp;";",ROW($1:$99),1),";")),"",ROW($1:$99)),COLUMN(E28))-1)</f>
        <v/>
      </c>
      <c r="Z29" s="196" t="str" cm="1">
        <f t="array" ref="Z29">MID(";"&amp;'CASE DATA'!$E29&amp;";",SMALL(IF(ISERROR(SEARCH(MID(";"&amp;'CASE DATA'!$E29&amp;";",ROW($1:$99),1),";")),"",ROW($1:$99)+1),COLUMN(F29)),SMALL(IF(ISERROR(SEARCH(MID(";"&amp;'CASE DATA'!$E29&amp;";",ROW($1:$99),1),";")),"",ROW($1:$99)),COLUMN(F28)+1)-SMALL(IF(ISERROR(SEARCH(MID(";"&amp;'CASE DATA'!$E29&amp;";",ROW($1:$99),1),";")),"",ROW($1:$99)),COLUMN(F28))-1)</f>
        <v/>
      </c>
      <c r="AA29" s="196" t="str" cm="1">
        <f t="array" ref="AA29">MID(";"&amp;'CASE DATA'!$E29&amp;";",SMALL(IF(ISERROR(SEARCH(MID(";"&amp;'CASE DATA'!$E29&amp;";",ROW($1:$99),1),";")),"",ROW($1:$99)+1),COLUMN(G29)),SMALL(IF(ISERROR(SEARCH(MID(";"&amp;'CASE DATA'!$E29&amp;";",ROW($1:$99),1),";")),"",ROW($1:$99)),COLUMN(G28)+1)-SMALL(IF(ISERROR(SEARCH(MID(";"&amp;'CASE DATA'!$E29&amp;";",ROW($1:$99),1),";")),"",ROW($1:$99)),COLUMN(G28))-1)</f>
        <v/>
      </c>
      <c r="AB29" s="196" t="str" cm="1">
        <f t="array" ref="AB29">MID(";"&amp;'CASE DATA'!$E29&amp;";",SMALL(IF(ISERROR(SEARCH(MID(";"&amp;'CASE DATA'!$E29&amp;";",ROW($1:$99),1),";")),"",ROW($1:$99)+1),COLUMN(H29)),SMALL(IF(ISERROR(SEARCH(MID(";"&amp;'CASE DATA'!$E29&amp;";",ROW($1:$99),1),";")),"",ROW($1:$99)),COLUMN(H28)+1)-SMALL(IF(ISERROR(SEARCH(MID(";"&amp;'CASE DATA'!$E29&amp;";",ROW($1:$99),1),";")),"",ROW($1:$99)),COLUMN(H28))-1)</f>
        <v/>
      </c>
      <c r="AC29" s="196" t="str" cm="1">
        <f t="array" ref="AC29">MID(";"&amp;'CASE DATA'!$E29&amp;";",SMALL(IF(ISERROR(SEARCH(MID(";"&amp;'CASE DATA'!$E29&amp;";",ROW($1:$99),1),";")),"",ROW($1:$99)+1),COLUMN(I29)),SMALL(IF(ISERROR(SEARCH(MID(";"&amp;'CASE DATA'!$E29&amp;";",ROW($1:$99),1),";")),"",ROW($1:$99)),COLUMN(I28)+1)-SMALL(IF(ISERROR(SEARCH(MID(";"&amp;'CASE DATA'!$E29&amp;";",ROW($1:$99),1),";")),"",ROW($1:$99)),COLUMN(I28))-1)</f>
        <v/>
      </c>
      <c r="AD29" s="196" t="str" cm="1">
        <f t="array" ref="AD29">MID(";"&amp;'CASE DATA'!$E29&amp;";",SMALL(IF(ISERROR(SEARCH(MID(";"&amp;'CASE DATA'!$E29&amp;";",ROW($1:$99),1),";")),"",ROW($1:$99)+1),COLUMN(J29)),SMALL(IF(ISERROR(SEARCH(MID(";"&amp;'CASE DATA'!$E29&amp;";",ROW($1:$99),1),";")),"",ROW($1:$99)),COLUMN(J28)+1)-SMALL(IF(ISERROR(SEARCH(MID(";"&amp;'CASE DATA'!$E29&amp;";",ROW($1:$99),1),";")),"",ROW($1:$99)),COLUMN(J28))-1)</f>
        <v/>
      </c>
      <c r="AE29" s="196" t="str" cm="1">
        <f t="array" ref="AE29">MID(";"&amp;'CASE DATA'!$E29&amp;";",SMALL(IF(ISERROR(SEARCH(MID(";"&amp;'CASE DATA'!$E29&amp;";",ROW($1:$99),1),";")),"",ROW($1:$99)+1),COLUMN(K29)),SMALL(IF(ISERROR(SEARCH(MID(";"&amp;'CASE DATA'!$E29&amp;";",ROW($1:$99),1),";")),"",ROW($1:$99)),COLUMN(K28)+1)-SMALL(IF(ISERROR(SEARCH(MID(";"&amp;'CASE DATA'!$E29&amp;";",ROW($1:$99),1),";")),"",ROW($1:$99)),COLUMN(K28))-1)</f>
        <v/>
      </c>
      <c r="AF29" s="196" t="str" cm="1">
        <f t="array" ref="AF29">MID(";"&amp;'CASE DATA'!$E29&amp;";",SMALL(IF(ISERROR(SEARCH(MID(";"&amp;'CASE DATA'!$E29&amp;";",ROW($1:$99),1),";")),"",ROW($1:$99)+1),COLUMN(L29)),SMALL(IF(ISERROR(SEARCH(MID(";"&amp;'CASE DATA'!$E29&amp;";",ROW($1:$99),1),";")),"",ROW($1:$99)),COLUMN(L28)+1)-SMALL(IF(ISERROR(SEARCH(MID(";"&amp;'CASE DATA'!$E29&amp;";",ROW($1:$99),1),";")),"",ROW($1:$99)),COLUMN(L28))-1)</f>
        <v/>
      </c>
    </row>
    <row r="30" spans="1:32" x14ac:dyDescent="0.3">
      <c r="A30" s="130"/>
      <c r="B30" s="170"/>
      <c r="C30" s="140"/>
      <c r="D30" s="174"/>
      <c r="E30" s="176"/>
      <c r="F30" s="170"/>
      <c r="G30" s="170"/>
      <c r="H30" s="170"/>
      <c r="I30" s="141"/>
      <c r="J30" s="141"/>
      <c r="K30" s="141"/>
      <c r="L30" s="141"/>
      <c r="M30" s="141"/>
      <c r="N30" s="141"/>
      <c r="O30" s="141"/>
      <c r="P30" s="141"/>
      <c r="Q30" s="141"/>
      <c r="R30" s="141"/>
      <c r="S30" s="11">
        <f t="shared" si="1"/>
        <v>0</v>
      </c>
      <c r="T30" s="170"/>
      <c r="U30" s="196" t="str" cm="1">
        <f t="array" ref="U30">MID(";"&amp;'CASE DATA'!$E30&amp;";",SMALL(IF(ISERROR(SEARCH(MID(";"&amp;'CASE DATA'!$E30&amp;";",ROW($1:$99),1),";")),"",ROW($1:$99)+1),COLUMN(A30)),SMALL(IF(ISERROR(SEARCH(MID(";"&amp;'CASE DATA'!$E30&amp;";",ROW($1:$99),1),";")),"",ROW($1:$99)),COLUMN(A29)+1)-SMALL(IF(ISERROR(SEARCH(MID(";"&amp;'CASE DATA'!$E30&amp;";",ROW($1:$99),1),";")),"",ROW($1:$99)),COLUMN(A29))-1)</f>
        <v/>
      </c>
      <c r="V30" s="196" t="str" cm="1">
        <f t="array" ref="V30">MID(";"&amp;'CASE DATA'!$E30&amp;";",SMALL(IF(ISERROR(SEARCH(MID(";"&amp;'CASE DATA'!$E30&amp;";",ROW($1:$99),1),";")),"",ROW($1:$99)+1),COLUMN(B30)),SMALL(IF(ISERROR(SEARCH(MID(";"&amp;'CASE DATA'!$E30&amp;";",ROW($1:$99),1),";")),"",ROW($1:$99)),COLUMN(B29)+1)-SMALL(IF(ISERROR(SEARCH(MID(";"&amp;'CASE DATA'!$E30&amp;";",ROW($1:$99),1),";")),"",ROW($1:$99)),COLUMN(B29))-1)</f>
        <v/>
      </c>
      <c r="W30" s="196" t="str" cm="1">
        <f t="array" ref="W30">MID(";"&amp;'CASE DATA'!$E30&amp;";",SMALL(IF(ISERROR(SEARCH(MID(";"&amp;'CASE DATA'!$E30&amp;";",ROW($1:$99),1),";")),"",ROW($1:$99)+1),COLUMN(C30)),SMALL(IF(ISERROR(SEARCH(MID(";"&amp;'CASE DATA'!$E30&amp;";",ROW($1:$99),1),";")),"",ROW($1:$99)),COLUMN(C29)+1)-SMALL(IF(ISERROR(SEARCH(MID(";"&amp;'CASE DATA'!$E30&amp;";",ROW($1:$99),1),";")),"",ROW($1:$99)),COLUMN(C29))-1)</f>
        <v/>
      </c>
      <c r="X30" s="196" t="str" cm="1">
        <f t="array" ref="X30">MID(";"&amp;'CASE DATA'!$E30&amp;";",SMALL(IF(ISERROR(SEARCH(MID(";"&amp;'CASE DATA'!$E30&amp;";",ROW($1:$99),1),";")),"",ROW($1:$99)+1),COLUMN(D30)),SMALL(IF(ISERROR(SEARCH(MID(";"&amp;'CASE DATA'!$E30&amp;";",ROW($1:$99),1),";")),"",ROW($1:$99)),COLUMN(D29)+1)-SMALL(IF(ISERROR(SEARCH(MID(";"&amp;'CASE DATA'!$E30&amp;";",ROW($1:$99),1),";")),"",ROW($1:$99)),COLUMN(D29))-1)</f>
        <v/>
      </c>
      <c r="Y30" s="196" t="str" cm="1">
        <f t="array" ref="Y30">MID(";"&amp;'CASE DATA'!$E30&amp;";",SMALL(IF(ISERROR(SEARCH(MID(";"&amp;'CASE DATA'!$E30&amp;";",ROW($1:$99),1),";")),"",ROW($1:$99)+1),COLUMN(E30)),SMALL(IF(ISERROR(SEARCH(MID(";"&amp;'CASE DATA'!$E30&amp;";",ROW($1:$99),1),";")),"",ROW($1:$99)),COLUMN(E29)+1)-SMALL(IF(ISERROR(SEARCH(MID(";"&amp;'CASE DATA'!$E30&amp;";",ROW($1:$99),1),";")),"",ROW($1:$99)),COLUMN(E29))-1)</f>
        <v/>
      </c>
      <c r="Z30" s="196" t="str" cm="1">
        <f t="array" ref="Z30">MID(";"&amp;'CASE DATA'!$E30&amp;";",SMALL(IF(ISERROR(SEARCH(MID(";"&amp;'CASE DATA'!$E30&amp;";",ROW($1:$99),1),";")),"",ROW($1:$99)+1),COLUMN(F30)),SMALL(IF(ISERROR(SEARCH(MID(";"&amp;'CASE DATA'!$E30&amp;";",ROW($1:$99),1),";")),"",ROW($1:$99)),COLUMN(F29)+1)-SMALL(IF(ISERROR(SEARCH(MID(";"&amp;'CASE DATA'!$E30&amp;";",ROW($1:$99),1),";")),"",ROW($1:$99)),COLUMN(F29))-1)</f>
        <v/>
      </c>
      <c r="AA30" s="196" t="str" cm="1">
        <f t="array" ref="AA30">MID(";"&amp;'CASE DATA'!$E30&amp;";",SMALL(IF(ISERROR(SEARCH(MID(";"&amp;'CASE DATA'!$E30&amp;";",ROW($1:$99),1),";")),"",ROW($1:$99)+1),COLUMN(G30)),SMALL(IF(ISERROR(SEARCH(MID(";"&amp;'CASE DATA'!$E30&amp;";",ROW($1:$99),1),";")),"",ROW($1:$99)),COLUMN(G29)+1)-SMALL(IF(ISERROR(SEARCH(MID(";"&amp;'CASE DATA'!$E30&amp;";",ROW($1:$99),1),";")),"",ROW($1:$99)),COLUMN(G29))-1)</f>
        <v/>
      </c>
      <c r="AB30" s="196" t="str" cm="1">
        <f t="array" ref="AB30">MID(";"&amp;'CASE DATA'!$E30&amp;";",SMALL(IF(ISERROR(SEARCH(MID(";"&amp;'CASE DATA'!$E30&amp;";",ROW($1:$99),1),";")),"",ROW($1:$99)+1),COLUMN(H30)),SMALL(IF(ISERROR(SEARCH(MID(";"&amp;'CASE DATA'!$E30&amp;";",ROW($1:$99),1),";")),"",ROW($1:$99)),COLUMN(H29)+1)-SMALL(IF(ISERROR(SEARCH(MID(";"&amp;'CASE DATA'!$E30&amp;";",ROW($1:$99),1),";")),"",ROW($1:$99)),COLUMN(H29))-1)</f>
        <v/>
      </c>
      <c r="AC30" s="196" t="str" cm="1">
        <f t="array" ref="AC30">MID(";"&amp;'CASE DATA'!$E30&amp;";",SMALL(IF(ISERROR(SEARCH(MID(";"&amp;'CASE DATA'!$E30&amp;";",ROW($1:$99),1),";")),"",ROW($1:$99)+1),COLUMN(I30)),SMALL(IF(ISERROR(SEARCH(MID(";"&amp;'CASE DATA'!$E30&amp;";",ROW($1:$99),1),";")),"",ROW($1:$99)),COLUMN(I29)+1)-SMALL(IF(ISERROR(SEARCH(MID(";"&amp;'CASE DATA'!$E30&amp;";",ROW($1:$99),1),";")),"",ROW($1:$99)),COLUMN(I29))-1)</f>
        <v/>
      </c>
      <c r="AD30" s="196" t="str" cm="1">
        <f t="array" ref="AD30">MID(";"&amp;'CASE DATA'!$E30&amp;";",SMALL(IF(ISERROR(SEARCH(MID(";"&amp;'CASE DATA'!$E30&amp;";",ROW($1:$99),1),";")),"",ROW($1:$99)+1),COLUMN(J30)),SMALL(IF(ISERROR(SEARCH(MID(";"&amp;'CASE DATA'!$E30&amp;";",ROW($1:$99),1),";")),"",ROW($1:$99)),COLUMN(J29)+1)-SMALL(IF(ISERROR(SEARCH(MID(";"&amp;'CASE DATA'!$E30&amp;";",ROW($1:$99),1),";")),"",ROW($1:$99)),COLUMN(J29))-1)</f>
        <v/>
      </c>
      <c r="AE30" s="196" t="str" cm="1">
        <f t="array" ref="AE30">MID(";"&amp;'CASE DATA'!$E30&amp;";",SMALL(IF(ISERROR(SEARCH(MID(";"&amp;'CASE DATA'!$E30&amp;";",ROW($1:$99),1),";")),"",ROW($1:$99)+1),COLUMN(K30)),SMALL(IF(ISERROR(SEARCH(MID(";"&amp;'CASE DATA'!$E30&amp;";",ROW($1:$99),1),";")),"",ROW($1:$99)),COLUMN(K29)+1)-SMALL(IF(ISERROR(SEARCH(MID(";"&amp;'CASE DATA'!$E30&amp;";",ROW($1:$99),1),";")),"",ROW($1:$99)),COLUMN(K29))-1)</f>
        <v/>
      </c>
      <c r="AF30" s="196" t="str" cm="1">
        <f t="array" ref="AF30">MID(";"&amp;'CASE DATA'!$E30&amp;";",SMALL(IF(ISERROR(SEARCH(MID(";"&amp;'CASE DATA'!$E30&amp;";",ROW($1:$99),1),";")),"",ROW($1:$99)+1),COLUMN(L30)),SMALL(IF(ISERROR(SEARCH(MID(";"&amp;'CASE DATA'!$E30&amp;";",ROW($1:$99),1),";")),"",ROW($1:$99)),COLUMN(L29)+1)-SMALL(IF(ISERROR(SEARCH(MID(";"&amp;'CASE DATA'!$E30&amp;";",ROW($1:$99),1),";")),"",ROW($1:$99)),COLUMN(L29))-1)</f>
        <v/>
      </c>
    </row>
    <row r="31" spans="1:32" x14ac:dyDescent="0.3">
      <c r="A31" s="130"/>
      <c r="B31" s="170"/>
      <c r="C31" s="140"/>
      <c r="D31" s="174"/>
      <c r="E31" s="176"/>
      <c r="F31" s="170"/>
      <c r="G31" s="170"/>
      <c r="H31" s="170"/>
      <c r="I31" s="141"/>
      <c r="J31" s="141"/>
      <c r="K31" s="141"/>
      <c r="L31" s="141"/>
      <c r="M31" s="141"/>
      <c r="N31" s="141"/>
      <c r="O31" s="141"/>
      <c r="P31" s="141"/>
      <c r="Q31" s="141"/>
      <c r="R31" s="141"/>
      <c r="S31" s="11">
        <f t="shared" si="1"/>
        <v>0</v>
      </c>
      <c r="T31" s="170"/>
      <c r="U31" s="196" t="str" cm="1">
        <f t="array" ref="U31">MID(";"&amp;'CASE DATA'!$E31&amp;";",SMALL(IF(ISERROR(SEARCH(MID(";"&amp;'CASE DATA'!$E31&amp;";",ROW($1:$99),1),";")),"",ROW($1:$99)+1),COLUMN(A31)),SMALL(IF(ISERROR(SEARCH(MID(";"&amp;'CASE DATA'!$E31&amp;";",ROW($1:$99),1),";")),"",ROW($1:$99)),COLUMN(A30)+1)-SMALL(IF(ISERROR(SEARCH(MID(";"&amp;'CASE DATA'!$E31&amp;";",ROW($1:$99),1),";")),"",ROW($1:$99)),COLUMN(A30))-1)</f>
        <v/>
      </c>
      <c r="V31" s="196" t="str" cm="1">
        <f t="array" ref="V31">MID(";"&amp;'CASE DATA'!$E31&amp;";",SMALL(IF(ISERROR(SEARCH(MID(";"&amp;'CASE DATA'!$E31&amp;";",ROW($1:$99),1),";")),"",ROW($1:$99)+1),COLUMN(B31)),SMALL(IF(ISERROR(SEARCH(MID(";"&amp;'CASE DATA'!$E31&amp;";",ROW($1:$99),1),";")),"",ROW($1:$99)),COLUMN(B30)+1)-SMALL(IF(ISERROR(SEARCH(MID(";"&amp;'CASE DATA'!$E31&amp;";",ROW($1:$99),1),";")),"",ROW($1:$99)),COLUMN(B30))-1)</f>
        <v/>
      </c>
      <c r="W31" s="196" t="str" cm="1">
        <f t="array" ref="W31">MID(";"&amp;'CASE DATA'!$E31&amp;";",SMALL(IF(ISERROR(SEARCH(MID(";"&amp;'CASE DATA'!$E31&amp;";",ROW($1:$99),1),";")),"",ROW($1:$99)+1),COLUMN(C31)),SMALL(IF(ISERROR(SEARCH(MID(";"&amp;'CASE DATA'!$E31&amp;";",ROW($1:$99),1),";")),"",ROW($1:$99)),COLUMN(C30)+1)-SMALL(IF(ISERROR(SEARCH(MID(";"&amp;'CASE DATA'!$E31&amp;";",ROW($1:$99),1),";")),"",ROW($1:$99)),COLUMN(C30))-1)</f>
        <v/>
      </c>
      <c r="X31" s="196" t="str" cm="1">
        <f t="array" ref="X31">MID(";"&amp;'CASE DATA'!$E31&amp;";",SMALL(IF(ISERROR(SEARCH(MID(";"&amp;'CASE DATA'!$E31&amp;";",ROW($1:$99),1),";")),"",ROW($1:$99)+1),COLUMN(D31)),SMALL(IF(ISERROR(SEARCH(MID(";"&amp;'CASE DATA'!$E31&amp;";",ROW($1:$99),1),";")),"",ROW($1:$99)),COLUMN(D30)+1)-SMALL(IF(ISERROR(SEARCH(MID(";"&amp;'CASE DATA'!$E31&amp;";",ROW($1:$99),1),";")),"",ROW($1:$99)),COLUMN(D30))-1)</f>
        <v/>
      </c>
      <c r="Y31" s="196" t="str" cm="1">
        <f t="array" ref="Y31">MID(";"&amp;'CASE DATA'!$E31&amp;";",SMALL(IF(ISERROR(SEARCH(MID(";"&amp;'CASE DATA'!$E31&amp;";",ROW($1:$99),1),";")),"",ROW($1:$99)+1),COLUMN(E31)),SMALL(IF(ISERROR(SEARCH(MID(";"&amp;'CASE DATA'!$E31&amp;";",ROW($1:$99),1),";")),"",ROW($1:$99)),COLUMN(E30)+1)-SMALL(IF(ISERROR(SEARCH(MID(";"&amp;'CASE DATA'!$E31&amp;";",ROW($1:$99),1),";")),"",ROW($1:$99)),COLUMN(E30))-1)</f>
        <v/>
      </c>
      <c r="Z31" s="196" t="str" cm="1">
        <f t="array" ref="Z31">MID(";"&amp;'CASE DATA'!$E31&amp;";",SMALL(IF(ISERROR(SEARCH(MID(";"&amp;'CASE DATA'!$E31&amp;";",ROW($1:$99),1),";")),"",ROW($1:$99)+1),COLUMN(F31)),SMALL(IF(ISERROR(SEARCH(MID(";"&amp;'CASE DATA'!$E31&amp;";",ROW($1:$99),1),";")),"",ROW($1:$99)),COLUMN(F30)+1)-SMALL(IF(ISERROR(SEARCH(MID(";"&amp;'CASE DATA'!$E31&amp;";",ROW($1:$99),1),";")),"",ROW($1:$99)),COLUMN(F30))-1)</f>
        <v/>
      </c>
      <c r="AA31" s="196" t="str" cm="1">
        <f t="array" ref="AA31">MID(";"&amp;'CASE DATA'!$E31&amp;";",SMALL(IF(ISERROR(SEARCH(MID(";"&amp;'CASE DATA'!$E31&amp;";",ROW($1:$99),1),";")),"",ROW($1:$99)+1),COLUMN(G31)),SMALL(IF(ISERROR(SEARCH(MID(";"&amp;'CASE DATA'!$E31&amp;";",ROW($1:$99),1),";")),"",ROW($1:$99)),COLUMN(G30)+1)-SMALL(IF(ISERROR(SEARCH(MID(";"&amp;'CASE DATA'!$E31&amp;";",ROW($1:$99),1),";")),"",ROW($1:$99)),COLUMN(G30))-1)</f>
        <v/>
      </c>
      <c r="AB31" s="196" t="str" cm="1">
        <f t="array" ref="AB31">MID(";"&amp;'CASE DATA'!$E31&amp;";",SMALL(IF(ISERROR(SEARCH(MID(";"&amp;'CASE DATA'!$E31&amp;";",ROW($1:$99),1),";")),"",ROW($1:$99)+1),COLUMN(H31)),SMALL(IF(ISERROR(SEARCH(MID(";"&amp;'CASE DATA'!$E31&amp;";",ROW($1:$99),1),";")),"",ROW($1:$99)),COLUMN(H30)+1)-SMALL(IF(ISERROR(SEARCH(MID(";"&amp;'CASE DATA'!$E31&amp;";",ROW($1:$99),1),";")),"",ROW($1:$99)),COLUMN(H30))-1)</f>
        <v/>
      </c>
      <c r="AC31" s="196" t="str" cm="1">
        <f t="array" ref="AC31">MID(";"&amp;'CASE DATA'!$E31&amp;";",SMALL(IF(ISERROR(SEARCH(MID(";"&amp;'CASE DATA'!$E31&amp;";",ROW($1:$99),1),";")),"",ROW($1:$99)+1),COLUMN(I31)),SMALL(IF(ISERROR(SEARCH(MID(";"&amp;'CASE DATA'!$E31&amp;";",ROW($1:$99),1),";")),"",ROW($1:$99)),COLUMN(I30)+1)-SMALL(IF(ISERROR(SEARCH(MID(";"&amp;'CASE DATA'!$E31&amp;";",ROW($1:$99),1),";")),"",ROW($1:$99)),COLUMN(I30))-1)</f>
        <v/>
      </c>
      <c r="AD31" s="196" t="str" cm="1">
        <f t="array" ref="AD31">MID(";"&amp;'CASE DATA'!$E31&amp;";",SMALL(IF(ISERROR(SEARCH(MID(";"&amp;'CASE DATA'!$E31&amp;";",ROW($1:$99),1),";")),"",ROW($1:$99)+1),COLUMN(J31)),SMALL(IF(ISERROR(SEARCH(MID(";"&amp;'CASE DATA'!$E31&amp;";",ROW($1:$99),1),";")),"",ROW($1:$99)),COLUMN(J30)+1)-SMALL(IF(ISERROR(SEARCH(MID(";"&amp;'CASE DATA'!$E31&amp;";",ROW($1:$99),1),";")),"",ROW($1:$99)),COLUMN(J30))-1)</f>
        <v/>
      </c>
      <c r="AE31" s="196" t="str" cm="1">
        <f t="array" ref="AE31">MID(";"&amp;'CASE DATA'!$E31&amp;";",SMALL(IF(ISERROR(SEARCH(MID(";"&amp;'CASE DATA'!$E31&amp;";",ROW($1:$99),1),";")),"",ROW($1:$99)+1),COLUMN(K31)),SMALL(IF(ISERROR(SEARCH(MID(";"&amp;'CASE DATA'!$E31&amp;";",ROW($1:$99),1),";")),"",ROW($1:$99)),COLUMN(K30)+1)-SMALL(IF(ISERROR(SEARCH(MID(";"&amp;'CASE DATA'!$E31&amp;";",ROW($1:$99),1),";")),"",ROW($1:$99)),COLUMN(K30))-1)</f>
        <v/>
      </c>
      <c r="AF31" s="196" t="str" cm="1">
        <f t="array" ref="AF31">MID(";"&amp;'CASE DATA'!$E31&amp;";",SMALL(IF(ISERROR(SEARCH(MID(";"&amp;'CASE DATA'!$E31&amp;";",ROW($1:$99),1),";")),"",ROW($1:$99)+1),COLUMN(L31)),SMALL(IF(ISERROR(SEARCH(MID(";"&amp;'CASE DATA'!$E31&amp;";",ROW($1:$99),1),";")),"",ROW($1:$99)),COLUMN(L30)+1)-SMALL(IF(ISERROR(SEARCH(MID(";"&amp;'CASE DATA'!$E31&amp;";",ROW($1:$99),1),";")),"",ROW($1:$99)),COLUMN(L30))-1)</f>
        <v/>
      </c>
    </row>
    <row r="32" spans="1:32" x14ac:dyDescent="0.3">
      <c r="A32" s="130"/>
      <c r="B32" s="170"/>
      <c r="C32" s="85"/>
      <c r="D32" s="174"/>
      <c r="E32" s="176"/>
      <c r="F32" s="170"/>
      <c r="G32" s="170"/>
      <c r="H32" s="170"/>
      <c r="I32" s="141"/>
      <c r="J32" s="141"/>
      <c r="K32" s="141"/>
      <c r="L32" s="141"/>
      <c r="M32" s="141"/>
      <c r="N32" s="141"/>
      <c r="O32" s="141"/>
      <c r="P32" s="141"/>
      <c r="Q32" s="141"/>
      <c r="R32" s="141"/>
      <c r="S32" s="11">
        <f t="shared" si="1"/>
        <v>0</v>
      </c>
      <c r="T32" s="170"/>
      <c r="U32" s="196" t="str" cm="1">
        <f t="array" ref="U32">MID(";"&amp;'CASE DATA'!$E32&amp;";",SMALL(IF(ISERROR(SEARCH(MID(";"&amp;'CASE DATA'!$E32&amp;";",ROW($1:$99),1),";")),"",ROW($1:$99)+1),COLUMN(A32)),SMALL(IF(ISERROR(SEARCH(MID(";"&amp;'CASE DATA'!$E32&amp;";",ROW($1:$99),1),";")),"",ROW($1:$99)),COLUMN(A31)+1)-SMALL(IF(ISERROR(SEARCH(MID(";"&amp;'CASE DATA'!$E32&amp;";",ROW($1:$99),1),";")),"",ROW($1:$99)),COLUMN(A31))-1)</f>
        <v/>
      </c>
      <c r="V32" s="196" t="str" cm="1">
        <f t="array" ref="V32">MID(";"&amp;'CASE DATA'!$E32&amp;";",SMALL(IF(ISERROR(SEARCH(MID(";"&amp;'CASE DATA'!$E32&amp;";",ROW($1:$99),1),";")),"",ROW($1:$99)+1),COLUMN(B32)),SMALL(IF(ISERROR(SEARCH(MID(";"&amp;'CASE DATA'!$E32&amp;";",ROW($1:$99),1),";")),"",ROW($1:$99)),COLUMN(B31)+1)-SMALL(IF(ISERROR(SEARCH(MID(";"&amp;'CASE DATA'!$E32&amp;";",ROW($1:$99),1),";")),"",ROW($1:$99)),COLUMN(B31))-1)</f>
        <v/>
      </c>
      <c r="W32" s="196" t="str" cm="1">
        <f t="array" ref="W32">MID(";"&amp;'CASE DATA'!$E32&amp;";",SMALL(IF(ISERROR(SEARCH(MID(";"&amp;'CASE DATA'!$E32&amp;";",ROW($1:$99),1),";")),"",ROW($1:$99)+1),COLUMN(C32)),SMALL(IF(ISERROR(SEARCH(MID(";"&amp;'CASE DATA'!$E32&amp;";",ROW($1:$99),1),";")),"",ROW($1:$99)),COLUMN(C31)+1)-SMALL(IF(ISERROR(SEARCH(MID(";"&amp;'CASE DATA'!$E32&amp;";",ROW($1:$99),1),";")),"",ROW($1:$99)),COLUMN(C31))-1)</f>
        <v/>
      </c>
      <c r="X32" s="196" t="str" cm="1">
        <f t="array" ref="X32">MID(";"&amp;'CASE DATA'!$E32&amp;";",SMALL(IF(ISERROR(SEARCH(MID(";"&amp;'CASE DATA'!$E32&amp;";",ROW($1:$99),1),";")),"",ROW($1:$99)+1),COLUMN(D32)),SMALL(IF(ISERROR(SEARCH(MID(";"&amp;'CASE DATA'!$E32&amp;";",ROW($1:$99),1),";")),"",ROW($1:$99)),COLUMN(D31)+1)-SMALL(IF(ISERROR(SEARCH(MID(";"&amp;'CASE DATA'!$E32&amp;";",ROW($1:$99),1),";")),"",ROW($1:$99)),COLUMN(D31))-1)</f>
        <v/>
      </c>
      <c r="Y32" s="196" t="str" cm="1">
        <f t="array" ref="Y32">MID(";"&amp;'CASE DATA'!$E32&amp;";",SMALL(IF(ISERROR(SEARCH(MID(";"&amp;'CASE DATA'!$E32&amp;";",ROW($1:$99),1),";")),"",ROW($1:$99)+1),COLUMN(E32)),SMALL(IF(ISERROR(SEARCH(MID(";"&amp;'CASE DATA'!$E32&amp;";",ROW($1:$99),1),";")),"",ROW($1:$99)),COLUMN(E31)+1)-SMALL(IF(ISERROR(SEARCH(MID(";"&amp;'CASE DATA'!$E32&amp;";",ROW($1:$99),1),";")),"",ROW($1:$99)),COLUMN(E31))-1)</f>
        <v/>
      </c>
      <c r="Z32" s="196" t="str" cm="1">
        <f t="array" ref="Z32">MID(";"&amp;'CASE DATA'!$E32&amp;";",SMALL(IF(ISERROR(SEARCH(MID(";"&amp;'CASE DATA'!$E32&amp;";",ROW($1:$99),1),";")),"",ROW($1:$99)+1),COLUMN(F32)),SMALL(IF(ISERROR(SEARCH(MID(";"&amp;'CASE DATA'!$E32&amp;";",ROW($1:$99),1),";")),"",ROW($1:$99)),COLUMN(F31)+1)-SMALL(IF(ISERROR(SEARCH(MID(";"&amp;'CASE DATA'!$E32&amp;";",ROW($1:$99),1),";")),"",ROW($1:$99)),COLUMN(F31))-1)</f>
        <v/>
      </c>
      <c r="AA32" s="196" t="str" cm="1">
        <f t="array" ref="AA32">MID(";"&amp;'CASE DATA'!$E32&amp;";",SMALL(IF(ISERROR(SEARCH(MID(";"&amp;'CASE DATA'!$E32&amp;";",ROW($1:$99),1),";")),"",ROW($1:$99)+1),COLUMN(G32)),SMALL(IF(ISERROR(SEARCH(MID(";"&amp;'CASE DATA'!$E32&amp;";",ROW($1:$99),1),";")),"",ROW($1:$99)),COLUMN(G31)+1)-SMALL(IF(ISERROR(SEARCH(MID(";"&amp;'CASE DATA'!$E32&amp;";",ROW($1:$99),1),";")),"",ROW($1:$99)),COLUMN(G31))-1)</f>
        <v/>
      </c>
      <c r="AB32" s="196" t="str" cm="1">
        <f t="array" ref="AB32">MID(";"&amp;'CASE DATA'!$E32&amp;";",SMALL(IF(ISERROR(SEARCH(MID(";"&amp;'CASE DATA'!$E32&amp;";",ROW($1:$99),1),";")),"",ROW($1:$99)+1),COLUMN(H32)),SMALL(IF(ISERROR(SEARCH(MID(";"&amp;'CASE DATA'!$E32&amp;";",ROW($1:$99),1),";")),"",ROW($1:$99)),COLUMN(H31)+1)-SMALL(IF(ISERROR(SEARCH(MID(";"&amp;'CASE DATA'!$E32&amp;";",ROW($1:$99),1),";")),"",ROW($1:$99)),COLUMN(H31))-1)</f>
        <v/>
      </c>
      <c r="AC32" s="196" t="str" cm="1">
        <f t="array" ref="AC32">MID(";"&amp;'CASE DATA'!$E32&amp;";",SMALL(IF(ISERROR(SEARCH(MID(";"&amp;'CASE DATA'!$E32&amp;";",ROW($1:$99),1),";")),"",ROW($1:$99)+1),COLUMN(I32)),SMALL(IF(ISERROR(SEARCH(MID(";"&amp;'CASE DATA'!$E32&amp;";",ROW($1:$99),1),";")),"",ROW($1:$99)),COLUMN(I31)+1)-SMALL(IF(ISERROR(SEARCH(MID(";"&amp;'CASE DATA'!$E32&amp;";",ROW($1:$99),1),";")),"",ROW($1:$99)),COLUMN(I31))-1)</f>
        <v/>
      </c>
      <c r="AD32" s="196" t="str" cm="1">
        <f t="array" ref="AD32">MID(";"&amp;'CASE DATA'!$E32&amp;";",SMALL(IF(ISERROR(SEARCH(MID(";"&amp;'CASE DATA'!$E32&amp;";",ROW($1:$99),1),";")),"",ROW($1:$99)+1),COLUMN(J32)),SMALL(IF(ISERROR(SEARCH(MID(";"&amp;'CASE DATA'!$E32&amp;";",ROW($1:$99),1),";")),"",ROW($1:$99)),COLUMN(J31)+1)-SMALL(IF(ISERROR(SEARCH(MID(";"&amp;'CASE DATA'!$E32&amp;";",ROW($1:$99),1),";")),"",ROW($1:$99)),COLUMN(J31))-1)</f>
        <v/>
      </c>
      <c r="AE32" s="196" t="str" cm="1">
        <f t="array" ref="AE32">MID(";"&amp;'CASE DATA'!$E32&amp;";",SMALL(IF(ISERROR(SEARCH(MID(";"&amp;'CASE DATA'!$E32&amp;";",ROW($1:$99),1),";")),"",ROW($1:$99)+1),COLUMN(K32)),SMALL(IF(ISERROR(SEARCH(MID(";"&amp;'CASE DATA'!$E32&amp;";",ROW($1:$99),1),";")),"",ROW($1:$99)),COLUMN(K31)+1)-SMALL(IF(ISERROR(SEARCH(MID(";"&amp;'CASE DATA'!$E32&amp;";",ROW($1:$99),1),";")),"",ROW($1:$99)),COLUMN(K31))-1)</f>
        <v/>
      </c>
      <c r="AF32" s="196" t="str" cm="1">
        <f t="array" ref="AF32">MID(";"&amp;'CASE DATA'!$E32&amp;";",SMALL(IF(ISERROR(SEARCH(MID(";"&amp;'CASE DATA'!$E32&amp;";",ROW($1:$99),1),";")),"",ROW($1:$99)+1),COLUMN(L32)),SMALL(IF(ISERROR(SEARCH(MID(";"&amp;'CASE DATA'!$E32&amp;";",ROW($1:$99),1),";")),"",ROW($1:$99)),COLUMN(L31)+1)-SMALL(IF(ISERROR(SEARCH(MID(";"&amp;'CASE DATA'!$E32&amp;";",ROW($1:$99),1),";")),"",ROW($1:$99)),COLUMN(L31))-1)</f>
        <v/>
      </c>
    </row>
    <row r="33" spans="1:32" x14ac:dyDescent="0.3">
      <c r="A33" s="130"/>
      <c r="B33" s="170"/>
      <c r="C33" s="140"/>
      <c r="D33" s="174"/>
      <c r="E33" s="176"/>
      <c r="F33" s="170"/>
      <c r="G33" s="170"/>
      <c r="H33" s="170"/>
      <c r="I33" s="141"/>
      <c r="J33" s="141"/>
      <c r="K33" s="141"/>
      <c r="L33" s="141"/>
      <c r="M33" s="141"/>
      <c r="N33" s="141"/>
      <c r="O33" s="141"/>
      <c r="P33" s="141"/>
      <c r="Q33" s="141"/>
      <c r="R33" s="141"/>
      <c r="S33" s="11">
        <f t="shared" si="1"/>
        <v>0</v>
      </c>
      <c r="T33" s="141"/>
      <c r="U33" s="196" t="str" cm="1">
        <f t="array" ref="U33">MID(";"&amp;'CASE DATA'!$E33&amp;";",SMALL(IF(ISERROR(SEARCH(MID(";"&amp;'CASE DATA'!$E33&amp;";",ROW($1:$99),1),";")),"",ROW($1:$99)+1),COLUMN(A33)),SMALL(IF(ISERROR(SEARCH(MID(";"&amp;'CASE DATA'!$E33&amp;";",ROW($1:$99),1),";")),"",ROW($1:$99)),COLUMN(A32)+1)-SMALL(IF(ISERROR(SEARCH(MID(";"&amp;'CASE DATA'!$E33&amp;";",ROW($1:$99),1),";")),"",ROW($1:$99)),COLUMN(A32))-1)</f>
        <v/>
      </c>
      <c r="V33" s="196" t="str" cm="1">
        <f t="array" ref="V33">MID(";"&amp;'CASE DATA'!$E33&amp;";",SMALL(IF(ISERROR(SEARCH(MID(";"&amp;'CASE DATA'!$E33&amp;";",ROW($1:$99),1),";")),"",ROW($1:$99)+1),COLUMN(B33)),SMALL(IF(ISERROR(SEARCH(MID(";"&amp;'CASE DATA'!$E33&amp;";",ROW($1:$99),1),";")),"",ROW($1:$99)),COLUMN(B32)+1)-SMALL(IF(ISERROR(SEARCH(MID(";"&amp;'CASE DATA'!$E33&amp;";",ROW($1:$99),1),";")),"",ROW($1:$99)),COLUMN(B32))-1)</f>
        <v/>
      </c>
      <c r="W33" s="196" t="str" cm="1">
        <f t="array" ref="W33">MID(";"&amp;'CASE DATA'!$E33&amp;";",SMALL(IF(ISERROR(SEARCH(MID(";"&amp;'CASE DATA'!$E33&amp;";",ROW($1:$99),1),";")),"",ROW($1:$99)+1),COLUMN(C33)),SMALL(IF(ISERROR(SEARCH(MID(";"&amp;'CASE DATA'!$E33&amp;";",ROW($1:$99),1),";")),"",ROW($1:$99)),COLUMN(C32)+1)-SMALL(IF(ISERROR(SEARCH(MID(";"&amp;'CASE DATA'!$E33&amp;";",ROW($1:$99),1),";")),"",ROW($1:$99)),COLUMN(C32))-1)</f>
        <v/>
      </c>
      <c r="X33" s="196" t="str" cm="1">
        <f t="array" ref="X33">MID(";"&amp;'CASE DATA'!$E33&amp;";",SMALL(IF(ISERROR(SEARCH(MID(";"&amp;'CASE DATA'!$E33&amp;";",ROW($1:$99),1),";")),"",ROW($1:$99)+1),COLUMN(D33)),SMALL(IF(ISERROR(SEARCH(MID(";"&amp;'CASE DATA'!$E33&amp;";",ROW($1:$99),1),";")),"",ROW($1:$99)),COLUMN(D32)+1)-SMALL(IF(ISERROR(SEARCH(MID(";"&amp;'CASE DATA'!$E33&amp;";",ROW($1:$99),1),";")),"",ROW($1:$99)),COLUMN(D32))-1)</f>
        <v/>
      </c>
      <c r="Y33" s="196" t="str" cm="1">
        <f t="array" ref="Y33">MID(";"&amp;'CASE DATA'!$E33&amp;";",SMALL(IF(ISERROR(SEARCH(MID(";"&amp;'CASE DATA'!$E33&amp;";",ROW($1:$99),1),";")),"",ROW($1:$99)+1),COLUMN(E33)),SMALL(IF(ISERROR(SEARCH(MID(";"&amp;'CASE DATA'!$E33&amp;";",ROW($1:$99),1),";")),"",ROW($1:$99)),COLUMN(E32)+1)-SMALL(IF(ISERROR(SEARCH(MID(";"&amp;'CASE DATA'!$E33&amp;";",ROW($1:$99),1),";")),"",ROW($1:$99)),COLUMN(E32))-1)</f>
        <v/>
      </c>
      <c r="Z33" s="196" t="str" cm="1">
        <f t="array" ref="Z33">MID(";"&amp;'CASE DATA'!$E33&amp;";",SMALL(IF(ISERROR(SEARCH(MID(";"&amp;'CASE DATA'!$E33&amp;";",ROW($1:$99),1),";")),"",ROW($1:$99)+1),COLUMN(F33)),SMALL(IF(ISERROR(SEARCH(MID(";"&amp;'CASE DATA'!$E33&amp;";",ROW($1:$99),1),";")),"",ROW($1:$99)),COLUMN(F32)+1)-SMALL(IF(ISERROR(SEARCH(MID(";"&amp;'CASE DATA'!$E33&amp;";",ROW($1:$99),1),";")),"",ROW($1:$99)),COLUMN(F32))-1)</f>
        <v/>
      </c>
      <c r="AA33" s="196" t="str" cm="1">
        <f t="array" ref="AA33">MID(";"&amp;'CASE DATA'!$E33&amp;";",SMALL(IF(ISERROR(SEARCH(MID(";"&amp;'CASE DATA'!$E33&amp;";",ROW($1:$99),1),";")),"",ROW($1:$99)+1),COLUMN(G33)),SMALL(IF(ISERROR(SEARCH(MID(";"&amp;'CASE DATA'!$E33&amp;";",ROW($1:$99),1),";")),"",ROW($1:$99)),COLUMN(G32)+1)-SMALL(IF(ISERROR(SEARCH(MID(";"&amp;'CASE DATA'!$E33&amp;";",ROW($1:$99),1),";")),"",ROW($1:$99)),COLUMN(G32))-1)</f>
        <v/>
      </c>
      <c r="AB33" s="196" t="str" cm="1">
        <f t="array" ref="AB33">MID(";"&amp;'CASE DATA'!$E33&amp;";",SMALL(IF(ISERROR(SEARCH(MID(";"&amp;'CASE DATA'!$E33&amp;";",ROW($1:$99),1),";")),"",ROW($1:$99)+1),COLUMN(H33)),SMALL(IF(ISERROR(SEARCH(MID(";"&amp;'CASE DATA'!$E33&amp;";",ROW($1:$99),1),";")),"",ROW($1:$99)),COLUMN(H32)+1)-SMALL(IF(ISERROR(SEARCH(MID(";"&amp;'CASE DATA'!$E33&amp;";",ROW($1:$99),1),";")),"",ROW($1:$99)),COLUMN(H32))-1)</f>
        <v/>
      </c>
      <c r="AC33" s="196" t="str" cm="1">
        <f t="array" ref="AC33">MID(";"&amp;'CASE DATA'!$E33&amp;";",SMALL(IF(ISERROR(SEARCH(MID(";"&amp;'CASE DATA'!$E33&amp;";",ROW($1:$99),1),";")),"",ROW($1:$99)+1),COLUMN(I33)),SMALL(IF(ISERROR(SEARCH(MID(";"&amp;'CASE DATA'!$E33&amp;";",ROW($1:$99),1),";")),"",ROW($1:$99)),COLUMN(I32)+1)-SMALL(IF(ISERROR(SEARCH(MID(";"&amp;'CASE DATA'!$E33&amp;";",ROW($1:$99),1),";")),"",ROW($1:$99)),COLUMN(I32))-1)</f>
        <v/>
      </c>
      <c r="AD33" s="196" t="str" cm="1">
        <f t="array" ref="AD33">MID(";"&amp;'CASE DATA'!$E33&amp;";",SMALL(IF(ISERROR(SEARCH(MID(";"&amp;'CASE DATA'!$E33&amp;";",ROW($1:$99),1),";")),"",ROW($1:$99)+1),COLUMN(J33)),SMALL(IF(ISERROR(SEARCH(MID(";"&amp;'CASE DATA'!$E33&amp;";",ROW($1:$99),1),";")),"",ROW($1:$99)),COLUMN(J32)+1)-SMALL(IF(ISERROR(SEARCH(MID(";"&amp;'CASE DATA'!$E33&amp;";",ROW($1:$99),1),";")),"",ROW($1:$99)),COLUMN(J32))-1)</f>
        <v/>
      </c>
      <c r="AE33" s="196" t="str" cm="1">
        <f t="array" ref="AE33">MID(";"&amp;'CASE DATA'!$E33&amp;";",SMALL(IF(ISERROR(SEARCH(MID(";"&amp;'CASE DATA'!$E33&amp;";",ROW($1:$99),1),";")),"",ROW($1:$99)+1),COLUMN(K33)),SMALL(IF(ISERROR(SEARCH(MID(";"&amp;'CASE DATA'!$E33&amp;";",ROW($1:$99),1),";")),"",ROW($1:$99)),COLUMN(K32)+1)-SMALL(IF(ISERROR(SEARCH(MID(";"&amp;'CASE DATA'!$E33&amp;";",ROW($1:$99),1),";")),"",ROW($1:$99)),COLUMN(K32))-1)</f>
        <v/>
      </c>
      <c r="AF33" s="196" t="str" cm="1">
        <f t="array" ref="AF33">MID(";"&amp;'CASE DATA'!$E33&amp;";",SMALL(IF(ISERROR(SEARCH(MID(";"&amp;'CASE DATA'!$E33&amp;";",ROW($1:$99),1),";")),"",ROW($1:$99)+1),COLUMN(L33)),SMALL(IF(ISERROR(SEARCH(MID(";"&amp;'CASE DATA'!$E33&amp;";",ROW($1:$99),1),";")),"",ROW($1:$99)),COLUMN(L32)+1)-SMALL(IF(ISERROR(SEARCH(MID(";"&amp;'CASE DATA'!$E33&amp;";",ROW($1:$99),1),";")),"",ROW($1:$99)),COLUMN(L32))-1)</f>
        <v/>
      </c>
    </row>
    <row r="34" spans="1:32" x14ac:dyDescent="0.3">
      <c r="A34" s="130"/>
      <c r="B34" s="170"/>
      <c r="C34" s="140"/>
      <c r="D34" s="174"/>
      <c r="E34" s="176"/>
      <c r="F34" s="170"/>
      <c r="G34" s="170"/>
      <c r="H34" s="170"/>
      <c r="I34" s="141"/>
      <c r="J34" s="141"/>
      <c r="K34" s="141"/>
      <c r="L34" s="141"/>
      <c r="M34" s="141"/>
      <c r="N34" s="141"/>
      <c r="O34" s="141"/>
      <c r="P34" s="141"/>
      <c r="Q34" s="141"/>
      <c r="R34" s="141"/>
      <c r="S34" s="11">
        <f t="shared" si="1"/>
        <v>0</v>
      </c>
      <c r="T34" s="170"/>
      <c r="U34" s="196" t="str" cm="1">
        <f t="array" ref="U34">MID(";"&amp;'CASE DATA'!$E34&amp;";",SMALL(IF(ISERROR(SEARCH(MID(";"&amp;'CASE DATA'!$E34&amp;";",ROW($1:$99),1),";")),"",ROW($1:$99)+1),COLUMN(A34)),SMALL(IF(ISERROR(SEARCH(MID(";"&amp;'CASE DATA'!$E34&amp;";",ROW($1:$99),1),";")),"",ROW($1:$99)),COLUMN(A33)+1)-SMALL(IF(ISERROR(SEARCH(MID(";"&amp;'CASE DATA'!$E34&amp;";",ROW($1:$99),1),";")),"",ROW($1:$99)),COLUMN(A33))-1)</f>
        <v/>
      </c>
      <c r="V34" s="196" t="str" cm="1">
        <f t="array" ref="V34">MID(";"&amp;'CASE DATA'!$E34&amp;";",SMALL(IF(ISERROR(SEARCH(MID(";"&amp;'CASE DATA'!$E34&amp;";",ROW($1:$99),1),";")),"",ROW($1:$99)+1),COLUMN(B34)),SMALL(IF(ISERROR(SEARCH(MID(";"&amp;'CASE DATA'!$E34&amp;";",ROW($1:$99),1),";")),"",ROW($1:$99)),COLUMN(B33)+1)-SMALL(IF(ISERROR(SEARCH(MID(";"&amp;'CASE DATA'!$E34&amp;";",ROW($1:$99),1),";")),"",ROW($1:$99)),COLUMN(B33))-1)</f>
        <v/>
      </c>
      <c r="W34" s="196" t="str" cm="1">
        <f t="array" ref="W34">MID(";"&amp;'CASE DATA'!$E34&amp;";",SMALL(IF(ISERROR(SEARCH(MID(";"&amp;'CASE DATA'!$E34&amp;";",ROW($1:$99),1),";")),"",ROW($1:$99)+1),COLUMN(C34)),SMALL(IF(ISERROR(SEARCH(MID(";"&amp;'CASE DATA'!$E34&amp;";",ROW($1:$99),1),";")),"",ROW($1:$99)),COLUMN(C33)+1)-SMALL(IF(ISERROR(SEARCH(MID(";"&amp;'CASE DATA'!$E34&amp;";",ROW($1:$99),1),";")),"",ROW($1:$99)),COLUMN(C33))-1)</f>
        <v/>
      </c>
      <c r="X34" s="196" t="str" cm="1">
        <f t="array" ref="X34">MID(";"&amp;'CASE DATA'!$E34&amp;";",SMALL(IF(ISERROR(SEARCH(MID(";"&amp;'CASE DATA'!$E34&amp;";",ROW($1:$99),1),";")),"",ROW($1:$99)+1),COLUMN(D34)),SMALL(IF(ISERROR(SEARCH(MID(";"&amp;'CASE DATA'!$E34&amp;";",ROW($1:$99),1),";")),"",ROW($1:$99)),COLUMN(D33)+1)-SMALL(IF(ISERROR(SEARCH(MID(";"&amp;'CASE DATA'!$E34&amp;";",ROW($1:$99),1),";")),"",ROW($1:$99)),COLUMN(D33))-1)</f>
        <v/>
      </c>
      <c r="Y34" s="196" t="str" cm="1">
        <f t="array" ref="Y34">MID(";"&amp;'CASE DATA'!$E34&amp;";",SMALL(IF(ISERROR(SEARCH(MID(";"&amp;'CASE DATA'!$E34&amp;";",ROW($1:$99),1),";")),"",ROW($1:$99)+1),COLUMN(E34)),SMALL(IF(ISERROR(SEARCH(MID(";"&amp;'CASE DATA'!$E34&amp;";",ROW($1:$99),1),";")),"",ROW($1:$99)),COLUMN(E33)+1)-SMALL(IF(ISERROR(SEARCH(MID(";"&amp;'CASE DATA'!$E34&amp;";",ROW($1:$99),1),";")),"",ROW($1:$99)),COLUMN(E33))-1)</f>
        <v/>
      </c>
      <c r="Z34" s="196" t="str" cm="1">
        <f t="array" ref="Z34">MID(";"&amp;'CASE DATA'!$E34&amp;";",SMALL(IF(ISERROR(SEARCH(MID(";"&amp;'CASE DATA'!$E34&amp;";",ROW($1:$99),1),";")),"",ROW($1:$99)+1),COLUMN(F34)),SMALL(IF(ISERROR(SEARCH(MID(";"&amp;'CASE DATA'!$E34&amp;";",ROW($1:$99),1),";")),"",ROW($1:$99)),COLUMN(F33)+1)-SMALL(IF(ISERROR(SEARCH(MID(";"&amp;'CASE DATA'!$E34&amp;";",ROW($1:$99),1),";")),"",ROW($1:$99)),COLUMN(F33))-1)</f>
        <v/>
      </c>
      <c r="AA34" s="196" t="str" cm="1">
        <f t="array" ref="AA34">MID(";"&amp;'CASE DATA'!$E34&amp;";",SMALL(IF(ISERROR(SEARCH(MID(";"&amp;'CASE DATA'!$E34&amp;";",ROW($1:$99),1),";")),"",ROW($1:$99)+1),COLUMN(G34)),SMALL(IF(ISERROR(SEARCH(MID(";"&amp;'CASE DATA'!$E34&amp;";",ROW($1:$99),1),";")),"",ROW($1:$99)),COLUMN(G33)+1)-SMALL(IF(ISERROR(SEARCH(MID(";"&amp;'CASE DATA'!$E34&amp;";",ROW($1:$99),1),";")),"",ROW($1:$99)),COLUMN(G33))-1)</f>
        <v/>
      </c>
      <c r="AB34" s="196" t="str" cm="1">
        <f t="array" ref="AB34">MID(";"&amp;'CASE DATA'!$E34&amp;";",SMALL(IF(ISERROR(SEARCH(MID(";"&amp;'CASE DATA'!$E34&amp;";",ROW($1:$99),1),";")),"",ROW($1:$99)+1),COLUMN(H34)),SMALL(IF(ISERROR(SEARCH(MID(";"&amp;'CASE DATA'!$E34&amp;";",ROW($1:$99),1),";")),"",ROW($1:$99)),COLUMN(H33)+1)-SMALL(IF(ISERROR(SEARCH(MID(";"&amp;'CASE DATA'!$E34&amp;";",ROW($1:$99),1),";")),"",ROW($1:$99)),COLUMN(H33))-1)</f>
        <v/>
      </c>
      <c r="AC34" s="196" t="str" cm="1">
        <f t="array" ref="AC34">MID(";"&amp;'CASE DATA'!$E34&amp;";",SMALL(IF(ISERROR(SEARCH(MID(";"&amp;'CASE DATA'!$E34&amp;";",ROW($1:$99),1),";")),"",ROW($1:$99)+1),COLUMN(I34)),SMALL(IF(ISERROR(SEARCH(MID(";"&amp;'CASE DATA'!$E34&amp;";",ROW($1:$99),1),";")),"",ROW($1:$99)),COLUMN(I33)+1)-SMALL(IF(ISERROR(SEARCH(MID(";"&amp;'CASE DATA'!$E34&amp;";",ROW($1:$99),1),";")),"",ROW($1:$99)),COLUMN(I33))-1)</f>
        <v/>
      </c>
      <c r="AD34" s="196" t="str" cm="1">
        <f t="array" ref="AD34">MID(";"&amp;'CASE DATA'!$E34&amp;";",SMALL(IF(ISERROR(SEARCH(MID(";"&amp;'CASE DATA'!$E34&amp;";",ROW($1:$99),1),";")),"",ROW($1:$99)+1),COLUMN(J34)),SMALL(IF(ISERROR(SEARCH(MID(";"&amp;'CASE DATA'!$E34&amp;";",ROW($1:$99),1),";")),"",ROW($1:$99)),COLUMN(J33)+1)-SMALL(IF(ISERROR(SEARCH(MID(";"&amp;'CASE DATA'!$E34&amp;";",ROW($1:$99),1),";")),"",ROW($1:$99)),COLUMN(J33))-1)</f>
        <v/>
      </c>
      <c r="AE34" s="196" t="str" cm="1">
        <f t="array" ref="AE34">MID(";"&amp;'CASE DATA'!$E34&amp;";",SMALL(IF(ISERROR(SEARCH(MID(";"&amp;'CASE DATA'!$E34&amp;";",ROW($1:$99),1),";")),"",ROW($1:$99)+1),COLUMN(K34)),SMALL(IF(ISERROR(SEARCH(MID(";"&amp;'CASE DATA'!$E34&amp;";",ROW($1:$99),1),";")),"",ROW($1:$99)),COLUMN(K33)+1)-SMALL(IF(ISERROR(SEARCH(MID(";"&amp;'CASE DATA'!$E34&amp;";",ROW($1:$99),1),";")),"",ROW($1:$99)),COLUMN(K33))-1)</f>
        <v/>
      </c>
      <c r="AF34" s="196" t="str" cm="1">
        <f t="array" ref="AF34">MID(";"&amp;'CASE DATA'!$E34&amp;";",SMALL(IF(ISERROR(SEARCH(MID(";"&amp;'CASE DATA'!$E34&amp;";",ROW($1:$99),1),";")),"",ROW($1:$99)+1),COLUMN(L34)),SMALL(IF(ISERROR(SEARCH(MID(";"&amp;'CASE DATA'!$E34&amp;";",ROW($1:$99),1),";")),"",ROW($1:$99)),COLUMN(L33)+1)-SMALL(IF(ISERROR(SEARCH(MID(";"&amp;'CASE DATA'!$E34&amp;";",ROW($1:$99),1),";")),"",ROW($1:$99)),COLUMN(L33))-1)</f>
        <v/>
      </c>
    </row>
    <row r="35" spans="1:32" x14ac:dyDescent="0.3">
      <c r="A35" s="130"/>
      <c r="B35" s="170"/>
      <c r="C35" s="85"/>
      <c r="D35" s="174"/>
      <c r="E35" s="176"/>
      <c r="F35" s="170"/>
      <c r="G35" s="170"/>
      <c r="H35" s="170"/>
      <c r="I35" s="141"/>
      <c r="J35" s="141"/>
      <c r="K35" s="141"/>
      <c r="L35" s="141"/>
      <c r="M35" s="141"/>
      <c r="N35" s="141"/>
      <c r="O35" s="141"/>
      <c r="P35" s="141"/>
      <c r="Q35" s="141"/>
      <c r="R35" s="141"/>
      <c r="S35" s="11">
        <f t="shared" si="1"/>
        <v>0</v>
      </c>
      <c r="T35" s="170"/>
      <c r="U35" s="196" t="str" cm="1">
        <f t="array" ref="U35">MID(";"&amp;'CASE DATA'!$E35&amp;";",SMALL(IF(ISERROR(SEARCH(MID(";"&amp;'CASE DATA'!$E35&amp;";",ROW($1:$99),1),";")),"",ROW($1:$99)+1),COLUMN(A35)),SMALL(IF(ISERROR(SEARCH(MID(";"&amp;'CASE DATA'!$E35&amp;";",ROW($1:$99),1),";")),"",ROW($1:$99)),COLUMN(A34)+1)-SMALL(IF(ISERROR(SEARCH(MID(";"&amp;'CASE DATA'!$E35&amp;";",ROW($1:$99),1),";")),"",ROW($1:$99)),COLUMN(A34))-1)</f>
        <v/>
      </c>
      <c r="V35" s="196" t="str" cm="1">
        <f t="array" ref="V35">MID(";"&amp;'CASE DATA'!$E35&amp;";",SMALL(IF(ISERROR(SEARCH(MID(";"&amp;'CASE DATA'!$E35&amp;";",ROW($1:$99),1),";")),"",ROW($1:$99)+1),COLUMN(B35)),SMALL(IF(ISERROR(SEARCH(MID(";"&amp;'CASE DATA'!$E35&amp;";",ROW($1:$99),1),";")),"",ROW($1:$99)),COLUMN(B34)+1)-SMALL(IF(ISERROR(SEARCH(MID(";"&amp;'CASE DATA'!$E35&amp;";",ROW($1:$99),1),";")),"",ROW($1:$99)),COLUMN(B34))-1)</f>
        <v/>
      </c>
      <c r="W35" s="196" t="str" cm="1">
        <f t="array" ref="W35">MID(";"&amp;'CASE DATA'!$E35&amp;";",SMALL(IF(ISERROR(SEARCH(MID(";"&amp;'CASE DATA'!$E35&amp;";",ROW($1:$99),1),";")),"",ROW($1:$99)+1),COLUMN(C35)),SMALL(IF(ISERROR(SEARCH(MID(";"&amp;'CASE DATA'!$E35&amp;";",ROW($1:$99),1),";")),"",ROW($1:$99)),COLUMN(C34)+1)-SMALL(IF(ISERROR(SEARCH(MID(";"&amp;'CASE DATA'!$E35&amp;";",ROW($1:$99),1),";")),"",ROW($1:$99)),COLUMN(C34))-1)</f>
        <v/>
      </c>
      <c r="X35" s="196" t="str" cm="1">
        <f t="array" ref="X35">MID(";"&amp;'CASE DATA'!$E35&amp;";",SMALL(IF(ISERROR(SEARCH(MID(";"&amp;'CASE DATA'!$E35&amp;";",ROW($1:$99),1),";")),"",ROW($1:$99)+1),COLUMN(D35)),SMALL(IF(ISERROR(SEARCH(MID(";"&amp;'CASE DATA'!$E35&amp;";",ROW($1:$99),1),";")),"",ROW($1:$99)),COLUMN(D34)+1)-SMALL(IF(ISERROR(SEARCH(MID(";"&amp;'CASE DATA'!$E35&amp;";",ROW($1:$99),1),";")),"",ROW($1:$99)),COLUMN(D34))-1)</f>
        <v/>
      </c>
      <c r="Y35" s="196" t="str" cm="1">
        <f t="array" ref="Y35">MID(";"&amp;'CASE DATA'!$E35&amp;";",SMALL(IF(ISERROR(SEARCH(MID(";"&amp;'CASE DATA'!$E35&amp;";",ROW($1:$99),1),";")),"",ROW($1:$99)+1),COLUMN(E35)),SMALL(IF(ISERROR(SEARCH(MID(";"&amp;'CASE DATA'!$E35&amp;";",ROW($1:$99),1),";")),"",ROW($1:$99)),COLUMN(E34)+1)-SMALL(IF(ISERROR(SEARCH(MID(";"&amp;'CASE DATA'!$E35&amp;";",ROW($1:$99),1),";")),"",ROW($1:$99)),COLUMN(E34))-1)</f>
        <v/>
      </c>
      <c r="Z35" s="196" t="str" cm="1">
        <f t="array" ref="Z35">MID(";"&amp;'CASE DATA'!$E35&amp;";",SMALL(IF(ISERROR(SEARCH(MID(";"&amp;'CASE DATA'!$E35&amp;";",ROW($1:$99),1),";")),"",ROW($1:$99)+1),COLUMN(F35)),SMALL(IF(ISERROR(SEARCH(MID(";"&amp;'CASE DATA'!$E35&amp;";",ROW($1:$99),1),";")),"",ROW($1:$99)),COLUMN(F34)+1)-SMALL(IF(ISERROR(SEARCH(MID(";"&amp;'CASE DATA'!$E35&amp;";",ROW($1:$99),1),";")),"",ROW($1:$99)),COLUMN(F34))-1)</f>
        <v/>
      </c>
      <c r="AA35" s="196" t="str" cm="1">
        <f t="array" ref="AA35">MID(";"&amp;'CASE DATA'!$E35&amp;";",SMALL(IF(ISERROR(SEARCH(MID(";"&amp;'CASE DATA'!$E35&amp;";",ROW($1:$99),1),";")),"",ROW($1:$99)+1),COLUMN(G35)),SMALL(IF(ISERROR(SEARCH(MID(";"&amp;'CASE DATA'!$E35&amp;";",ROW($1:$99),1),";")),"",ROW($1:$99)),COLUMN(G34)+1)-SMALL(IF(ISERROR(SEARCH(MID(";"&amp;'CASE DATA'!$E35&amp;";",ROW($1:$99),1),";")),"",ROW($1:$99)),COLUMN(G34))-1)</f>
        <v/>
      </c>
      <c r="AB35" s="196" t="str" cm="1">
        <f t="array" ref="AB35">MID(";"&amp;'CASE DATA'!$E35&amp;";",SMALL(IF(ISERROR(SEARCH(MID(";"&amp;'CASE DATA'!$E35&amp;";",ROW($1:$99),1),";")),"",ROW($1:$99)+1),COLUMN(H35)),SMALL(IF(ISERROR(SEARCH(MID(";"&amp;'CASE DATA'!$E35&amp;";",ROW($1:$99),1),";")),"",ROW($1:$99)),COLUMN(H34)+1)-SMALL(IF(ISERROR(SEARCH(MID(";"&amp;'CASE DATA'!$E35&amp;";",ROW($1:$99),1),";")),"",ROW($1:$99)),COLUMN(H34))-1)</f>
        <v/>
      </c>
      <c r="AC35" s="196" t="str" cm="1">
        <f t="array" ref="AC35">MID(";"&amp;'CASE DATA'!$E35&amp;";",SMALL(IF(ISERROR(SEARCH(MID(";"&amp;'CASE DATA'!$E35&amp;";",ROW($1:$99),1),";")),"",ROW($1:$99)+1),COLUMN(I35)),SMALL(IF(ISERROR(SEARCH(MID(";"&amp;'CASE DATA'!$E35&amp;";",ROW($1:$99),1),";")),"",ROW($1:$99)),COLUMN(I34)+1)-SMALL(IF(ISERROR(SEARCH(MID(";"&amp;'CASE DATA'!$E35&amp;";",ROW($1:$99),1),";")),"",ROW($1:$99)),COLUMN(I34))-1)</f>
        <v/>
      </c>
      <c r="AD35" s="196" t="str" cm="1">
        <f t="array" ref="AD35">MID(";"&amp;'CASE DATA'!$E35&amp;";",SMALL(IF(ISERROR(SEARCH(MID(";"&amp;'CASE DATA'!$E35&amp;";",ROW($1:$99),1),";")),"",ROW($1:$99)+1),COLUMN(J35)),SMALL(IF(ISERROR(SEARCH(MID(";"&amp;'CASE DATA'!$E35&amp;";",ROW($1:$99),1),";")),"",ROW($1:$99)),COLUMN(J34)+1)-SMALL(IF(ISERROR(SEARCH(MID(";"&amp;'CASE DATA'!$E35&amp;";",ROW($1:$99),1),";")),"",ROW($1:$99)),COLUMN(J34))-1)</f>
        <v/>
      </c>
      <c r="AE35" s="196" t="str" cm="1">
        <f t="array" ref="AE35">MID(";"&amp;'CASE DATA'!$E35&amp;";",SMALL(IF(ISERROR(SEARCH(MID(";"&amp;'CASE DATA'!$E35&amp;";",ROW($1:$99),1),";")),"",ROW($1:$99)+1),COLUMN(K35)),SMALL(IF(ISERROR(SEARCH(MID(";"&amp;'CASE DATA'!$E35&amp;";",ROW($1:$99),1),";")),"",ROW($1:$99)),COLUMN(K34)+1)-SMALL(IF(ISERROR(SEARCH(MID(";"&amp;'CASE DATA'!$E35&amp;";",ROW($1:$99),1),";")),"",ROW($1:$99)),COLUMN(K34))-1)</f>
        <v/>
      </c>
      <c r="AF35" s="196" t="str" cm="1">
        <f t="array" ref="AF35">MID(";"&amp;'CASE DATA'!$E35&amp;";",SMALL(IF(ISERROR(SEARCH(MID(";"&amp;'CASE DATA'!$E35&amp;";",ROW($1:$99),1),";")),"",ROW($1:$99)+1),COLUMN(L35)),SMALL(IF(ISERROR(SEARCH(MID(";"&amp;'CASE DATA'!$E35&amp;";",ROW($1:$99),1),";")),"",ROW($1:$99)),COLUMN(L34)+1)-SMALL(IF(ISERROR(SEARCH(MID(";"&amp;'CASE DATA'!$E35&amp;";",ROW($1:$99),1),";")),"",ROW($1:$99)),COLUMN(L34))-1)</f>
        <v/>
      </c>
    </row>
    <row r="36" spans="1:32" x14ac:dyDescent="0.3">
      <c r="A36" s="130"/>
      <c r="B36" s="170"/>
      <c r="C36" s="140"/>
      <c r="D36" s="174"/>
      <c r="E36" s="176"/>
      <c r="F36" s="170"/>
      <c r="G36" s="170"/>
      <c r="H36" s="170"/>
      <c r="I36" s="141"/>
      <c r="J36" s="141"/>
      <c r="K36" s="141"/>
      <c r="L36" s="141"/>
      <c r="M36" s="141"/>
      <c r="N36" s="141"/>
      <c r="O36" s="141"/>
      <c r="P36" s="141"/>
      <c r="Q36" s="141"/>
      <c r="R36" s="141"/>
      <c r="S36" s="11">
        <f t="shared" si="1"/>
        <v>0</v>
      </c>
      <c r="T36" s="170"/>
      <c r="U36" s="196" t="str" cm="1">
        <f t="array" ref="U36">MID(";"&amp;'CASE DATA'!$E36&amp;";",SMALL(IF(ISERROR(SEARCH(MID(";"&amp;'CASE DATA'!$E36&amp;";",ROW($1:$99),1),";")),"",ROW($1:$99)+1),COLUMN(A36)),SMALL(IF(ISERROR(SEARCH(MID(";"&amp;'CASE DATA'!$E36&amp;";",ROW($1:$99),1),";")),"",ROW($1:$99)),COLUMN(A35)+1)-SMALL(IF(ISERROR(SEARCH(MID(";"&amp;'CASE DATA'!$E36&amp;";",ROW($1:$99),1),";")),"",ROW($1:$99)),COLUMN(A35))-1)</f>
        <v/>
      </c>
      <c r="V36" s="196" t="str" cm="1">
        <f t="array" ref="V36">MID(";"&amp;'CASE DATA'!$E36&amp;";",SMALL(IF(ISERROR(SEARCH(MID(";"&amp;'CASE DATA'!$E36&amp;";",ROW($1:$99),1),";")),"",ROW($1:$99)+1),COLUMN(B36)),SMALL(IF(ISERROR(SEARCH(MID(";"&amp;'CASE DATA'!$E36&amp;";",ROW($1:$99),1),";")),"",ROW($1:$99)),COLUMN(B35)+1)-SMALL(IF(ISERROR(SEARCH(MID(";"&amp;'CASE DATA'!$E36&amp;";",ROW($1:$99),1),";")),"",ROW($1:$99)),COLUMN(B35))-1)</f>
        <v/>
      </c>
      <c r="W36" s="196" t="str" cm="1">
        <f t="array" ref="W36">MID(";"&amp;'CASE DATA'!$E36&amp;";",SMALL(IF(ISERROR(SEARCH(MID(";"&amp;'CASE DATA'!$E36&amp;";",ROW($1:$99),1),";")),"",ROW($1:$99)+1),COLUMN(C36)),SMALL(IF(ISERROR(SEARCH(MID(";"&amp;'CASE DATA'!$E36&amp;";",ROW($1:$99),1),";")),"",ROW($1:$99)),COLUMN(C35)+1)-SMALL(IF(ISERROR(SEARCH(MID(";"&amp;'CASE DATA'!$E36&amp;";",ROW($1:$99),1),";")),"",ROW($1:$99)),COLUMN(C35))-1)</f>
        <v/>
      </c>
      <c r="X36" s="196" t="str" cm="1">
        <f t="array" ref="X36">MID(";"&amp;'CASE DATA'!$E36&amp;";",SMALL(IF(ISERROR(SEARCH(MID(";"&amp;'CASE DATA'!$E36&amp;";",ROW($1:$99),1),";")),"",ROW($1:$99)+1),COLUMN(D36)),SMALL(IF(ISERROR(SEARCH(MID(";"&amp;'CASE DATA'!$E36&amp;";",ROW($1:$99),1),";")),"",ROW($1:$99)),COLUMN(D35)+1)-SMALL(IF(ISERROR(SEARCH(MID(";"&amp;'CASE DATA'!$E36&amp;";",ROW($1:$99),1),";")),"",ROW($1:$99)),COLUMN(D35))-1)</f>
        <v/>
      </c>
      <c r="Y36" s="196" t="str" cm="1">
        <f t="array" ref="Y36">MID(";"&amp;'CASE DATA'!$E36&amp;";",SMALL(IF(ISERROR(SEARCH(MID(";"&amp;'CASE DATA'!$E36&amp;";",ROW($1:$99),1),";")),"",ROW($1:$99)+1),COLUMN(E36)),SMALL(IF(ISERROR(SEARCH(MID(";"&amp;'CASE DATA'!$E36&amp;";",ROW($1:$99),1),";")),"",ROW($1:$99)),COLUMN(E35)+1)-SMALL(IF(ISERROR(SEARCH(MID(";"&amp;'CASE DATA'!$E36&amp;";",ROW($1:$99),1),";")),"",ROW($1:$99)),COLUMN(E35))-1)</f>
        <v/>
      </c>
      <c r="Z36" s="196" t="str" cm="1">
        <f t="array" ref="Z36">MID(";"&amp;'CASE DATA'!$E36&amp;";",SMALL(IF(ISERROR(SEARCH(MID(";"&amp;'CASE DATA'!$E36&amp;";",ROW($1:$99),1),";")),"",ROW($1:$99)+1),COLUMN(F36)),SMALL(IF(ISERROR(SEARCH(MID(";"&amp;'CASE DATA'!$E36&amp;";",ROW($1:$99),1),";")),"",ROW($1:$99)),COLUMN(F35)+1)-SMALL(IF(ISERROR(SEARCH(MID(";"&amp;'CASE DATA'!$E36&amp;";",ROW($1:$99),1),";")),"",ROW($1:$99)),COLUMN(F35))-1)</f>
        <v/>
      </c>
      <c r="AA36" s="196" t="str" cm="1">
        <f t="array" ref="AA36">MID(";"&amp;'CASE DATA'!$E36&amp;";",SMALL(IF(ISERROR(SEARCH(MID(";"&amp;'CASE DATA'!$E36&amp;";",ROW($1:$99),1),";")),"",ROW($1:$99)+1),COLUMN(G36)),SMALL(IF(ISERROR(SEARCH(MID(";"&amp;'CASE DATA'!$E36&amp;";",ROW($1:$99),1),";")),"",ROW($1:$99)),COLUMN(G35)+1)-SMALL(IF(ISERROR(SEARCH(MID(";"&amp;'CASE DATA'!$E36&amp;";",ROW($1:$99),1),";")),"",ROW($1:$99)),COLUMN(G35))-1)</f>
        <v/>
      </c>
      <c r="AB36" s="196" t="str" cm="1">
        <f t="array" ref="AB36">MID(";"&amp;'CASE DATA'!$E36&amp;";",SMALL(IF(ISERROR(SEARCH(MID(";"&amp;'CASE DATA'!$E36&amp;";",ROW($1:$99),1),";")),"",ROW($1:$99)+1),COLUMN(H36)),SMALL(IF(ISERROR(SEARCH(MID(";"&amp;'CASE DATA'!$E36&amp;";",ROW($1:$99),1),";")),"",ROW($1:$99)),COLUMN(H35)+1)-SMALL(IF(ISERROR(SEARCH(MID(";"&amp;'CASE DATA'!$E36&amp;";",ROW($1:$99),1),";")),"",ROW($1:$99)),COLUMN(H35))-1)</f>
        <v/>
      </c>
      <c r="AC36" s="196" t="str" cm="1">
        <f t="array" ref="AC36">MID(";"&amp;'CASE DATA'!$E36&amp;";",SMALL(IF(ISERROR(SEARCH(MID(";"&amp;'CASE DATA'!$E36&amp;";",ROW($1:$99),1),";")),"",ROW($1:$99)+1),COLUMN(I36)),SMALL(IF(ISERROR(SEARCH(MID(";"&amp;'CASE DATA'!$E36&amp;";",ROW($1:$99),1),";")),"",ROW($1:$99)),COLUMN(I35)+1)-SMALL(IF(ISERROR(SEARCH(MID(";"&amp;'CASE DATA'!$E36&amp;";",ROW($1:$99),1),";")),"",ROW($1:$99)),COLUMN(I35))-1)</f>
        <v/>
      </c>
      <c r="AD36" s="196" t="str" cm="1">
        <f t="array" ref="AD36">MID(";"&amp;'CASE DATA'!$E36&amp;";",SMALL(IF(ISERROR(SEARCH(MID(";"&amp;'CASE DATA'!$E36&amp;";",ROW($1:$99),1),";")),"",ROW($1:$99)+1),COLUMN(J36)),SMALL(IF(ISERROR(SEARCH(MID(";"&amp;'CASE DATA'!$E36&amp;";",ROW($1:$99),1),";")),"",ROW($1:$99)),COLUMN(J35)+1)-SMALL(IF(ISERROR(SEARCH(MID(";"&amp;'CASE DATA'!$E36&amp;";",ROW($1:$99),1),";")),"",ROW($1:$99)),COLUMN(J35))-1)</f>
        <v/>
      </c>
      <c r="AE36" s="196" t="str" cm="1">
        <f t="array" ref="AE36">MID(";"&amp;'CASE DATA'!$E36&amp;";",SMALL(IF(ISERROR(SEARCH(MID(";"&amp;'CASE DATA'!$E36&amp;";",ROW($1:$99),1),";")),"",ROW($1:$99)+1),COLUMN(K36)),SMALL(IF(ISERROR(SEARCH(MID(";"&amp;'CASE DATA'!$E36&amp;";",ROW($1:$99),1),";")),"",ROW($1:$99)),COLUMN(K35)+1)-SMALL(IF(ISERROR(SEARCH(MID(";"&amp;'CASE DATA'!$E36&amp;";",ROW($1:$99),1),";")),"",ROW($1:$99)),COLUMN(K35))-1)</f>
        <v/>
      </c>
      <c r="AF36" s="196" t="str" cm="1">
        <f t="array" ref="AF36">MID(";"&amp;'CASE DATA'!$E36&amp;";",SMALL(IF(ISERROR(SEARCH(MID(";"&amp;'CASE DATA'!$E36&amp;";",ROW($1:$99),1),";")),"",ROW($1:$99)+1),COLUMN(L36)),SMALL(IF(ISERROR(SEARCH(MID(";"&amp;'CASE DATA'!$E36&amp;";",ROW($1:$99),1),";")),"",ROW($1:$99)),COLUMN(L35)+1)-SMALL(IF(ISERROR(SEARCH(MID(";"&amp;'CASE DATA'!$E36&amp;";",ROW($1:$99),1),";")),"",ROW($1:$99)),COLUMN(L35))-1)</f>
        <v/>
      </c>
    </row>
    <row r="37" spans="1:32" x14ac:dyDescent="0.3">
      <c r="A37" s="130"/>
      <c r="B37" s="170"/>
      <c r="C37" s="140"/>
      <c r="D37" s="174"/>
      <c r="E37" s="176"/>
      <c r="F37" s="170"/>
      <c r="G37" s="170"/>
      <c r="H37" s="170"/>
      <c r="I37" s="141"/>
      <c r="J37" s="141"/>
      <c r="K37" s="141"/>
      <c r="L37" s="141"/>
      <c r="M37" s="141"/>
      <c r="N37" s="141"/>
      <c r="O37" s="141"/>
      <c r="P37" s="141"/>
      <c r="Q37" s="141"/>
      <c r="R37" s="141"/>
      <c r="S37" s="11">
        <f t="shared" si="1"/>
        <v>0</v>
      </c>
      <c r="T37" s="170"/>
      <c r="U37" s="196" t="str" cm="1">
        <f t="array" ref="U37">MID(";"&amp;'CASE DATA'!$E37&amp;";",SMALL(IF(ISERROR(SEARCH(MID(";"&amp;'CASE DATA'!$E37&amp;";",ROW($1:$99),1),";")),"",ROW($1:$99)+1),COLUMN(A37)),SMALL(IF(ISERROR(SEARCH(MID(";"&amp;'CASE DATA'!$E37&amp;";",ROW($1:$99),1),";")),"",ROW($1:$99)),COLUMN(A36)+1)-SMALL(IF(ISERROR(SEARCH(MID(";"&amp;'CASE DATA'!$E37&amp;";",ROW($1:$99),1),";")),"",ROW($1:$99)),COLUMN(A36))-1)</f>
        <v/>
      </c>
      <c r="V37" s="196" t="str" cm="1">
        <f t="array" ref="V37">MID(";"&amp;'CASE DATA'!$E37&amp;";",SMALL(IF(ISERROR(SEARCH(MID(";"&amp;'CASE DATA'!$E37&amp;";",ROW($1:$99),1),";")),"",ROW($1:$99)+1),COLUMN(B37)),SMALL(IF(ISERROR(SEARCH(MID(";"&amp;'CASE DATA'!$E37&amp;";",ROW($1:$99),1),";")),"",ROW($1:$99)),COLUMN(B36)+1)-SMALL(IF(ISERROR(SEARCH(MID(";"&amp;'CASE DATA'!$E37&amp;";",ROW($1:$99),1),";")),"",ROW($1:$99)),COLUMN(B36))-1)</f>
        <v/>
      </c>
      <c r="W37" s="196" t="str" cm="1">
        <f t="array" ref="W37">MID(";"&amp;'CASE DATA'!$E37&amp;";",SMALL(IF(ISERROR(SEARCH(MID(";"&amp;'CASE DATA'!$E37&amp;";",ROW($1:$99),1),";")),"",ROW($1:$99)+1),COLUMN(C37)),SMALL(IF(ISERROR(SEARCH(MID(";"&amp;'CASE DATA'!$E37&amp;";",ROW($1:$99),1),";")),"",ROW($1:$99)),COLUMN(C36)+1)-SMALL(IF(ISERROR(SEARCH(MID(";"&amp;'CASE DATA'!$E37&amp;";",ROW($1:$99),1),";")),"",ROW($1:$99)),COLUMN(C36))-1)</f>
        <v/>
      </c>
      <c r="X37" s="196" t="str" cm="1">
        <f t="array" ref="X37">MID(";"&amp;'CASE DATA'!$E37&amp;";",SMALL(IF(ISERROR(SEARCH(MID(";"&amp;'CASE DATA'!$E37&amp;";",ROW($1:$99),1),";")),"",ROW($1:$99)+1),COLUMN(D37)),SMALL(IF(ISERROR(SEARCH(MID(";"&amp;'CASE DATA'!$E37&amp;";",ROW($1:$99),1),";")),"",ROW($1:$99)),COLUMN(D36)+1)-SMALL(IF(ISERROR(SEARCH(MID(";"&amp;'CASE DATA'!$E37&amp;";",ROW($1:$99),1),";")),"",ROW($1:$99)),COLUMN(D36))-1)</f>
        <v/>
      </c>
      <c r="Y37" s="196" t="str" cm="1">
        <f t="array" ref="Y37">MID(";"&amp;'CASE DATA'!$E37&amp;";",SMALL(IF(ISERROR(SEARCH(MID(";"&amp;'CASE DATA'!$E37&amp;";",ROW($1:$99),1),";")),"",ROW($1:$99)+1),COLUMN(E37)),SMALL(IF(ISERROR(SEARCH(MID(";"&amp;'CASE DATA'!$E37&amp;";",ROW($1:$99),1),";")),"",ROW($1:$99)),COLUMN(E36)+1)-SMALL(IF(ISERROR(SEARCH(MID(";"&amp;'CASE DATA'!$E37&amp;";",ROW($1:$99),1),";")),"",ROW($1:$99)),COLUMN(E36))-1)</f>
        <v/>
      </c>
      <c r="Z37" s="196" t="str" cm="1">
        <f t="array" ref="Z37">MID(";"&amp;'CASE DATA'!$E37&amp;";",SMALL(IF(ISERROR(SEARCH(MID(";"&amp;'CASE DATA'!$E37&amp;";",ROW($1:$99),1),";")),"",ROW($1:$99)+1),COLUMN(F37)),SMALL(IF(ISERROR(SEARCH(MID(";"&amp;'CASE DATA'!$E37&amp;";",ROW($1:$99),1),";")),"",ROW($1:$99)),COLUMN(F36)+1)-SMALL(IF(ISERROR(SEARCH(MID(";"&amp;'CASE DATA'!$E37&amp;";",ROW($1:$99),1),";")),"",ROW($1:$99)),COLUMN(F36))-1)</f>
        <v/>
      </c>
      <c r="AA37" s="196" t="str" cm="1">
        <f t="array" ref="AA37">MID(";"&amp;'CASE DATA'!$E37&amp;";",SMALL(IF(ISERROR(SEARCH(MID(";"&amp;'CASE DATA'!$E37&amp;";",ROW($1:$99),1),";")),"",ROW($1:$99)+1),COLUMN(G37)),SMALL(IF(ISERROR(SEARCH(MID(";"&amp;'CASE DATA'!$E37&amp;";",ROW($1:$99),1),";")),"",ROW($1:$99)),COLUMN(G36)+1)-SMALL(IF(ISERROR(SEARCH(MID(";"&amp;'CASE DATA'!$E37&amp;";",ROW($1:$99),1),";")),"",ROW($1:$99)),COLUMN(G36))-1)</f>
        <v/>
      </c>
      <c r="AB37" s="196" t="str" cm="1">
        <f t="array" ref="AB37">MID(";"&amp;'CASE DATA'!$E37&amp;";",SMALL(IF(ISERROR(SEARCH(MID(";"&amp;'CASE DATA'!$E37&amp;";",ROW($1:$99),1),";")),"",ROW($1:$99)+1),COLUMN(H37)),SMALL(IF(ISERROR(SEARCH(MID(";"&amp;'CASE DATA'!$E37&amp;";",ROW($1:$99),1),";")),"",ROW($1:$99)),COLUMN(H36)+1)-SMALL(IF(ISERROR(SEARCH(MID(";"&amp;'CASE DATA'!$E37&amp;";",ROW($1:$99),1),";")),"",ROW($1:$99)),COLUMN(H36))-1)</f>
        <v/>
      </c>
      <c r="AC37" s="196" t="str" cm="1">
        <f t="array" ref="AC37">MID(";"&amp;'CASE DATA'!$E37&amp;";",SMALL(IF(ISERROR(SEARCH(MID(";"&amp;'CASE DATA'!$E37&amp;";",ROW($1:$99),1),";")),"",ROW($1:$99)+1),COLUMN(I37)),SMALL(IF(ISERROR(SEARCH(MID(";"&amp;'CASE DATA'!$E37&amp;";",ROW($1:$99),1),";")),"",ROW($1:$99)),COLUMN(I36)+1)-SMALL(IF(ISERROR(SEARCH(MID(";"&amp;'CASE DATA'!$E37&amp;";",ROW($1:$99),1),";")),"",ROW($1:$99)),COLUMN(I36))-1)</f>
        <v/>
      </c>
      <c r="AD37" s="196" t="str" cm="1">
        <f t="array" ref="AD37">MID(";"&amp;'CASE DATA'!$E37&amp;";",SMALL(IF(ISERROR(SEARCH(MID(";"&amp;'CASE DATA'!$E37&amp;";",ROW($1:$99),1),";")),"",ROW($1:$99)+1),COLUMN(J37)),SMALL(IF(ISERROR(SEARCH(MID(";"&amp;'CASE DATA'!$E37&amp;";",ROW($1:$99),1),";")),"",ROW($1:$99)),COLUMN(J36)+1)-SMALL(IF(ISERROR(SEARCH(MID(";"&amp;'CASE DATA'!$E37&amp;";",ROW($1:$99),1),";")),"",ROW($1:$99)),COLUMN(J36))-1)</f>
        <v/>
      </c>
      <c r="AE37" s="196" t="str" cm="1">
        <f t="array" ref="AE37">MID(";"&amp;'CASE DATA'!$E37&amp;";",SMALL(IF(ISERROR(SEARCH(MID(";"&amp;'CASE DATA'!$E37&amp;";",ROW($1:$99),1),";")),"",ROW($1:$99)+1),COLUMN(K37)),SMALL(IF(ISERROR(SEARCH(MID(";"&amp;'CASE DATA'!$E37&amp;";",ROW($1:$99),1),";")),"",ROW($1:$99)),COLUMN(K36)+1)-SMALL(IF(ISERROR(SEARCH(MID(";"&amp;'CASE DATA'!$E37&amp;";",ROW($1:$99),1),";")),"",ROW($1:$99)),COLUMN(K36))-1)</f>
        <v/>
      </c>
      <c r="AF37" s="196" t="str" cm="1">
        <f t="array" ref="AF37">MID(";"&amp;'CASE DATA'!$E37&amp;";",SMALL(IF(ISERROR(SEARCH(MID(";"&amp;'CASE DATA'!$E37&amp;";",ROW($1:$99),1),";")),"",ROW($1:$99)+1),COLUMN(L37)),SMALL(IF(ISERROR(SEARCH(MID(";"&amp;'CASE DATA'!$E37&amp;";",ROW($1:$99),1),";")),"",ROW($1:$99)),COLUMN(L36)+1)-SMALL(IF(ISERROR(SEARCH(MID(";"&amp;'CASE DATA'!$E37&amp;";",ROW($1:$99),1),";")),"",ROW($1:$99)),COLUMN(L36))-1)</f>
        <v/>
      </c>
    </row>
    <row r="38" spans="1:32" x14ac:dyDescent="0.3">
      <c r="A38" s="130"/>
      <c r="B38" s="170"/>
      <c r="C38" s="140"/>
      <c r="D38" s="174"/>
      <c r="E38" s="176"/>
      <c r="F38" s="170"/>
      <c r="G38" s="170"/>
      <c r="H38" s="170"/>
      <c r="I38" s="141"/>
      <c r="J38" s="141"/>
      <c r="K38" s="141"/>
      <c r="L38" s="141"/>
      <c r="M38" s="141"/>
      <c r="N38" s="141"/>
      <c r="O38" s="141"/>
      <c r="P38" s="141"/>
      <c r="Q38" s="141"/>
      <c r="R38" s="141"/>
      <c r="S38" s="11">
        <f t="shared" si="1"/>
        <v>0</v>
      </c>
      <c r="T38" s="170"/>
      <c r="U38" s="196" t="str" cm="1">
        <f t="array" ref="U38">MID(";"&amp;'CASE DATA'!$E38&amp;";",SMALL(IF(ISERROR(SEARCH(MID(";"&amp;'CASE DATA'!$E38&amp;";",ROW($1:$99),1),";")),"",ROW($1:$99)+1),COLUMN(A38)),SMALL(IF(ISERROR(SEARCH(MID(";"&amp;'CASE DATA'!$E38&amp;";",ROW($1:$99),1),";")),"",ROW($1:$99)),COLUMN(A37)+1)-SMALL(IF(ISERROR(SEARCH(MID(";"&amp;'CASE DATA'!$E38&amp;";",ROW($1:$99),1),";")),"",ROW($1:$99)),COLUMN(A37))-1)</f>
        <v/>
      </c>
      <c r="V38" s="196" t="str" cm="1">
        <f t="array" ref="V38">MID(";"&amp;'CASE DATA'!$E38&amp;";",SMALL(IF(ISERROR(SEARCH(MID(";"&amp;'CASE DATA'!$E38&amp;";",ROW($1:$99),1),";")),"",ROW($1:$99)+1),COLUMN(B38)),SMALL(IF(ISERROR(SEARCH(MID(";"&amp;'CASE DATA'!$E38&amp;";",ROW($1:$99),1),";")),"",ROW($1:$99)),COLUMN(B37)+1)-SMALL(IF(ISERROR(SEARCH(MID(";"&amp;'CASE DATA'!$E38&amp;";",ROW($1:$99),1),";")),"",ROW($1:$99)),COLUMN(B37))-1)</f>
        <v/>
      </c>
      <c r="W38" s="196" t="str" cm="1">
        <f t="array" ref="W38">MID(";"&amp;'CASE DATA'!$E38&amp;";",SMALL(IF(ISERROR(SEARCH(MID(";"&amp;'CASE DATA'!$E38&amp;";",ROW($1:$99),1),";")),"",ROW($1:$99)+1),COLUMN(C38)),SMALL(IF(ISERROR(SEARCH(MID(";"&amp;'CASE DATA'!$E38&amp;";",ROW($1:$99),1),";")),"",ROW($1:$99)),COLUMN(C37)+1)-SMALL(IF(ISERROR(SEARCH(MID(";"&amp;'CASE DATA'!$E38&amp;";",ROW($1:$99),1),";")),"",ROW($1:$99)),COLUMN(C37))-1)</f>
        <v/>
      </c>
      <c r="X38" s="196" t="str" cm="1">
        <f t="array" ref="X38">MID(";"&amp;'CASE DATA'!$E38&amp;";",SMALL(IF(ISERROR(SEARCH(MID(";"&amp;'CASE DATA'!$E38&amp;";",ROW($1:$99),1),";")),"",ROW($1:$99)+1),COLUMN(D38)),SMALL(IF(ISERROR(SEARCH(MID(";"&amp;'CASE DATA'!$E38&amp;";",ROW($1:$99),1),";")),"",ROW($1:$99)),COLUMN(D37)+1)-SMALL(IF(ISERROR(SEARCH(MID(";"&amp;'CASE DATA'!$E38&amp;";",ROW($1:$99),1),";")),"",ROW($1:$99)),COLUMN(D37))-1)</f>
        <v/>
      </c>
      <c r="Y38" s="196" t="str" cm="1">
        <f t="array" ref="Y38">MID(";"&amp;'CASE DATA'!$E38&amp;";",SMALL(IF(ISERROR(SEARCH(MID(";"&amp;'CASE DATA'!$E38&amp;";",ROW($1:$99),1),";")),"",ROW($1:$99)+1),COLUMN(E38)),SMALL(IF(ISERROR(SEARCH(MID(";"&amp;'CASE DATA'!$E38&amp;";",ROW($1:$99),1),";")),"",ROW($1:$99)),COLUMN(E37)+1)-SMALL(IF(ISERROR(SEARCH(MID(";"&amp;'CASE DATA'!$E38&amp;";",ROW($1:$99),1),";")),"",ROW($1:$99)),COLUMN(E37))-1)</f>
        <v/>
      </c>
      <c r="Z38" s="196" t="str" cm="1">
        <f t="array" ref="Z38">MID(";"&amp;'CASE DATA'!$E38&amp;";",SMALL(IF(ISERROR(SEARCH(MID(";"&amp;'CASE DATA'!$E38&amp;";",ROW($1:$99),1),";")),"",ROW($1:$99)+1),COLUMN(F38)),SMALL(IF(ISERROR(SEARCH(MID(";"&amp;'CASE DATA'!$E38&amp;";",ROW($1:$99),1),";")),"",ROW($1:$99)),COLUMN(F37)+1)-SMALL(IF(ISERROR(SEARCH(MID(";"&amp;'CASE DATA'!$E38&amp;";",ROW($1:$99),1),";")),"",ROW($1:$99)),COLUMN(F37))-1)</f>
        <v/>
      </c>
      <c r="AA38" s="196" t="str" cm="1">
        <f t="array" ref="AA38">MID(";"&amp;'CASE DATA'!$E38&amp;";",SMALL(IF(ISERROR(SEARCH(MID(";"&amp;'CASE DATA'!$E38&amp;";",ROW($1:$99),1),";")),"",ROW($1:$99)+1),COLUMN(G38)),SMALL(IF(ISERROR(SEARCH(MID(";"&amp;'CASE DATA'!$E38&amp;";",ROW($1:$99),1),";")),"",ROW($1:$99)),COLUMN(G37)+1)-SMALL(IF(ISERROR(SEARCH(MID(";"&amp;'CASE DATA'!$E38&amp;";",ROW($1:$99),1),";")),"",ROW($1:$99)),COLUMN(G37))-1)</f>
        <v/>
      </c>
      <c r="AB38" s="196" t="str" cm="1">
        <f t="array" ref="AB38">MID(";"&amp;'CASE DATA'!$E38&amp;";",SMALL(IF(ISERROR(SEARCH(MID(";"&amp;'CASE DATA'!$E38&amp;";",ROW($1:$99),1),";")),"",ROW($1:$99)+1),COLUMN(H38)),SMALL(IF(ISERROR(SEARCH(MID(";"&amp;'CASE DATA'!$E38&amp;";",ROW($1:$99),1),";")),"",ROW($1:$99)),COLUMN(H37)+1)-SMALL(IF(ISERROR(SEARCH(MID(";"&amp;'CASE DATA'!$E38&amp;";",ROW($1:$99),1),";")),"",ROW($1:$99)),COLUMN(H37))-1)</f>
        <v/>
      </c>
      <c r="AC38" s="196" t="str" cm="1">
        <f t="array" ref="AC38">MID(";"&amp;'CASE DATA'!$E38&amp;";",SMALL(IF(ISERROR(SEARCH(MID(";"&amp;'CASE DATA'!$E38&amp;";",ROW($1:$99),1),";")),"",ROW($1:$99)+1),COLUMN(I38)),SMALL(IF(ISERROR(SEARCH(MID(";"&amp;'CASE DATA'!$E38&amp;";",ROW($1:$99),1),";")),"",ROW($1:$99)),COLUMN(I37)+1)-SMALL(IF(ISERROR(SEARCH(MID(";"&amp;'CASE DATA'!$E38&amp;";",ROW($1:$99),1),";")),"",ROW($1:$99)),COLUMN(I37))-1)</f>
        <v/>
      </c>
      <c r="AD38" s="196" t="str" cm="1">
        <f t="array" ref="AD38">MID(";"&amp;'CASE DATA'!$E38&amp;";",SMALL(IF(ISERROR(SEARCH(MID(";"&amp;'CASE DATA'!$E38&amp;";",ROW($1:$99),1),";")),"",ROW($1:$99)+1),COLUMN(J38)),SMALL(IF(ISERROR(SEARCH(MID(";"&amp;'CASE DATA'!$E38&amp;";",ROW($1:$99),1),";")),"",ROW($1:$99)),COLUMN(J37)+1)-SMALL(IF(ISERROR(SEARCH(MID(";"&amp;'CASE DATA'!$E38&amp;";",ROW($1:$99),1),";")),"",ROW($1:$99)),COLUMN(J37))-1)</f>
        <v/>
      </c>
      <c r="AE38" s="196" t="str" cm="1">
        <f t="array" ref="AE38">MID(";"&amp;'CASE DATA'!$E38&amp;";",SMALL(IF(ISERROR(SEARCH(MID(";"&amp;'CASE DATA'!$E38&amp;";",ROW($1:$99),1),";")),"",ROW($1:$99)+1),COLUMN(K38)),SMALL(IF(ISERROR(SEARCH(MID(";"&amp;'CASE DATA'!$E38&amp;";",ROW($1:$99),1),";")),"",ROW($1:$99)),COLUMN(K37)+1)-SMALL(IF(ISERROR(SEARCH(MID(";"&amp;'CASE DATA'!$E38&amp;";",ROW($1:$99),1),";")),"",ROW($1:$99)),COLUMN(K37))-1)</f>
        <v/>
      </c>
      <c r="AF38" s="196" t="str" cm="1">
        <f t="array" ref="AF38">MID(";"&amp;'CASE DATA'!$E38&amp;";",SMALL(IF(ISERROR(SEARCH(MID(";"&amp;'CASE DATA'!$E38&amp;";",ROW($1:$99),1),";")),"",ROW($1:$99)+1),COLUMN(L38)),SMALL(IF(ISERROR(SEARCH(MID(";"&amp;'CASE DATA'!$E38&amp;";",ROW($1:$99),1),";")),"",ROW($1:$99)),COLUMN(L37)+1)-SMALL(IF(ISERROR(SEARCH(MID(";"&amp;'CASE DATA'!$E38&amp;";",ROW($1:$99),1),";")),"",ROW($1:$99)),COLUMN(L37))-1)</f>
        <v/>
      </c>
    </row>
    <row r="39" spans="1:32" x14ac:dyDescent="0.3">
      <c r="A39" s="130"/>
      <c r="B39" s="170"/>
      <c r="C39" s="140"/>
      <c r="D39" s="174"/>
      <c r="E39" s="176"/>
      <c r="F39" s="170"/>
      <c r="G39" s="170"/>
      <c r="H39" s="170"/>
      <c r="I39" s="141"/>
      <c r="J39" s="141"/>
      <c r="K39" s="141"/>
      <c r="L39" s="141"/>
      <c r="M39" s="141"/>
      <c r="N39" s="141"/>
      <c r="O39" s="141"/>
      <c r="P39" s="141"/>
      <c r="Q39" s="141"/>
      <c r="R39" s="141"/>
      <c r="S39" s="11">
        <f t="shared" si="1"/>
        <v>0</v>
      </c>
      <c r="T39" s="170"/>
      <c r="U39" s="196" t="str" cm="1">
        <f t="array" ref="U39">MID(";"&amp;'CASE DATA'!$E39&amp;";",SMALL(IF(ISERROR(SEARCH(MID(";"&amp;'CASE DATA'!$E39&amp;";",ROW($1:$99),1),";")),"",ROW($1:$99)+1),COLUMN(A39)),SMALL(IF(ISERROR(SEARCH(MID(";"&amp;'CASE DATA'!$E39&amp;";",ROW($1:$99),1),";")),"",ROW($1:$99)),COLUMN(A38)+1)-SMALL(IF(ISERROR(SEARCH(MID(";"&amp;'CASE DATA'!$E39&amp;";",ROW($1:$99),1),";")),"",ROW($1:$99)),COLUMN(A38))-1)</f>
        <v/>
      </c>
      <c r="V39" s="196" t="str" cm="1">
        <f t="array" ref="V39">MID(";"&amp;'CASE DATA'!$E39&amp;";",SMALL(IF(ISERROR(SEARCH(MID(";"&amp;'CASE DATA'!$E39&amp;";",ROW($1:$99),1),";")),"",ROW($1:$99)+1),COLUMN(B39)),SMALL(IF(ISERROR(SEARCH(MID(";"&amp;'CASE DATA'!$E39&amp;";",ROW($1:$99),1),";")),"",ROW($1:$99)),COLUMN(B38)+1)-SMALL(IF(ISERROR(SEARCH(MID(";"&amp;'CASE DATA'!$E39&amp;";",ROW($1:$99),1),";")),"",ROW($1:$99)),COLUMN(B38))-1)</f>
        <v/>
      </c>
      <c r="W39" s="196" t="str" cm="1">
        <f t="array" ref="W39">MID(";"&amp;'CASE DATA'!$E39&amp;";",SMALL(IF(ISERROR(SEARCH(MID(";"&amp;'CASE DATA'!$E39&amp;";",ROW($1:$99),1),";")),"",ROW($1:$99)+1),COLUMN(C39)),SMALL(IF(ISERROR(SEARCH(MID(";"&amp;'CASE DATA'!$E39&amp;";",ROW($1:$99),1),";")),"",ROW($1:$99)),COLUMN(C38)+1)-SMALL(IF(ISERROR(SEARCH(MID(";"&amp;'CASE DATA'!$E39&amp;";",ROW($1:$99),1),";")),"",ROW($1:$99)),COLUMN(C38))-1)</f>
        <v/>
      </c>
      <c r="X39" s="196" t="str" cm="1">
        <f t="array" ref="X39">MID(";"&amp;'CASE DATA'!$E39&amp;";",SMALL(IF(ISERROR(SEARCH(MID(";"&amp;'CASE DATA'!$E39&amp;";",ROW($1:$99),1),";")),"",ROW($1:$99)+1),COLUMN(D39)),SMALL(IF(ISERROR(SEARCH(MID(";"&amp;'CASE DATA'!$E39&amp;";",ROW($1:$99),1),";")),"",ROW($1:$99)),COLUMN(D38)+1)-SMALL(IF(ISERROR(SEARCH(MID(";"&amp;'CASE DATA'!$E39&amp;";",ROW($1:$99),1),";")),"",ROW($1:$99)),COLUMN(D38))-1)</f>
        <v/>
      </c>
      <c r="Y39" s="196" t="str" cm="1">
        <f t="array" ref="Y39">MID(";"&amp;'CASE DATA'!$E39&amp;";",SMALL(IF(ISERROR(SEARCH(MID(";"&amp;'CASE DATA'!$E39&amp;";",ROW($1:$99),1),";")),"",ROW($1:$99)+1),COLUMN(E39)),SMALL(IF(ISERROR(SEARCH(MID(";"&amp;'CASE DATA'!$E39&amp;";",ROW($1:$99),1),";")),"",ROW($1:$99)),COLUMN(E38)+1)-SMALL(IF(ISERROR(SEARCH(MID(";"&amp;'CASE DATA'!$E39&amp;";",ROW($1:$99),1),";")),"",ROW($1:$99)),COLUMN(E38))-1)</f>
        <v/>
      </c>
      <c r="Z39" s="196" t="str" cm="1">
        <f t="array" ref="Z39">MID(";"&amp;'CASE DATA'!$E39&amp;";",SMALL(IF(ISERROR(SEARCH(MID(";"&amp;'CASE DATA'!$E39&amp;";",ROW($1:$99),1),";")),"",ROW($1:$99)+1),COLUMN(F39)),SMALL(IF(ISERROR(SEARCH(MID(";"&amp;'CASE DATA'!$E39&amp;";",ROW($1:$99),1),";")),"",ROW($1:$99)),COLUMN(F38)+1)-SMALL(IF(ISERROR(SEARCH(MID(";"&amp;'CASE DATA'!$E39&amp;";",ROW($1:$99),1),";")),"",ROW($1:$99)),COLUMN(F38))-1)</f>
        <v/>
      </c>
      <c r="AA39" s="196" t="str" cm="1">
        <f t="array" ref="AA39">MID(";"&amp;'CASE DATA'!$E39&amp;";",SMALL(IF(ISERROR(SEARCH(MID(";"&amp;'CASE DATA'!$E39&amp;";",ROW($1:$99),1),";")),"",ROW($1:$99)+1),COLUMN(G39)),SMALL(IF(ISERROR(SEARCH(MID(";"&amp;'CASE DATA'!$E39&amp;";",ROW($1:$99),1),";")),"",ROW($1:$99)),COLUMN(G38)+1)-SMALL(IF(ISERROR(SEARCH(MID(";"&amp;'CASE DATA'!$E39&amp;";",ROW($1:$99),1),";")),"",ROW($1:$99)),COLUMN(G38))-1)</f>
        <v/>
      </c>
      <c r="AB39" s="196" t="str" cm="1">
        <f t="array" ref="AB39">MID(";"&amp;'CASE DATA'!$E39&amp;";",SMALL(IF(ISERROR(SEARCH(MID(";"&amp;'CASE DATA'!$E39&amp;";",ROW($1:$99),1),";")),"",ROW($1:$99)+1),COLUMN(H39)),SMALL(IF(ISERROR(SEARCH(MID(";"&amp;'CASE DATA'!$E39&amp;";",ROW($1:$99),1),";")),"",ROW($1:$99)),COLUMN(H38)+1)-SMALL(IF(ISERROR(SEARCH(MID(";"&amp;'CASE DATA'!$E39&amp;";",ROW($1:$99),1),";")),"",ROW($1:$99)),COLUMN(H38))-1)</f>
        <v/>
      </c>
      <c r="AC39" s="196" t="str" cm="1">
        <f t="array" ref="AC39">MID(";"&amp;'CASE DATA'!$E39&amp;";",SMALL(IF(ISERROR(SEARCH(MID(";"&amp;'CASE DATA'!$E39&amp;";",ROW($1:$99),1),";")),"",ROW($1:$99)+1),COLUMN(I39)),SMALL(IF(ISERROR(SEARCH(MID(";"&amp;'CASE DATA'!$E39&amp;";",ROW($1:$99),1),";")),"",ROW($1:$99)),COLUMN(I38)+1)-SMALL(IF(ISERROR(SEARCH(MID(";"&amp;'CASE DATA'!$E39&amp;";",ROW($1:$99),1),";")),"",ROW($1:$99)),COLUMN(I38))-1)</f>
        <v/>
      </c>
      <c r="AD39" s="196" t="str" cm="1">
        <f t="array" ref="AD39">MID(";"&amp;'CASE DATA'!$E39&amp;";",SMALL(IF(ISERROR(SEARCH(MID(";"&amp;'CASE DATA'!$E39&amp;";",ROW($1:$99),1),";")),"",ROW($1:$99)+1),COLUMN(J39)),SMALL(IF(ISERROR(SEARCH(MID(";"&amp;'CASE DATA'!$E39&amp;";",ROW($1:$99),1),";")),"",ROW($1:$99)),COLUMN(J38)+1)-SMALL(IF(ISERROR(SEARCH(MID(";"&amp;'CASE DATA'!$E39&amp;";",ROW($1:$99),1),";")),"",ROW($1:$99)),COLUMN(J38))-1)</f>
        <v/>
      </c>
      <c r="AE39" s="196" t="str" cm="1">
        <f t="array" ref="AE39">MID(";"&amp;'CASE DATA'!$E39&amp;";",SMALL(IF(ISERROR(SEARCH(MID(";"&amp;'CASE DATA'!$E39&amp;";",ROW($1:$99),1),";")),"",ROW($1:$99)+1),COLUMN(K39)),SMALL(IF(ISERROR(SEARCH(MID(";"&amp;'CASE DATA'!$E39&amp;";",ROW($1:$99),1),";")),"",ROW($1:$99)),COLUMN(K38)+1)-SMALL(IF(ISERROR(SEARCH(MID(";"&amp;'CASE DATA'!$E39&amp;";",ROW($1:$99),1),";")),"",ROW($1:$99)),COLUMN(K38))-1)</f>
        <v/>
      </c>
      <c r="AF39" s="196" t="str" cm="1">
        <f t="array" ref="AF39">MID(";"&amp;'CASE DATA'!$E39&amp;";",SMALL(IF(ISERROR(SEARCH(MID(";"&amp;'CASE DATA'!$E39&amp;";",ROW($1:$99),1),";")),"",ROW($1:$99)+1),COLUMN(L39)),SMALL(IF(ISERROR(SEARCH(MID(";"&amp;'CASE DATA'!$E39&amp;";",ROW($1:$99),1),";")),"",ROW($1:$99)),COLUMN(L38)+1)-SMALL(IF(ISERROR(SEARCH(MID(";"&amp;'CASE DATA'!$E39&amp;";",ROW($1:$99),1),";")),"",ROW($1:$99)),COLUMN(L38))-1)</f>
        <v/>
      </c>
    </row>
    <row r="40" spans="1:32" x14ac:dyDescent="0.3">
      <c r="A40" s="130"/>
      <c r="B40" s="170"/>
      <c r="C40" s="140"/>
      <c r="D40" s="174"/>
      <c r="E40" s="176"/>
      <c r="F40" s="170"/>
      <c r="G40" s="170"/>
      <c r="H40" s="170"/>
      <c r="I40" s="141"/>
      <c r="J40" s="141"/>
      <c r="K40" s="141"/>
      <c r="L40" s="141"/>
      <c r="M40" s="141"/>
      <c r="N40" s="141"/>
      <c r="O40" s="141"/>
      <c r="P40" s="141"/>
      <c r="Q40" s="141"/>
      <c r="R40" s="141"/>
      <c r="S40" s="11">
        <f t="shared" si="1"/>
        <v>0</v>
      </c>
      <c r="T40" s="170"/>
      <c r="U40" s="196" t="str" cm="1">
        <f t="array" ref="U40">MID(";"&amp;'CASE DATA'!$E40&amp;";",SMALL(IF(ISERROR(SEARCH(MID(";"&amp;'CASE DATA'!$E40&amp;";",ROW($1:$99),1),";")),"",ROW($1:$99)+1),COLUMN(A40)),SMALL(IF(ISERROR(SEARCH(MID(";"&amp;'CASE DATA'!$E40&amp;";",ROW($1:$99),1),";")),"",ROW($1:$99)),COLUMN(A39)+1)-SMALL(IF(ISERROR(SEARCH(MID(";"&amp;'CASE DATA'!$E40&amp;";",ROW($1:$99),1),";")),"",ROW($1:$99)),COLUMN(A39))-1)</f>
        <v/>
      </c>
      <c r="V40" s="196" t="str" cm="1">
        <f t="array" ref="V40">MID(";"&amp;'CASE DATA'!$E40&amp;";",SMALL(IF(ISERROR(SEARCH(MID(";"&amp;'CASE DATA'!$E40&amp;";",ROW($1:$99),1),";")),"",ROW($1:$99)+1),COLUMN(B40)),SMALL(IF(ISERROR(SEARCH(MID(";"&amp;'CASE DATA'!$E40&amp;";",ROW($1:$99),1),";")),"",ROW($1:$99)),COLUMN(B39)+1)-SMALL(IF(ISERROR(SEARCH(MID(";"&amp;'CASE DATA'!$E40&amp;";",ROW($1:$99),1),";")),"",ROW($1:$99)),COLUMN(B39))-1)</f>
        <v/>
      </c>
      <c r="W40" s="196" t="str" cm="1">
        <f t="array" ref="W40">MID(";"&amp;'CASE DATA'!$E40&amp;";",SMALL(IF(ISERROR(SEARCH(MID(";"&amp;'CASE DATA'!$E40&amp;";",ROW($1:$99),1),";")),"",ROW($1:$99)+1),COLUMN(C40)),SMALL(IF(ISERROR(SEARCH(MID(";"&amp;'CASE DATA'!$E40&amp;";",ROW($1:$99),1),";")),"",ROW($1:$99)),COLUMN(C39)+1)-SMALL(IF(ISERROR(SEARCH(MID(";"&amp;'CASE DATA'!$E40&amp;";",ROW($1:$99),1),";")),"",ROW($1:$99)),COLUMN(C39))-1)</f>
        <v/>
      </c>
      <c r="X40" s="196" t="str" cm="1">
        <f t="array" ref="X40">MID(";"&amp;'CASE DATA'!$E40&amp;";",SMALL(IF(ISERROR(SEARCH(MID(";"&amp;'CASE DATA'!$E40&amp;";",ROW($1:$99),1),";")),"",ROW($1:$99)+1),COLUMN(D40)),SMALL(IF(ISERROR(SEARCH(MID(";"&amp;'CASE DATA'!$E40&amp;";",ROW($1:$99),1),";")),"",ROW($1:$99)),COLUMN(D39)+1)-SMALL(IF(ISERROR(SEARCH(MID(";"&amp;'CASE DATA'!$E40&amp;";",ROW($1:$99),1),";")),"",ROW($1:$99)),COLUMN(D39))-1)</f>
        <v/>
      </c>
      <c r="Y40" s="196" t="str" cm="1">
        <f t="array" ref="Y40">MID(";"&amp;'CASE DATA'!$E40&amp;";",SMALL(IF(ISERROR(SEARCH(MID(";"&amp;'CASE DATA'!$E40&amp;";",ROW($1:$99),1),";")),"",ROW($1:$99)+1),COLUMN(E40)),SMALL(IF(ISERROR(SEARCH(MID(";"&amp;'CASE DATA'!$E40&amp;";",ROW($1:$99),1),";")),"",ROW($1:$99)),COLUMN(E39)+1)-SMALL(IF(ISERROR(SEARCH(MID(";"&amp;'CASE DATA'!$E40&amp;";",ROW($1:$99),1),";")),"",ROW($1:$99)),COLUMN(E39))-1)</f>
        <v/>
      </c>
      <c r="Z40" s="196" t="str" cm="1">
        <f t="array" ref="Z40">MID(";"&amp;'CASE DATA'!$E40&amp;";",SMALL(IF(ISERROR(SEARCH(MID(";"&amp;'CASE DATA'!$E40&amp;";",ROW($1:$99),1),";")),"",ROW($1:$99)+1),COLUMN(F40)),SMALL(IF(ISERROR(SEARCH(MID(";"&amp;'CASE DATA'!$E40&amp;";",ROW($1:$99),1),";")),"",ROW($1:$99)),COLUMN(F39)+1)-SMALL(IF(ISERROR(SEARCH(MID(";"&amp;'CASE DATA'!$E40&amp;";",ROW($1:$99),1),";")),"",ROW($1:$99)),COLUMN(F39))-1)</f>
        <v/>
      </c>
      <c r="AA40" s="196" t="str" cm="1">
        <f t="array" ref="AA40">MID(";"&amp;'CASE DATA'!$E40&amp;";",SMALL(IF(ISERROR(SEARCH(MID(";"&amp;'CASE DATA'!$E40&amp;";",ROW($1:$99),1),";")),"",ROW($1:$99)+1),COLUMN(G40)),SMALL(IF(ISERROR(SEARCH(MID(";"&amp;'CASE DATA'!$E40&amp;";",ROW($1:$99),1),";")),"",ROW($1:$99)),COLUMN(G39)+1)-SMALL(IF(ISERROR(SEARCH(MID(";"&amp;'CASE DATA'!$E40&amp;";",ROW($1:$99),1),";")),"",ROW($1:$99)),COLUMN(G39))-1)</f>
        <v/>
      </c>
      <c r="AB40" s="196" t="str" cm="1">
        <f t="array" ref="AB40">MID(";"&amp;'CASE DATA'!$E40&amp;";",SMALL(IF(ISERROR(SEARCH(MID(";"&amp;'CASE DATA'!$E40&amp;";",ROW($1:$99),1),";")),"",ROW($1:$99)+1),COLUMN(H40)),SMALL(IF(ISERROR(SEARCH(MID(";"&amp;'CASE DATA'!$E40&amp;";",ROW($1:$99),1),";")),"",ROW($1:$99)),COLUMN(H39)+1)-SMALL(IF(ISERROR(SEARCH(MID(";"&amp;'CASE DATA'!$E40&amp;";",ROW($1:$99),1),";")),"",ROW($1:$99)),COLUMN(H39))-1)</f>
        <v/>
      </c>
      <c r="AC40" s="196" t="str" cm="1">
        <f t="array" ref="AC40">MID(";"&amp;'CASE DATA'!$E40&amp;";",SMALL(IF(ISERROR(SEARCH(MID(";"&amp;'CASE DATA'!$E40&amp;";",ROW($1:$99),1),";")),"",ROW($1:$99)+1),COLUMN(I40)),SMALL(IF(ISERROR(SEARCH(MID(";"&amp;'CASE DATA'!$E40&amp;";",ROW($1:$99),1),";")),"",ROW($1:$99)),COLUMN(I39)+1)-SMALL(IF(ISERROR(SEARCH(MID(";"&amp;'CASE DATA'!$E40&amp;";",ROW($1:$99),1),";")),"",ROW($1:$99)),COLUMN(I39))-1)</f>
        <v/>
      </c>
      <c r="AD40" s="196" t="str" cm="1">
        <f t="array" ref="AD40">MID(";"&amp;'CASE DATA'!$E40&amp;";",SMALL(IF(ISERROR(SEARCH(MID(";"&amp;'CASE DATA'!$E40&amp;";",ROW($1:$99),1),";")),"",ROW($1:$99)+1),COLUMN(J40)),SMALL(IF(ISERROR(SEARCH(MID(";"&amp;'CASE DATA'!$E40&amp;";",ROW($1:$99),1),";")),"",ROW($1:$99)),COLUMN(J39)+1)-SMALL(IF(ISERROR(SEARCH(MID(";"&amp;'CASE DATA'!$E40&amp;";",ROW($1:$99),1),";")),"",ROW($1:$99)),COLUMN(J39))-1)</f>
        <v/>
      </c>
      <c r="AE40" s="196" t="str" cm="1">
        <f t="array" ref="AE40">MID(";"&amp;'CASE DATA'!$E40&amp;";",SMALL(IF(ISERROR(SEARCH(MID(";"&amp;'CASE DATA'!$E40&amp;";",ROW($1:$99),1),";")),"",ROW($1:$99)+1),COLUMN(K40)),SMALL(IF(ISERROR(SEARCH(MID(";"&amp;'CASE DATA'!$E40&amp;";",ROW($1:$99),1),";")),"",ROW($1:$99)),COLUMN(K39)+1)-SMALL(IF(ISERROR(SEARCH(MID(";"&amp;'CASE DATA'!$E40&amp;";",ROW($1:$99),1),";")),"",ROW($1:$99)),COLUMN(K39))-1)</f>
        <v/>
      </c>
      <c r="AF40" s="196" t="str" cm="1">
        <f t="array" ref="AF40">MID(";"&amp;'CASE DATA'!$E40&amp;";",SMALL(IF(ISERROR(SEARCH(MID(";"&amp;'CASE DATA'!$E40&amp;";",ROW($1:$99),1),";")),"",ROW($1:$99)+1),COLUMN(L40)),SMALL(IF(ISERROR(SEARCH(MID(";"&amp;'CASE DATA'!$E40&amp;";",ROW($1:$99),1),";")),"",ROW($1:$99)),COLUMN(L39)+1)-SMALL(IF(ISERROR(SEARCH(MID(";"&amp;'CASE DATA'!$E40&amp;";",ROW($1:$99),1),";")),"",ROW($1:$99)),COLUMN(L39))-1)</f>
        <v/>
      </c>
    </row>
    <row r="41" spans="1:32" x14ac:dyDescent="0.3">
      <c r="A41" s="130"/>
      <c r="B41" s="170"/>
      <c r="C41" s="140"/>
      <c r="D41" s="174"/>
      <c r="E41" s="176"/>
      <c r="F41" s="170"/>
      <c r="G41" s="170"/>
      <c r="H41" s="170"/>
      <c r="I41" s="141"/>
      <c r="J41" s="141"/>
      <c r="K41" s="141"/>
      <c r="L41" s="141"/>
      <c r="M41" s="141"/>
      <c r="N41" s="141"/>
      <c r="O41" s="141"/>
      <c r="P41" s="141"/>
      <c r="Q41" s="141"/>
      <c r="R41" s="141"/>
      <c r="S41" s="11">
        <f t="shared" si="1"/>
        <v>0</v>
      </c>
      <c r="T41" s="170"/>
      <c r="U41" s="196" t="str" cm="1">
        <f t="array" ref="U41">MID(";"&amp;'CASE DATA'!$E41&amp;";",SMALL(IF(ISERROR(SEARCH(MID(";"&amp;'CASE DATA'!$E41&amp;";",ROW($1:$99),1),";")),"",ROW($1:$99)+1),COLUMN(A41)),SMALL(IF(ISERROR(SEARCH(MID(";"&amp;'CASE DATA'!$E41&amp;";",ROW($1:$99),1),";")),"",ROW($1:$99)),COLUMN(A40)+1)-SMALL(IF(ISERROR(SEARCH(MID(";"&amp;'CASE DATA'!$E41&amp;";",ROW($1:$99),1),";")),"",ROW($1:$99)),COLUMN(A40))-1)</f>
        <v/>
      </c>
      <c r="V41" s="196" t="str" cm="1">
        <f t="array" ref="V41">MID(";"&amp;'CASE DATA'!$E41&amp;";",SMALL(IF(ISERROR(SEARCH(MID(";"&amp;'CASE DATA'!$E41&amp;";",ROW($1:$99),1),";")),"",ROW($1:$99)+1),COLUMN(B41)),SMALL(IF(ISERROR(SEARCH(MID(";"&amp;'CASE DATA'!$E41&amp;";",ROW($1:$99),1),";")),"",ROW($1:$99)),COLUMN(B40)+1)-SMALL(IF(ISERROR(SEARCH(MID(";"&amp;'CASE DATA'!$E41&amp;";",ROW($1:$99),1),";")),"",ROW($1:$99)),COLUMN(B40))-1)</f>
        <v/>
      </c>
      <c r="W41" s="196" t="str" cm="1">
        <f t="array" ref="W41">MID(";"&amp;'CASE DATA'!$E41&amp;";",SMALL(IF(ISERROR(SEARCH(MID(";"&amp;'CASE DATA'!$E41&amp;";",ROW($1:$99),1),";")),"",ROW($1:$99)+1),COLUMN(C41)),SMALL(IF(ISERROR(SEARCH(MID(";"&amp;'CASE DATA'!$E41&amp;";",ROW($1:$99),1),";")),"",ROW($1:$99)),COLUMN(C40)+1)-SMALL(IF(ISERROR(SEARCH(MID(";"&amp;'CASE DATA'!$E41&amp;";",ROW($1:$99),1),";")),"",ROW($1:$99)),COLUMN(C40))-1)</f>
        <v/>
      </c>
      <c r="X41" s="196" t="str" cm="1">
        <f t="array" ref="X41">MID(";"&amp;'CASE DATA'!$E41&amp;";",SMALL(IF(ISERROR(SEARCH(MID(";"&amp;'CASE DATA'!$E41&amp;";",ROW($1:$99),1),";")),"",ROW($1:$99)+1),COLUMN(D41)),SMALL(IF(ISERROR(SEARCH(MID(";"&amp;'CASE DATA'!$E41&amp;";",ROW($1:$99),1),";")),"",ROW($1:$99)),COLUMN(D40)+1)-SMALL(IF(ISERROR(SEARCH(MID(";"&amp;'CASE DATA'!$E41&amp;";",ROW($1:$99),1),";")),"",ROW($1:$99)),COLUMN(D40))-1)</f>
        <v/>
      </c>
      <c r="Y41" s="196" t="str" cm="1">
        <f t="array" ref="Y41">MID(";"&amp;'CASE DATA'!$E41&amp;";",SMALL(IF(ISERROR(SEARCH(MID(";"&amp;'CASE DATA'!$E41&amp;";",ROW($1:$99),1),";")),"",ROW($1:$99)+1),COLUMN(E41)),SMALL(IF(ISERROR(SEARCH(MID(";"&amp;'CASE DATA'!$E41&amp;";",ROW($1:$99),1),";")),"",ROW($1:$99)),COLUMN(E40)+1)-SMALL(IF(ISERROR(SEARCH(MID(";"&amp;'CASE DATA'!$E41&amp;";",ROW($1:$99),1),";")),"",ROW($1:$99)),COLUMN(E40))-1)</f>
        <v/>
      </c>
      <c r="Z41" s="196" t="str" cm="1">
        <f t="array" ref="Z41">MID(";"&amp;'CASE DATA'!$E41&amp;";",SMALL(IF(ISERROR(SEARCH(MID(";"&amp;'CASE DATA'!$E41&amp;";",ROW($1:$99),1),";")),"",ROW($1:$99)+1),COLUMN(F41)),SMALL(IF(ISERROR(SEARCH(MID(";"&amp;'CASE DATA'!$E41&amp;";",ROW($1:$99),1),";")),"",ROW($1:$99)),COLUMN(F40)+1)-SMALL(IF(ISERROR(SEARCH(MID(";"&amp;'CASE DATA'!$E41&amp;";",ROW($1:$99),1),";")),"",ROW($1:$99)),COLUMN(F40))-1)</f>
        <v/>
      </c>
      <c r="AA41" s="196" t="str" cm="1">
        <f t="array" ref="AA41">MID(";"&amp;'CASE DATA'!$E41&amp;";",SMALL(IF(ISERROR(SEARCH(MID(";"&amp;'CASE DATA'!$E41&amp;";",ROW($1:$99),1),";")),"",ROW($1:$99)+1),COLUMN(G41)),SMALL(IF(ISERROR(SEARCH(MID(";"&amp;'CASE DATA'!$E41&amp;";",ROW($1:$99),1),";")),"",ROW($1:$99)),COLUMN(G40)+1)-SMALL(IF(ISERROR(SEARCH(MID(";"&amp;'CASE DATA'!$E41&amp;";",ROW($1:$99),1),";")),"",ROW($1:$99)),COLUMN(G40))-1)</f>
        <v/>
      </c>
      <c r="AB41" s="196" t="str" cm="1">
        <f t="array" ref="AB41">MID(";"&amp;'CASE DATA'!$E41&amp;";",SMALL(IF(ISERROR(SEARCH(MID(";"&amp;'CASE DATA'!$E41&amp;";",ROW($1:$99),1),";")),"",ROW($1:$99)+1),COLUMN(H41)),SMALL(IF(ISERROR(SEARCH(MID(";"&amp;'CASE DATA'!$E41&amp;";",ROW($1:$99),1),";")),"",ROW($1:$99)),COLUMN(H40)+1)-SMALL(IF(ISERROR(SEARCH(MID(";"&amp;'CASE DATA'!$E41&amp;";",ROW($1:$99),1),";")),"",ROW($1:$99)),COLUMN(H40))-1)</f>
        <v/>
      </c>
      <c r="AC41" s="196" t="str" cm="1">
        <f t="array" ref="AC41">MID(";"&amp;'CASE DATA'!$E41&amp;";",SMALL(IF(ISERROR(SEARCH(MID(";"&amp;'CASE DATA'!$E41&amp;";",ROW($1:$99),1),";")),"",ROW($1:$99)+1),COLUMN(I41)),SMALL(IF(ISERROR(SEARCH(MID(";"&amp;'CASE DATA'!$E41&amp;";",ROW($1:$99),1),";")),"",ROW($1:$99)),COLUMN(I40)+1)-SMALL(IF(ISERROR(SEARCH(MID(";"&amp;'CASE DATA'!$E41&amp;";",ROW($1:$99),1),";")),"",ROW($1:$99)),COLUMN(I40))-1)</f>
        <v/>
      </c>
      <c r="AD41" s="196" t="str" cm="1">
        <f t="array" ref="AD41">MID(";"&amp;'CASE DATA'!$E41&amp;";",SMALL(IF(ISERROR(SEARCH(MID(";"&amp;'CASE DATA'!$E41&amp;";",ROW($1:$99),1),";")),"",ROW($1:$99)+1),COLUMN(J41)),SMALL(IF(ISERROR(SEARCH(MID(";"&amp;'CASE DATA'!$E41&amp;";",ROW($1:$99),1),";")),"",ROW($1:$99)),COLUMN(J40)+1)-SMALL(IF(ISERROR(SEARCH(MID(";"&amp;'CASE DATA'!$E41&amp;";",ROW($1:$99),1),";")),"",ROW($1:$99)),COLUMN(J40))-1)</f>
        <v/>
      </c>
      <c r="AE41" s="196" t="str" cm="1">
        <f t="array" ref="AE41">MID(";"&amp;'CASE DATA'!$E41&amp;";",SMALL(IF(ISERROR(SEARCH(MID(";"&amp;'CASE DATA'!$E41&amp;";",ROW($1:$99),1),";")),"",ROW($1:$99)+1),COLUMN(K41)),SMALL(IF(ISERROR(SEARCH(MID(";"&amp;'CASE DATA'!$E41&amp;";",ROW($1:$99),1),";")),"",ROW($1:$99)),COLUMN(K40)+1)-SMALL(IF(ISERROR(SEARCH(MID(";"&amp;'CASE DATA'!$E41&amp;";",ROW($1:$99),1),";")),"",ROW($1:$99)),COLUMN(K40))-1)</f>
        <v/>
      </c>
      <c r="AF41" s="196" t="str" cm="1">
        <f t="array" ref="AF41">MID(";"&amp;'CASE DATA'!$E41&amp;";",SMALL(IF(ISERROR(SEARCH(MID(";"&amp;'CASE DATA'!$E41&amp;";",ROW($1:$99),1),";")),"",ROW($1:$99)+1),COLUMN(L41)),SMALL(IF(ISERROR(SEARCH(MID(";"&amp;'CASE DATA'!$E41&amp;";",ROW($1:$99),1),";")),"",ROW($1:$99)),COLUMN(L40)+1)-SMALL(IF(ISERROR(SEARCH(MID(";"&amp;'CASE DATA'!$E41&amp;";",ROW($1:$99),1),";")),"",ROW($1:$99)),COLUMN(L40))-1)</f>
        <v/>
      </c>
    </row>
    <row r="42" spans="1:32" x14ac:dyDescent="0.3">
      <c r="A42" s="130"/>
      <c r="B42" s="170"/>
      <c r="C42" s="140"/>
      <c r="D42" s="174"/>
      <c r="E42" s="176"/>
      <c r="F42" s="170"/>
      <c r="G42" s="170"/>
      <c r="H42" s="170"/>
      <c r="I42" s="141"/>
      <c r="J42" s="141"/>
      <c r="K42" s="141"/>
      <c r="L42" s="141"/>
      <c r="M42" s="141"/>
      <c r="N42" s="141"/>
      <c r="O42" s="141"/>
      <c r="P42" s="141"/>
      <c r="Q42" s="141"/>
      <c r="R42" s="141"/>
      <c r="S42" s="11">
        <f t="shared" si="1"/>
        <v>0</v>
      </c>
      <c r="T42" s="170"/>
      <c r="U42" s="196" t="str" cm="1">
        <f t="array" ref="U42">MID(";"&amp;'CASE DATA'!$E42&amp;";",SMALL(IF(ISERROR(SEARCH(MID(";"&amp;'CASE DATA'!$E42&amp;";",ROW($1:$99),1),";")),"",ROW($1:$99)+1),COLUMN(A42)),SMALL(IF(ISERROR(SEARCH(MID(";"&amp;'CASE DATA'!$E42&amp;";",ROW($1:$99),1),";")),"",ROW($1:$99)),COLUMN(A41)+1)-SMALL(IF(ISERROR(SEARCH(MID(";"&amp;'CASE DATA'!$E42&amp;";",ROW($1:$99),1),";")),"",ROW($1:$99)),COLUMN(A41))-1)</f>
        <v/>
      </c>
      <c r="V42" s="196" t="str" cm="1">
        <f t="array" ref="V42">MID(";"&amp;'CASE DATA'!$E42&amp;";",SMALL(IF(ISERROR(SEARCH(MID(";"&amp;'CASE DATA'!$E42&amp;";",ROW($1:$99),1),";")),"",ROW($1:$99)+1),COLUMN(B42)),SMALL(IF(ISERROR(SEARCH(MID(";"&amp;'CASE DATA'!$E42&amp;";",ROW($1:$99),1),";")),"",ROW($1:$99)),COLUMN(B41)+1)-SMALL(IF(ISERROR(SEARCH(MID(";"&amp;'CASE DATA'!$E42&amp;";",ROW($1:$99),1),";")),"",ROW($1:$99)),COLUMN(B41))-1)</f>
        <v/>
      </c>
      <c r="W42" s="196" t="str" cm="1">
        <f t="array" ref="W42">MID(";"&amp;'CASE DATA'!$E42&amp;";",SMALL(IF(ISERROR(SEARCH(MID(";"&amp;'CASE DATA'!$E42&amp;";",ROW($1:$99),1),";")),"",ROW($1:$99)+1),COLUMN(C42)),SMALL(IF(ISERROR(SEARCH(MID(";"&amp;'CASE DATA'!$E42&amp;";",ROW($1:$99),1),";")),"",ROW($1:$99)),COLUMN(C41)+1)-SMALL(IF(ISERROR(SEARCH(MID(";"&amp;'CASE DATA'!$E42&amp;";",ROW($1:$99),1),";")),"",ROW($1:$99)),COLUMN(C41))-1)</f>
        <v/>
      </c>
      <c r="X42" s="196" t="str" cm="1">
        <f t="array" ref="X42">MID(";"&amp;'CASE DATA'!$E42&amp;";",SMALL(IF(ISERROR(SEARCH(MID(";"&amp;'CASE DATA'!$E42&amp;";",ROW($1:$99),1),";")),"",ROW($1:$99)+1),COLUMN(D42)),SMALL(IF(ISERROR(SEARCH(MID(";"&amp;'CASE DATA'!$E42&amp;";",ROW($1:$99),1),";")),"",ROW($1:$99)),COLUMN(D41)+1)-SMALL(IF(ISERROR(SEARCH(MID(";"&amp;'CASE DATA'!$E42&amp;";",ROW($1:$99),1),";")),"",ROW($1:$99)),COLUMN(D41))-1)</f>
        <v/>
      </c>
      <c r="Y42" s="196" t="str" cm="1">
        <f t="array" ref="Y42">MID(";"&amp;'CASE DATA'!$E42&amp;";",SMALL(IF(ISERROR(SEARCH(MID(";"&amp;'CASE DATA'!$E42&amp;";",ROW($1:$99),1),";")),"",ROW($1:$99)+1),COLUMN(E42)),SMALL(IF(ISERROR(SEARCH(MID(";"&amp;'CASE DATA'!$E42&amp;";",ROW($1:$99),1),";")),"",ROW($1:$99)),COLUMN(E41)+1)-SMALL(IF(ISERROR(SEARCH(MID(";"&amp;'CASE DATA'!$E42&amp;";",ROW($1:$99),1),";")),"",ROW($1:$99)),COLUMN(E41))-1)</f>
        <v/>
      </c>
      <c r="Z42" s="196" t="str" cm="1">
        <f t="array" ref="Z42">MID(";"&amp;'CASE DATA'!$E42&amp;";",SMALL(IF(ISERROR(SEARCH(MID(";"&amp;'CASE DATA'!$E42&amp;";",ROW($1:$99),1),";")),"",ROW($1:$99)+1),COLUMN(F42)),SMALL(IF(ISERROR(SEARCH(MID(";"&amp;'CASE DATA'!$E42&amp;";",ROW($1:$99),1),";")),"",ROW($1:$99)),COLUMN(F41)+1)-SMALL(IF(ISERROR(SEARCH(MID(";"&amp;'CASE DATA'!$E42&amp;";",ROW($1:$99),1),";")),"",ROW($1:$99)),COLUMN(F41))-1)</f>
        <v/>
      </c>
      <c r="AA42" s="196" t="str" cm="1">
        <f t="array" ref="AA42">MID(";"&amp;'CASE DATA'!$E42&amp;";",SMALL(IF(ISERROR(SEARCH(MID(";"&amp;'CASE DATA'!$E42&amp;";",ROW($1:$99),1),";")),"",ROW($1:$99)+1),COLUMN(G42)),SMALL(IF(ISERROR(SEARCH(MID(";"&amp;'CASE DATA'!$E42&amp;";",ROW($1:$99),1),";")),"",ROW($1:$99)),COLUMN(G41)+1)-SMALL(IF(ISERROR(SEARCH(MID(";"&amp;'CASE DATA'!$E42&amp;";",ROW($1:$99),1),";")),"",ROW($1:$99)),COLUMN(G41))-1)</f>
        <v/>
      </c>
      <c r="AB42" s="196" t="str" cm="1">
        <f t="array" ref="AB42">MID(";"&amp;'CASE DATA'!$E42&amp;";",SMALL(IF(ISERROR(SEARCH(MID(";"&amp;'CASE DATA'!$E42&amp;";",ROW($1:$99),1),";")),"",ROW($1:$99)+1),COLUMN(H42)),SMALL(IF(ISERROR(SEARCH(MID(";"&amp;'CASE DATA'!$E42&amp;";",ROW($1:$99),1),";")),"",ROW($1:$99)),COLUMN(H41)+1)-SMALL(IF(ISERROR(SEARCH(MID(";"&amp;'CASE DATA'!$E42&amp;";",ROW($1:$99),1),";")),"",ROW($1:$99)),COLUMN(H41))-1)</f>
        <v/>
      </c>
      <c r="AC42" s="196" t="str" cm="1">
        <f t="array" ref="AC42">MID(";"&amp;'CASE DATA'!$E42&amp;";",SMALL(IF(ISERROR(SEARCH(MID(";"&amp;'CASE DATA'!$E42&amp;";",ROW($1:$99),1),";")),"",ROW($1:$99)+1),COLUMN(I42)),SMALL(IF(ISERROR(SEARCH(MID(";"&amp;'CASE DATA'!$E42&amp;";",ROW($1:$99),1),";")),"",ROW($1:$99)),COLUMN(I41)+1)-SMALL(IF(ISERROR(SEARCH(MID(";"&amp;'CASE DATA'!$E42&amp;";",ROW($1:$99),1),";")),"",ROW($1:$99)),COLUMN(I41))-1)</f>
        <v/>
      </c>
      <c r="AD42" s="196" t="str" cm="1">
        <f t="array" ref="AD42">MID(";"&amp;'CASE DATA'!$E42&amp;";",SMALL(IF(ISERROR(SEARCH(MID(";"&amp;'CASE DATA'!$E42&amp;";",ROW($1:$99),1),";")),"",ROW($1:$99)+1),COLUMN(J42)),SMALL(IF(ISERROR(SEARCH(MID(";"&amp;'CASE DATA'!$E42&amp;";",ROW($1:$99),1),";")),"",ROW($1:$99)),COLUMN(J41)+1)-SMALL(IF(ISERROR(SEARCH(MID(";"&amp;'CASE DATA'!$E42&amp;";",ROW($1:$99),1),";")),"",ROW($1:$99)),COLUMN(J41))-1)</f>
        <v/>
      </c>
      <c r="AE42" s="196" t="str" cm="1">
        <f t="array" ref="AE42">MID(";"&amp;'CASE DATA'!$E42&amp;";",SMALL(IF(ISERROR(SEARCH(MID(";"&amp;'CASE DATA'!$E42&amp;";",ROW($1:$99),1),";")),"",ROW($1:$99)+1),COLUMN(K42)),SMALL(IF(ISERROR(SEARCH(MID(";"&amp;'CASE DATA'!$E42&amp;";",ROW($1:$99),1),";")),"",ROW($1:$99)),COLUMN(K41)+1)-SMALL(IF(ISERROR(SEARCH(MID(";"&amp;'CASE DATA'!$E42&amp;";",ROW($1:$99),1),";")),"",ROW($1:$99)),COLUMN(K41))-1)</f>
        <v/>
      </c>
      <c r="AF42" s="196" t="str" cm="1">
        <f t="array" ref="AF42">MID(";"&amp;'CASE DATA'!$E42&amp;";",SMALL(IF(ISERROR(SEARCH(MID(";"&amp;'CASE DATA'!$E42&amp;";",ROW($1:$99),1),";")),"",ROW($1:$99)+1),COLUMN(L42)),SMALL(IF(ISERROR(SEARCH(MID(";"&amp;'CASE DATA'!$E42&amp;";",ROW($1:$99),1),";")),"",ROW($1:$99)),COLUMN(L41)+1)-SMALL(IF(ISERROR(SEARCH(MID(";"&amp;'CASE DATA'!$E42&amp;";",ROW($1:$99),1),";")),"",ROW($1:$99)),COLUMN(L41))-1)</f>
        <v/>
      </c>
    </row>
    <row r="43" spans="1:32" x14ac:dyDescent="0.3">
      <c r="A43" s="130"/>
      <c r="B43" s="170"/>
      <c r="C43" s="140"/>
      <c r="D43" s="174"/>
      <c r="E43" s="176"/>
      <c r="F43" s="170"/>
      <c r="G43" s="170"/>
      <c r="H43" s="170"/>
      <c r="I43" s="141"/>
      <c r="J43" s="141"/>
      <c r="K43" s="141"/>
      <c r="L43" s="141"/>
      <c r="M43" s="141"/>
      <c r="N43" s="141"/>
      <c r="O43" s="141"/>
      <c r="P43" s="141"/>
      <c r="Q43" s="141"/>
      <c r="R43" s="141"/>
      <c r="S43" s="11">
        <f t="shared" si="1"/>
        <v>0</v>
      </c>
      <c r="T43" s="170"/>
      <c r="U43" s="196" t="str" cm="1">
        <f t="array" ref="U43">MID(";"&amp;'CASE DATA'!$E43&amp;";",SMALL(IF(ISERROR(SEARCH(MID(";"&amp;'CASE DATA'!$E43&amp;";",ROW($1:$99),1),";")),"",ROW($1:$99)+1),COLUMN(A43)),SMALL(IF(ISERROR(SEARCH(MID(";"&amp;'CASE DATA'!$E43&amp;";",ROW($1:$99),1),";")),"",ROW($1:$99)),COLUMN(A42)+1)-SMALL(IF(ISERROR(SEARCH(MID(";"&amp;'CASE DATA'!$E43&amp;";",ROW($1:$99),1),";")),"",ROW($1:$99)),COLUMN(A42))-1)</f>
        <v/>
      </c>
      <c r="V43" s="196" t="str" cm="1">
        <f t="array" ref="V43">MID(";"&amp;'CASE DATA'!$E43&amp;";",SMALL(IF(ISERROR(SEARCH(MID(";"&amp;'CASE DATA'!$E43&amp;";",ROW($1:$99),1),";")),"",ROW($1:$99)+1),COLUMN(B43)),SMALL(IF(ISERROR(SEARCH(MID(";"&amp;'CASE DATA'!$E43&amp;";",ROW($1:$99),1),";")),"",ROW($1:$99)),COLUMN(B42)+1)-SMALL(IF(ISERROR(SEARCH(MID(";"&amp;'CASE DATA'!$E43&amp;";",ROW($1:$99),1),";")),"",ROW($1:$99)),COLUMN(B42))-1)</f>
        <v/>
      </c>
      <c r="W43" s="196" t="str" cm="1">
        <f t="array" ref="W43">MID(";"&amp;'CASE DATA'!$E43&amp;";",SMALL(IF(ISERROR(SEARCH(MID(";"&amp;'CASE DATA'!$E43&amp;";",ROW($1:$99),1),";")),"",ROW($1:$99)+1),COLUMN(C43)),SMALL(IF(ISERROR(SEARCH(MID(";"&amp;'CASE DATA'!$E43&amp;";",ROW($1:$99),1),";")),"",ROW($1:$99)),COLUMN(C42)+1)-SMALL(IF(ISERROR(SEARCH(MID(";"&amp;'CASE DATA'!$E43&amp;";",ROW($1:$99),1),";")),"",ROW($1:$99)),COLUMN(C42))-1)</f>
        <v/>
      </c>
      <c r="X43" s="196" t="str" cm="1">
        <f t="array" ref="X43">MID(";"&amp;'CASE DATA'!$E43&amp;";",SMALL(IF(ISERROR(SEARCH(MID(";"&amp;'CASE DATA'!$E43&amp;";",ROW($1:$99),1),";")),"",ROW($1:$99)+1),COLUMN(D43)),SMALL(IF(ISERROR(SEARCH(MID(";"&amp;'CASE DATA'!$E43&amp;";",ROW($1:$99),1),";")),"",ROW($1:$99)),COLUMN(D42)+1)-SMALL(IF(ISERROR(SEARCH(MID(";"&amp;'CASE DATA'!$E43&amp;";",ROW($1:$99),1),";")),"",ROW($1:$99)),COLUMN(D42))-1)</f>
        <v/>
      </c>
      <c r="Y43" s="196" t="str" cm="1">
        <f t="array" ref="Y43">MID(";"&amp;'CASE DATA'!$E43&amp;";",SMALL(IF(ISERROR(SEARCH(MID(";"&amp;'CASE DATA'!$E43&amp;";",ROW($1:$99),1),";")),"",ROW($1:$99)+1),COLUMN(E43)),SMALL(IF(ISERROR(SEARCH(MID(";"&amp;'CASE DATA'!$E43&amp;";",ROW($1:$99),1),";")),"",ROW($1:$99)),COLUMN(E42)+1)-SMALL(IF(ISERROR(SEARCH(MID(";"&amp;'CASE DATA'!$E43&amp;";",ROW($1:$99),1),";")),"",ROW($1:$99)),COLUMN(E42))-1)</f>
        <v/>
      </c>
      <c r="Z43" s="196" t="str" cm="1">
        <f t="array" ref="Z43">MID(";"&amp;'CASE DATA'!$E43&amp;";",SMALL(IF(ISERROR(SEARCH(MID(";"&amp;'CASE DATA'!$E43&amp;";",ROW($1:$99),1),";")),"",ROW($1:$99)+1),COLUMN(F43)),SMALL(IF(ISERROR(SEARCH(MID(";"&amp;'CASE DATA'!$E43&amp;";",ROW($1:$99),1),";")),"",ROW($1:$99)),COLUMN(F42)+1)-SMALL(IF(ISERROR(SEARCH(MID(";"&amp;'CASE DATA'!$E43&amp;";",ROW($1:$99),1),";")),"",ROW($1:$99)),COLUMN(F42))-1)</f>
        <v/>
      </c>
      <c r="AA43" s="196" t="str" cm="1">
        <f t="array" ref="AA43">MID(";"&amp;'CASE DATA'!$E43&amp;";",SMALL(IF(ISERROR(SEARCH(MID(";"&amp;'CASE DATA'!$E43&amp;";",ROW($1:$99),1),";")),"",ROW($1:$99)+1),COLUMN(G43)),SMALL(IF(ISERROR(SEARCH(MID(";"&amp;'CASE DATA'!$E43&amp;";",ROW($1:$99),1),";")),"",ROW($1:$99)),COLUMN(G42)+1)-SMALL(IF(ISERROR(SEARCH(MID(";"&amp;'CASE DATA'!$E43&amp;";",ROW($1:$99),1),";")),"",ROW($1:$99)),COLUMN(G42))-1)</f>
        <v/>
      </c>
      <c r="AB43" s="196" t="str" cm="1">
        <f t="array" ref="AB43">MID(";"&amp;'CASE DATA'!$E43&amp;";",SMALL(IF(ISERROR(SEARCH(MID(";"&amp;'CASE DATA'!$E43&amp;";",ROW($1:$99),1),";")),"",ROW($1:$99)+1),COLUMN(H43)),SMALL(IF(ISERROR(SEARCH(MID(";"&amp;'CASE DATA'!$E43&amp;";",ROW($1:$99),1),";")),"",ROW($1:$99)),COLUMN(H42)+1)-SMALL(IF(ISERROR(SEARCH(MID(";"&amp;'CASE DATA'!$E43&amp;";",ROW($1:$99),1),";")),"",ROW($1:$99)),COLUMN(H42))-1)</f>
        <v/>
      </c>
      <c r="AC43" s="196" t="str" cm="1">
        <f t="array" ref="AC43">MID(";"&amp;'CASE DATA'!$E43&amp;";",SMALL(IF(ISERROR(SEARCH(MID(";"&amp;'CASE DATA'!$E43&amp;";",ROW($1:$99),1),";")),"",ROW($1:$99)+1),COLUMN(I43)),SMALL(IF(ISERROR(SEARCH(MID(";"&amp;'CASE DATA'!$E43&amp;";",ROW($1:$99),1),";")),"",ROW($1:$99)),COLUMN(I42)+1)-SMALL(IF(ISERROR(SEARCH(MID(";"&amp;'CASE DATA'!$E43&amp;";",ROW($1:$99),1),";")),"",ROW($1:$99)),COLUMN(I42))-1)</f>
        <v/>
      </c>
      <c r="AD43" s="196" t="str" cm="1">
        <f t="array" ref="AD43">MID(";"&amp;'CASE DATA'!$E43&amp;";",SMALL(IF(ISERROR(SEARCH(MID(";"&amp;'CASE DATA'!$E43&amp;";",ROW($1:$99),1),";")),"",ROW($1:$99)+1),COLUMN(J43)),SMALL(IF(ISERROR(SEARCH(MID(";"&amp;'CASE DATA'!$E43&amp;";",ROW($1:$99),1),";")),"",ROW($1:$99)),COLUMN(J42)+1)-SMALL(IF(ISERROR(SEARCH(MID(";"&amp;'CASE DATA'!$E43&amp;";",ROW($1:$99),1),";")),"",ROW($1:$99)),COLUMN(J42))-1)</f>
        <v/>
      </c>
      <c r="AE43" s="196" t="str" cm="1">
        <f t="array" ref="AE43">MID(";"&amp;'CASE DATA'!$E43&amp;";",SMALL(IF(ISERROR(SEARCH(MID(";"&amp;'CASE DATA'!$E43&amp;";",ROW($1:$99),1),";")),"",ROW($1:$99)+1),COLUMN(K43)),SMALL(IF(ISERROR(SEARCH(MID(";"&amp;'CASE DATA'!$E43&amp;";",ROW($1:$99),1),";")),"",ROW($1:$99)),COLUMN(K42)+1)-SMALL(IF(ISERROR(SEARCH(MID(";"&amp;'CASE DATA'!$E43&amp;";",ROW($1:$99),1),";")),"",ROW($1:$99)),COLUMN(K42))-1)</f>
        <v/>
      </c>
      <c r="AF43" s="196" t="str" cm="1">
        <f t="array" ref="AF43">MID(";"&amp;'CASE DATA'!$E43&amp;";",SMALL(IF(ISERROR(SEARCH(MID(";"&amp;'CASE DATA'!$E43&amp;";",ROW($1:$99),1),";")),"",ROW($1:$99)+1),COLUMN(L43)),SMALL(IF(ISERROR(SEARCH(MID(";"&amp;'CASE DATA'!$E43&amp;";",ROW($1:$99),1),";")),"",ROW($1:$99)),COLUMN(L42)+1)-SMALL(IF(ISERROR(SEARCH(MID(";"&amp;'CASE DATA'!$E43&amp;";",ROW($1:$99),1),";")),"",ROW($1:$99)),COLUMN(L42))-1)</f>
        <v/>
      </c>
    </row>
    <row r="44" spans="1:32" x14ac:dyDescent="0.3">
      <c r="A44" s="130"/>
      <c r="B44" s="170"/>
      <c r="C44" s="140"/>
      <c r="D44" s="174"/>
      <c r="E44" s="176"/>
      <c r="F44" s="170"/>
      <c r="G44" s="170"/>
      <c r="H44" s="170"/>
      <c r="I44" s="141"/>
      <c r="J44" s="141"/>
      <c r="K44" s="141"/>
      <c r="L44" s="141"/>
      <c r="M44" s="141"/>
      <c r="N44" s="141"/>
      <c r="O44" s="141"/>
      <c r="P44" s="141"/>
      <c r="Q44" s="141"/>
      <c r="R44" s="141"/>
      <c r="S44" s="11">
        <f t="shared" si="1"/>
        <v>0</v>
      </c>
      <c r="T44" s="170"/>
      <c r="U44" s="196" t="str" cm="1">
        <f t="array" ref="U44">MID(";"&amp;'CASE DATA'!$E44&amp;";",SMALL(IF(ISERROR(SEARCH(MID(";"&amp;'CASE DATA'!$E44&amp;";",ROW($1:$99),1),";")),"",ROW($1:$99)+1),COLUMN(A44)),SMALL(IF(ISERROR(SEARCH(MID(";"&amp;'CASE DATA'!$E44&amp;";",ROW($1:$99),1),";")),"",ROW($1:$99)),COLUMN(A43)+1)-SMALL(IF(ISERROR(SEARCH(MID(";"&amp;'CASE DATA'!$E44&amp;";",ROW($1:$99),1),";")),"",ROW($1:$99)),COLUMN(A43))-1)</f>
        <v/>
      </c>
      <c r="V44" s="196" t="str" cm="1">
        <f t="array" ref="V44">MID(";"&amp;'CASE DATA'!$E44&amp;";",SMALL(IF(ISERROR(SEARCH(MID(";"&amp;'CASE DATA'!$E44&amp;";",ROW($1:$99),1),";")),"",ROW($1:$99)+1),COLUMN(B44)),SMALL(IF(ISERROR(SEARCH(MID(";"&amp;'CASE DATA'!$E44&amp;";",ROW($1:$99),1),";")),"",ROW($1:$99)),COLUMN(B43)+1)-SMALL(IF(ISERROR(SEARCH(MID(";"&amp;'CASE DATA'!$E44&amp;";",ROW($1:$99),1),";")),"",ROW($1:$99)),COLUMN(B43))-1)</f>
        <v/>
      </c>
      <c r="W44" s="196" t="str" cm="1">
        <f t="array" ref="W44">MID(";"&amp;'CASE DATA'!$E44&amp;";",SMALL(IF(ISERROR(SEARCH(MID(";"&amp;'CASE DATA'!$E44&amp;";",ROW($1:$99),1),";")),"",ROW($1:$99)+1),COLUMN(C44)),SMALL(IF(ISERROR(SEARCH(MID(";"&amp;'CASE DATA'!$E44&amp;";",ROW($1:$99),1),";")),"",ROW($1:$99)),COLUMN(C43)+1)-SMALL(IF(ISERROR(SEARCH(MID(";"&amp;'CASE DATA'!$E44&amp;";",ROW($1:$99),1),";")),"",ROW($1:$99)),COLUMN(C43))-1)</f>
        <v/>
      </c>
      <c r="X44" s="196" t="str" cm="1">
        <f t="array" ref="X44">MID(";"&amp;'CASE DATA'!$E44&amp;";",SMALL(IF(ISERROR(SEARCH(MID(";"&amp;'CASE DATA'!$E44&amp;";",ROW($1:$99),1),";")),"",ROW($1:$99)+1),COLUMN(D44)),SMALL(IF(ISERROR(SEARCH(MID(";"&amp;'CASE DATA'!$E44&amp;";",ROW($1:$99),1),";")),"",ROW($1:$99)),COLUMN(D43)+1)-SMALL(IF(ISERROR(SEARCH(MID(";"&amp;'CASE DATA'!$E44&amp;";",ROW($1:$99),1),";")),"",ROW($1:$99)),COLUMN(D43))-1)</f>
        <v/>
      </c>
      <c r="Y44" s="196" t="str" cm="1">
        <f t="array" ref="Y44">MID(";"&amp;'CASE DATA'!$E44&amp;";",SMALL(IF(ISERROR(SEARCH(MID(";"&amp;'CASE DATA'!$E44&amp;";",ROW($1:$99),1),";")),"",ROW($1:$99)+1),COLUMN(E44)),SMALL(IF(ISERROR(SEARCH(MID(";"&amp;'CASE DATA'!$E44&amp;";",ROW($1:$99),1),";")),"",ROW($1:$99)),COLUMN(E43)+1)-SMALL(IF(ISERROR(SEARCH(MID(";"&amp;'CASE DATA'!$E44&amp;";",ROW($1:$99),1),";")),"",ROW($1:$99)),COLUMN(E43))-1)</f>
        <v/>
      </c>
      <c r="Z44" s="196" t="str" cm="1">
        <f t="array" ref="Z44">MID(";"&amp;'CASE DATA'!$E44&amp;";",SMALL(IF(ISERROR(SEARCH(MID(";"&amp;'CASE DATA'!$E44&amp;";",ROW($1:$99),1),";")),"",ROW($1:$99)+1),COLUMN(F44)),SMALL(IF(ISERROR(SEARCH(MID(";"&amp;'CASE DATA'!$E44&amp;";",ROW($1:$99),1),";")),"",ROW($1:$99)),COLUMN(F43)+1)-SMALL(IF(ISERROR(SEARCH(MID(";"&amp;'CASE DATA'!$E44&amp;";",ROW($1:$99),1),";")),"",ROW($1:$99)),COLUMN(F43))-1)</f>
        <v/>
      </c>
      <c r="AA44" s="196" t="str" cm="1">
        <f t="array" ref="AA44">MID(";"&amp;'CASE DATA'!$E44&amp;";",SMALL(IF(ISERROR(SEARCH(MID(";"&amp;'CASE DATA'!$E44&amp;";",ROW($1:$99),1),";")),"",ROW($1:$99)+1),COLUMN(G44)),SMALL(IF(ISERROR(SEARCH(MID(";"&amp;'CASE DATA'!$E44&amp;";",ROW($1:$99),1),";")),"",ROW($1:$99)),COLUMN(G43)+1)-SMALL(IF(ISERROR(SEARCH(MID(";"&amp;'CASE DATA'!$E44&amp;";",ROW($1:$99),1),";")),"",ROW($1:$99)),COLUMN(G43))-1)</f>
        <v/>
      </c>
      <c r="AB44" s="196" t="str" cm="1">
        <f t="array" ref="AB44">MID(";"&amp;'CASE DATA'!$E44&amp;";",SMALL(IF(ISERROR(SEARCH(MID(";"&amp;'CASE DATA'!$E44&amp;";",ROW($1:$99),1),";")),"",ROW($1:$99)+1),COLUMN(H44)),SMALL(IF(ISERROR(SEARCH(MID(";"&amp;'CASE DATA'!$E44&amp;";",ROW($1:$99),1),";")),"",ROW($1:$99)),COLUMN(H43)+1)-SMALL(IF(ISERROR(SEARCH(MID(";"&amp;'CASE DATA'!$E44&amp;";",ROW($1:$99),1),";")),"",ROW($1:$99)),COLUMN(H43))-1)</f>
        <v/>
      </c>
      <c r="AC44" s="196" t="str" cm="1">
        <f t="array" ref="AC44">MID(";"&amp;'CASE DATA'!$E44&amp;";",SMALL(IF(ISERROR(SEARCH(MID(";"&amp;'CASE DATA'!$E44&amp;";",ROW($1:$99),1),";")),"",ROW($1:$99)+1),COLUMN(I44)),SMALL(IF(ISERROR(SEARCH(MID(";"&amp;'CASE DATA'!$E44&amp;";",ROW($1:$99),1),";")),"",ROW($1:$99)),COLUMN(I43)+1)-SMALL(IF(ISERROR(SEARCH(MID(";"&amp;'CASE DATA'!$E44&amp;";",ROW($1:$99),1),";")),"",ROW($1:$99)),COLUMN(I43))-1)</f>
        <v/>
      </c>
      <c r="AD44" s="196" t="str" cm="1">
        <f t="array" ref="AD44">MID(";"&amp;'CASE DATA'!$E44&amp;";",SMALL(IF(ISERROR(SEARCH(MID(";"&amp;'CASE DATA'!$E44&amp;";",ROW($1:$99),1),";")),"",ROW($1:$99)+1),COLUMN(J44)),SMALL(IF(ISERROR(SEARCH(MID(";"&amp;'CASE DATA'!$E44&amp;";",ROW($1:$99),1),";")),"",ROW($1:$99)),COLUMN(J43)+1)-SMALL(IF(ISERROR(SEARCH(MID(";"&amp;'CASE DATA'!$E44&amp;";",ROW($1:$99),1),";")),"",ROW($1:$99)),COLUMN(J43))-1)</f>
        <v/>
      </c>
      <c r="AE44" s="196" t="str" cm="1">
        <f t="array" ref="AE44">MID(";"&amp;'CASE DATA'!$E44&amp;";",SMALL(IF(ISERROR(SEARCH(MID(";"&amp;'CASE DATA'!$E44&amp;";",ROW($1:$99),1),";")),"",ROW($1:$99)+1),COLUMN(K44)),SMALL(IF(ISERROR(SEARCH(MID(";"&amp;'CASE DATA'!$E44&amp;";",ROW($1:$99),1),";")),"",ROW($1:$99)),COLUMN(K43)+1)-SMALL(IF(ISERROR(SEARCH(MID(";"&amp;'CASE DATA'!$E44&amp;";",ROW($1:$99),1),";")),"",ROW($1:$99)),COLUMN(K43))-1)</f>
        <v/>
      </c>
      <c r="AF44" s="196" t="str" cm="1">
        <f t="array" ref="AF44">MID(";"&amp;'CASE DATA'!$E44&amp;";",SMALL(IF(ISERROR(SEARCH(MID(";"&amp;'CASE DATA'!$E44&amp;";",ROW($1:$99),1),";")),"",ROW($1:$99)+1),COLUMN(L44)),SMALL(IF(ISERROR(SEARCH(MID(";"&amp;'CASE DATA'!$E44&amp;";",ROW($1:$99),1),";")),"",ROW($1:$99)),COLUMN(L43)+1)-SMALL(IF(ISERROR(SEARCH(MID(";"&amp;'CASE DATA'!$E44&amp;";",ROW($1:$99),1),";")),"",ROW($1:$99)),COLUMN(L43))-1)</f>
        <v/>
      </c>
    </row>
    <row r="45" spans="1:32" x14ac:dyDescent="0.3">
      <c r="A45" s="130"/>
      <c r="B45" s="170"/>
      <c r="C45" s="140"/>
      <c r="D45" s="174"/>
      <c r="E45" s="176"/>
      <c r="F45" s="170"/>
      <c r="G45" s="170"/>
      <c r="H45" s="170"/>
      <c r="I45" s="141"/>
      <c r="J45" s="141"/>
      <c r="K45" s="141"/>
      <c r="L45" s="141"/>
      <c r="M45" s="141"/>
      <c r="N45" s="141"/>
      <c r="O45" s="141"/>
      <c r="P45" s="141"/>
      <c r="Q45" s="141"/>
      <c r="R45" s="141"/>
      <c r="S45" s="11">
        <f t="shared" si="1"/>
        <v>0</v>
      </c>
      <c r="T45" s="170"/>
      <c r="U45" s="196" t="str" cm="1">
        <f t="array" ref="U45">MID(";"&amp;'CASE DATA'!$E45&amp;";",SMALL(IF(ISERROR(SEARCH(MID(";"&amp;'CASE DATA'!$E45&amp;";",ROW($1:$99),1),";")),"",ROW($1:$99)+1),COLUMN(A45)),SMALL(IF(ISERROR(SEARCH(MID(";"&amp;'CASE DATA'!$E45&amp;";",ROW($1:$99),1),";")),"",ROW($1:$99)),COLUMN(A44)+1)-SMALL(IF(ISERROR(SEARCH(MID(";"&amp;'CASE DATA'!$E45&amp;";",ROW($1:$99),1),";")),"",ROW($1:$99)),COLUMN(A44))-1)</f>
        <v/>
      </c>
      <c r="V45" s="196" t="str" cm="1">
        <f t="array" ref="V45">MID(";"&amp;'CASE DATA'!$E45&amp;";",SMALL(IF(ISERROR(SEARCH(MID(";"&amp;'CASE DATA'!$E45&amp;";",ROW($1:$99),1),";")),"",ROW($1:$99)+1),COLUMN(B45)),SMALL(IF(ISERROR(SEARCH(MID(";"&amp;'CASE DATA'!$E45&amp;";",ROW($1:$99),1),";")),"",ROW($1:$99)),COLUMN(B44)+1)-SMALL(IF(ISERROR(SEARCH(MID(";"&amp;'CASE DATA'!$E45&amp;";",ROW($1:$99),1),";")),"",ROW($1:$99)),COLUMN(B44))-1)</f>
        <v/>
      </c>
      <c r="W45" s="196" t="str" cm="1">
        <f t="array" ref="W45">MID(";"&amp;'CASE DATA'!$E45&amp;";",SMALL(IF(ISERROR(SEARCH(MID(";"&amp;'CASE DATA'!$E45&amp;";",ROW($1:$99),1),";")),"",ROW($1:$99)+1),COLUMN(C45)),SMALL(IF(ISERROR(SEARCH(MID(";"&amp;'CASE DATA'!$E45&amp;";",ROW($1:$99),1),";")),"",ROW($1:$99)),COLUMN(C44)+1)-SMALL(IF(ISERROR(SEARCH(MID(";"&amp;'CASE DATA'!$E45&amp;";",ROW($1:$99),1),";")),"",ROW($1:$99)),COLUMN(C44))-1)</f>
        <v/>
      </c>
      <c r="X45" s="196" t="str" cm="1">
        <f t="array" ref="X45">MID(";"&amp;'CASE DATA'!$E45&amp;";",SMALL(IF(ISERROR(SEARCH(MID(";"&amp;'CASE DATA'!$E45&amp;";",ROW($1:$99),1),";")),"",ROW($1:$99)+1),COLUMN(D45)),SMALL(IF(ISERROR(SEARCH(MID(";"&amp;'CASE DATA'!$E45&amp;";",ROW($1:$99),1),";")),"",ROW($1:$99)),COLUMN(D44)+1)-SMALL(IF(ISERROR(SEARCH(MID(";"&amp;'CASE DATA'!$E45&amp;";",ROW($1:$99),1),";")),"",ROW($1:$99)),COLUMN(D44))-1)</f>
        <v/>
      </c>
      <c r="Y45" s="196" t="str" cm="1">
        <f t="array" ref="Y45">MID(";"&amp;'CASE DATA'!$E45&amp;";",SMALL(IF(ISERROR(SEARCH(MID(";"&amp;'CASE DATA'!$E45&amp;";",ROW($1:$99),1),";")),"",ROW($1:$99)+1),COLUMN(E45)),SMALL(IF(ISERROR(SEARCH(MID(";"&amp;'CASE DATA'!$E45&amp;";",ROW($1:$99),1),";")),"",ROW($1:$99)),COLUMN(E44)+1)-SMALL(IF(ISERROR(SEARCH(MID(";"&amp;'CASE DATA'!$E45&amp;";",ROW($1:$99),1),";")),"",ROW($1:$99)),COLUMN(E44))-1)</f>
        <v/>
      </c>
      <c r="Z45" s="196" t="str" cm="1">
        <f t="array" ref="Z45">MID(";"&amp;'CASE DATA'!$E45&amp;";",SMALL(IF(ISERROR(SEARCH(MID(";"&amp;'CASE DATA'!$E45&amp;";",ROW($1:$99),1),";")),"",ROW($1:$99)+1),COLUMN(F45)),SMALL(IF(ISERROR(SEARCH(MID(";"&amp;'CASE DATA'!$E45&amp;";",ROW($1:$99),1),";")),"",ROW($1:$99)),COLUMN(F44)+1)-SMALL(IF(ISERROR(SEARCH(MID(";"&amp;'CASE DATA'!$E45&amp;";",ROW($1:$99),1),";")),"",ROW($1:$99)),COLUMN(F44))-1)</f>
        <v/>
      </c>
      <c r="AA45" s="196" t="str" cm="1">
        <f t="array" ref="AA45">MID(";"&amp;'CASE DATA'!$E45&amp;";",SMALL(IF(ISERROR(SEARCH(MID(";"&amp;'CASE DATA'!$E45&amp;";",ROW($1:$99),1),";")),"",ROW($1:$99)+1),COLUMN(G45)),SMALL(IF(ISERROR(SEARCH(MID(";"&amp;'CASE DATA'!$E45&amp;";",ROW($1:$99),1),";")),"",ROW($1:$99)),COLUMN(G44)+1)-SMALL(IF(ISERROR(SEARCH(MID(";"&amp;'CASE DATA'!$E45&amp;";",ROW($1:$99),1),";")),"",ROW($1:$99)),COLUMN(G44))-1)</f>
        <v/>
      </c>
      <c r="AB45" s="196" t="str" cm="1">
        <f t="array" ref="AB45">MID(";"&amp;'CASE DATA'!$E45&amp;";",SMALL(IF(ISERROR(SEARCH(MID(";"&amp;'CASE DATA'!$E45&amp;";",ROW($1:$99),1),";")),"",ROW($1:$99)+1),COLUMN(H45)),SMALL(IF(ISERROR(SEARCH(MID(";"&amp;'CASE DATA'!$E45&amp;";",ROW($1:$99),1),";")),"",ROW($1:$99)),COLUMN(H44)+1)-SMALL(IF(ISERROR(SEARCH(MID(";"&amp;'CASE DATA'!$E45&amp;";",ROW($1:$99),1),";")),"",ROW($1:$99)),COLUMN(H44))-1)</f>
        <v/>
      </c>
      <c r="AC45" s="196" t="str" cm="1">
        <f t="array" ref="AC45">MID(";"&amp;'CASE DATA'!$E45&amp;";",SMALL(IF(ISERROR(SEARCH(MID(";"&amp;'CASE DATA'!$E45&amp;";",ROW($1:$99),1),";")),"",ROW($1:$99)+1),COLUMN(I45)),SMALL(IF(ISERROR(SEARCH(MID(";"&amp;'CASE DATA'!$E45&amp;";",ROW($1:$99),1),";")),"",ROW($1:$99)),COLUMN(I44)+1)-SMALL(IF(ISERROR(SEARCH(MID(";"&amp;'CASE DATA'!$E45&amp;";",ROW($1:$99),1),";")),"",ROW($1:$99)),COLUMN(I44))-1)</f>
        <v/>
      </c>
      <c r="AD45" s="196" t="str" cm="1">
        <f t="array" ref="AD45">MID(";"&amp;'CASE DATA'!$E45&amp;";",SMALL(IF(ISERROR(SEARCH(MID(";"&amp;'CASE DATA'!$E45&amp;";",ROW($1:$99),1),";")),"",ROW($1:$99)+1),COLUMN(J45)),SMALL(IF(ISERROR(SEARCH(MID(";"&amp;'CASE DATA'!$E45&amp;";",ROW($1:$99),1),";")),"",ROW($1:$99)),COLUMN(J44)+1)-SMALL(IF(ISERROR(SEARCH(MID(";"&amp;'CASE DATA'!$E45&amp;";",ROW($1:$99),1),";")),"",ROW($1:$99)),COLUMN(J44))-1)</f>
        <v/>
      </c>
      <c r="AE45" s="196" t="str" cm="1">
        <f t="array" ref="AE45">MID(";"&amp;'CASE DATA'!$E45&amp;";",SMALL(IF(ISERROR(SEARCH(MID(";"&amp;'CASE DATA'!$E45&amp;";",ROW($1:$99),1),";")),"",ROW($1:$99)+1),COLUMN(K45)),SMALL(IF(ISERROR(SEARCH(MID(";"&amp;'CASE DATA'!$E45&amp;";",ROW($1:$99),1),";")),"",ROW($1:$99)),COLUMN(K44)+1)-SMALL(IF(ISERROR(SEARCH(MID(";"&amp;'CASE DATA'!$E45&amp;";",ROW($1:$99),1),";")),"",ROW($1:$99)),COLUMN(K44))-1)</f>
        <v/>
      </c>
      <c r="AF45" s="196" t="str" cm="1">
        <f t="array" ref="AF45">MID(";"&amp;'CASE DATA'!$E45&amp;";",SMALL(IF(ISERROR(SEARCH(MID(";"&amp;'CASE DATA'!$E45&amp;";",ROW($1:$99),1),";")),"",ROW($1:$99)+1),COLUMN(L45)),SMALL(IF(ISERROR(SEARCH(MID(";"&amp;'CASE DATA'!$E45&amp;";",ROW($1:$99),1),";")),"",ROW($1:$99)),COLUMN(L44)+1)-SMALL(IF(ISERROR(SEARCH(MID(";"&amp;'CASE DATA'!$E45&amp;";",ROW($1:$99),1),";")),"",ROW($1:$99)),COLUMN(L44))-1)</f>
        <v/>
      </c>
    </row>
    <row r="46" spans="1:32" x14ac:dyDescent="0.3">
      <c r="A46" s="130"/>
      <c r="B46" s="170"/>
      <c r="C46" s="140"/>
      <c r="D46" s="174"/>
      <c r="E46" s="176"/>
      <c r="F46" s="170"/>
      <c r="G46" s="170"/>
      <c r="H46" s="170"/>
      <c r="I46" s="141"/>
      <c r="J46" s="141"/>
      <c r="K46" s="141"/>
      <c r="L46" s="141"/>
      <c r="M46" s="141"/>
      <c r="N46" s="141"/>
      <c r="O46" s="141"/>
      <c r="P46" s="141"/>
      <c r="Q46" s="141"/>
      <c r="R46" s="141"/>
      <c r="S46" s="11">
        <f t="shared" si="1"/>
        <v>0</v>
      </c>
      <c r="T46" s="170"/>
      <c r="U46" s="196" t="str" cm="1">
        <f t="array" ref="U46">MID(";"&amp;'CASE DATA'!$E46&amp;";",SMALL(IF(ISERROR(SEARCH(MID(";"&amp;'CASE DATA'!$E46&amp;";",ROW($1:$99),1),";")),"",ROW($1:$99)+1),COLUMN(A46)),SMALL(IF(ISERROR(SEARCH(MID(";"&amp;'CASE DATA'!$E46&amp;";",ROW($1:$99),1),";")),"",ROW($1:$99)),COLUMN(A45)+1)-SMALL(IF(ISERROR(SEARCH(MID(";"&amp;'CASE DATA'!$E46&amp;";",ROW($1:$99),1),";")),"",ROW($1:$99)),COLUMN(A45))-1)</f>
        <v/>
      </c>
      <c r="V46" s="196" t="str" cm="1">
        <f t="array" ref="V46">MID(";"&amp;'CASE DATA'!$E46&amp;";",SMALL(IF(ISERROR(SEARCH(MID(";"&amp;'CASE DATA'!$E46&amp;";",ROW($1:$99),1),";")),"",ROW($1:$99)+1),COLUMN(B46)),SMALL(IF(ISERROR(SEARCH(MID(";"&amp;'CASE DATA'!$E46&amp;";",ROW($1:$99),1),";")),"",ROW($1:$99)),COLUMN(B45)+1)-SMALL(IF(ISERROR(SEARCH(MID(";"&amp;'CASE DATA'!$E46&amp;";",ROW($1:$99),1),";")),"",ROW($1:$99)),COLUMN(B45))-1)</f>
        <v/>
      </c>
      <c r="W46" s="196" t="str" cm="1">
        <f t="array" ref="W46">MID(";"&amp;'CASE DATA'!$E46&amp;";",SMALL(IF(ISERROR(SEARCH(MID(";"&amp;'CASE DATA'!$E46&amp;";",ROW($1:$99),1),";")),"",ROW($1:$99)+1),COLUMN(C46)),SMALL(IF(ISERROR(SEARCH(MID(";"&amp;'CASE DATA'!$E46&amp;";",ROW($1:$99),1),";")),"",ROW($1:$99)),COLUMN(C45)+1)-SMALL(IF(ISERROR(SEARCH(MID(";"&amp;'CASE DATA'!$E46&amp;";",ROW($1:$99),1),";")),"",ROW($1:$99)),COLUMN(C45))-1)</f>
        <v/>
      </c>
      <c r="X46" s="196" t="str" cm="1">
        <f t="array" ref="X46">MID(";"&amp;'CASE DATA'!$E46&amp;";",SMALL(IF(ISERROR(SEARCH(MID(";"&amp;'CASE DATA'!$E46&amp;";",ROW($1:$99),1),";")),"",ROW($1:$99)+1),COLUMN(D46)),SMALL(IF(ISERROR(SEARCH(MID(";"&amp;'CASE DATA'!$E46&amp;";",ROW($1:$99),1),";")),"",ROW($1:$99)),COLUMN(D45)+1)-SMALL(IF(ISERROR(SEARCH(MID(";"&amp;'CASE DATA'!$E46&amp;";",ROW($1:$99),1),";")),"",ROW($1:$99)),COLUMN(D45))-1)</f>
        <v/>
      </c>
      <c r="Y46" s="196" t="str" cm="1">
        <f t="array" ref="Y46">MID(";"&amp;'CASE DATA'!$E46&amp;";",SMALL(IF(ISERROR(SEARCH(MID(";"&amp;'CASE DATA'!$E46&amp;";",ROW($1:$99),1),";")),"",ROW($1:$99)+1),COLUMN(E46)),SMALL(IF(ISERROR(SEARCH(MID(";"&amp;'CASE DATA'!$E46&amp;";",ROW($1:$99),1),";")),"",ROW($1:$99)),COLUMN(E45)+1)-SMALL(IF(ISERROR(SEARCH(MID(";"&amp;'CASE DATA'!$E46&amp;";",ROW($1:$99),1),";")),"",ROW($1:$99)),COLUMN(E45))-1)</f>
        <v/>
      </c>
      <c r="Z46" s="196" t="str" cm="1">
        <f t="array" ref="Z46">MID(";"&amp;'CASE DATA'!$E46&amp;";",SMALL(IF(ISERROR(SEARCH(MID(";"&amp;'CASE DATA'!$E46&amp;";",ROW($1:$99),1),";")),"",ROW($1:$99)+1),COLUMN(F46)),SMALL(IF(ISERROR(SEARCH(MID(";"&amp;'CASE DATA'!$E46&amp;";",ROW($1:$99),1),";")),"",ROW($1:$99)),COLUMN(F45)+1)-SMALL(IF(ISERROR(SEARCH(MID(";"&amp;'CASE DATA'!$E46&amp;";",ROW($1:$99),1),";")),"",ROW($1:$99)),COLUMN(F45))-1)</f>
        <v/>
      </c>
      <c r="AA46" s="196" t="str" cm="1">
        <f t="array" ref="AA46">MID(";"&amp;'CASE DATA'!$E46&amp;";",SMALL(IF(ISERROR(SEARCH(MID(";"&amp;'CASE DATA'!$E46&amp;";",ROW($1:$99),1),";")),"",ROW($1:$99)+1),COLUMN(G46)),SMALL(IF(ISERROR(SEARCH(MID(";"&amp;'CASE DATA'!$E46&amp;";",ROW($1:$99),1),";")),"",ROW($1:$99)),COLUMN(G45)+1)-SMALL(IF(ISERROR(SEARCH(MID(";"&amp;'CASE DATA'!$E46&amp;";",ROW($1:$99),1),";")),"",ROW($1:$99)),COLUMN(G45))-1)</f>
        <v/>
      </c>
      <c r="AB46" s="196" t="str" cm="1">
        <f t="array" ref="AB46">MID(";"&amp;'CASE DATA'!$E46&amp;";",SMALL(IF(ISERROR(SEARCH(MID(";"&amp;'CASE DATA'!$E46&amp;";",ROW($1:$99),1),";")),"",ROW($1:$99)+1),COLUMN(H46)),SMALL(IF(ISERROR(SEARCH(MID(";"&amp;'CASE DATA'!$E46&amp;";",ROW($1:$99),1),";")),"",ROW($1:$99)),COLUMN(H45)+1)-SMALL(IF(ISERROR(SEARCH(MID(";"&amp;'CASE DATA'!$E46&amp;";",ROW($1:$99),1),";")),"",ROW($1:$99)),COLUMN(H45))-1)</f>
        <v/>
      </c>
      <c r="AC46" s="196" t="str" cm="1">
        <f t="array" ref="AC46">MID(";"&amp;'CASE DATA'!$E46&amp;";",SMALL(IF(ISERROR(SEARCH(MID(";"&amp;'CASE DATA'!$E46&amp;";",ROW($1:$99),1),";")),"",ROW($1:$99)+1),COLUMN(I46)),SMALL(IF(ISERROR(SEARCH(MID(";"&amp;'CASE DATA'!$E46&amp;";",ROW($1:$99),1),";")),"",ROW($1:$99)),COLUMN(I45)+1)-SMALL(IF(ISERROR(SEARCH(MID(";"&amp;'CASE DATA'!$E46&amp;";",ROW($1:$99),1),";")),"",ROW($1:$99)),COLUMN(I45))-1)</f>
        <v/>
      </c>
      <c r="AD46" s="196" t="str" cm="1">
        <f t="array" ref="AD46">MID(";"&amp;'CASE DATA'!$E46&amp;";",SMALL(IF(ISERROR(SEARCH(MID(";"&amp;'CASE DATA'!$E46&amp;";",ROW($1:$99),1),";")),"",ROW($1:$99)+1),COLUMN(J46)),SMALL(IF(ISERROR(SEARCH(MID(";"&amp;'CASE DATA'!$E46&amp;";",ROW($1:$99),1),";")),"",ROW($1:$99)),COLUMN(J45)+1)-SMALL(IF(ISERROR(SEARCH(MID(";"&amp;'CASE DATA'!$E46&amp;";",ROW($1:$99),1),";")),"",ROW($1:$99)),COLUMN(J45))-1)</f>
        <v/>
      </c>
      <c r="AE46" s="196" t="str" cm="1">
        <f t="array" ref="AE46">MID(";"&amp;'CASE DATA'!$E46&amp;";",SMALL(IF(ISERROR(SEARCH(MID(";"&amp;'CASE DATA'!$E46&amp;";",ROW($1:$99),1),";")),"",ROW($1:$99)+1),COLUMN(K46)),SMALL(IF(ISERROR(SEARCH(MID(";"&amp;'CASE DATA'!$E46&amp;";",ROW($1:$99),1),";")),"",ROW($1:$99)),COLUMN(K45)+1)-SMALL(IF(ISERROR(SEARCH(MID(";"&amp;'CASE DATA'!$E46&amp;";",ROW($1:$99),1),";")),"",ROW($1:$99)),COLUMN(K45))-1)</f>
        <v/>
      </c>
      <c r="AF46" s="196" t="str" cm="1">
        <f t="array" ref="AF46">MID(";"&amp;'CASE DATA'!$E46&amp;";",SMALL(IF(ISERROR(SEARCH(MID(";"&amp;'CASE DATA'!$E46&amp;";",ROW($1:$99),1),";")),"",ROW($1:$99)+1),COLUMN(L46)),SMALL(IF(ISERROR(SEARCH(MID(";"&amp;'CASE DATA'!$E46&amp;";",ROW($1:$99),1),";")),"",ROW($1:$99)),COLUMN(L45)+1)-SMALL(IF(ISERROR(SEARCH(MID(";"&amp;'CASE DATA'!$E46&amp;";",ROW($1:$99),1),";")),"",ROW($1:$99)),COLUMN(L45))-1)</f>
        <v/>
      </c>
    </row>
    <row r="47" spans="1:32" x14ac:dyDescent="0.3">
      <c r="A47" s="130"/>
      <c r="B47" s="170"/>
      <c r="C47" s="140"/>
      <c r="D47" s="174"/>
      <c r="E47" s="176"/>
      <c r="F47" s="170"/>
      <c r="G47" s="170"/>
      <c r="H47" s="170"/>
      <c r="I47" s="141"/>
      <c r="J47" s="141"/>
      <c r="K47" s="141"/>
      <c r="L47" s="141"/>
      <c r="M47" s="141"/>
      <c r="N47" s="141"/>
      <c r="O47" s="141"/>
      <c r="P47" s="141"/>
      <c r="Q47" s="141"/>
      <c r="R47" s="141"/>
      <c r="S47" s="11">
        <f t="shared" si="1"/>
        <v>0</v>
      </c>
      <c r="T47" s="170"/>
      <c r="U47" s="196" t="str" cm="1">
        <f t="array" ref="U47">MID(";"&amp;'CASE DATA'!$E47&amp;";",SMALL(IF(ISERROR(SEARCH(MID(";"&amp;'CASE DATA'!$E47&amp;";",ROW($1:$99),1),";")),"",ROW($1:$99)+1),COLUMN(A47)),SMALL(IF(ISERROR(SEARCH(MID(";"&amp;'CASE DATA'!$E47&amp;";",ROW($1:$99),1),";")),"",ROW($1:$99)),COLUMN(A46)+1)-SMALL(IF(ISERROR(SEARCH(MID(";"&amp;'CASE DATA'!$E47&amp;";",ROW($1:$99),1),";")),"",ROW($1:$99)),COLUMN(A46))-1)</f>
        <v/>
      </c>
      <c r="V47" s="196" t="str" cm="1">
        <f t="array" ref="V47">MID(";"&amp;'CASE DATA'!$E47&amp;";",SMALL(IF(ISERROR(SEARCH(MID(";"&amp;'CASE DATA'!$E47&amp;";",ROW($1:$99),1),";")),"",ROW($1:$99)+1),COLUMN(B47)),SMALL(IF(ISERROR(SEARCH(MID(";"&amp;'CASE DATA'!$E47&amp;";",ROW($1:$99),1),";")),"",ROW($1:$99)),COLUMN(B46)+1)-SMALL(IF(ISERROR(SEARCH(MID(";"&amp;'CASE DATA'!$E47&amp;";",ROW($1:$99),1),";")),"",ROW($1:$99)),COLUMN(B46))-1)</f>
        <v/>
      </c>
      <c r="W47" s="196" t="str" cm="1">
        <f t="array" ref="W47">MID(";"&amp;'CASE DATA'!$E47&amp;";",SMALL(IF(ISERROR(SEARCH(MID(";"&amp;'CASE DATA'!$E47&amp;";",ROW($1:$99),1),";")),"",ROW($1:$99)+1),COLUMN(C47)),SMALL(IF(ISERROR(SEARCH(MID(";"&amp;'CASE DATA'!$E47&amp;";",ROW($1:$99),1),";")),"",ROW($1:$99)),COLUMN(C46)+1)-SMALL(IF(ISERROR(SEARCH(MID(";"&amp;'CASE DATA'!$E47&amp;";",ROW($1:$99),1),";")),"",ROW($1:$99)),COLUMN(C46))-1)</f>
        <v/>
      </c>
      <c r="X47" s="196" t="str" cm="1">
        <f t="array" ref="X47">MID(";"&amp;'CASE DATA'!$E47&amp;";",SMALL(IF(ISERROR(SEARCH(MID(";"&amp;'CASE DATA'!$E47&amp;";",ROW($1:$99),1),";")),"",ROW($1:$99)+1),COLUMN(D47)),SMALL(IF(ISERROR(SEARCH(MID(";"&amp;'CASE DATA'!$E47&amp;";",ROW($1:$99),1),";")),"",ROW($1:$99)),COLUMN(D46)+1)-SMALL(IF(ISERROR(SEARCH(MID(";"&amp;'CASE DATA'!$E47&amp;";",ROW($1:$99),1),";")),"",ROW($1:$99)),COLUMN(D46))-1)</f>
        <v/>
      </c>
      <c r="Y47" s="196" t="str" cm="1">
        <f t="array" ref="Y47">MID(";"&amp;'CASE DATA'!$E47&amp;";",SMALL(IF(ISERROR(SEARCH(MID(";"&amp;'CASE DATA'!$E47&amp;";",ROW($1:$99),1),";")),"",ROW($1:$99)+1),COLUMN(E47)),SMALL(IF(ISERROR(SEARCH(MID(";"&amp;'CASE DATA'!$E47&amp;";",ROW($1:$99),1),";")),"",ROW($1:$99)),COLUMN(E46)+1)-SMALL(IF(ISERROR(SEARCH(MID(";"&amp;'CASE DATA'!$E47&amp;";",ROW($1:$99),1),";")),"",ROW($1:$99)),COLUMN(E46))-1)</f>
        <v/>
      </c>
      <c r="Z47" s="196" t="str" cm="1">
        <f t="array" ref="Z47">MID(";"&amp;'CASE DATA'!$E47&amp;";",SMALL(IF(ISERROR(SEARCH(MID(";"&amp;'CASE DATA'!$E47&amp;";",ROW($1:$99),1),";")),"",ROW($1:$99)+1),COLUMN(F47)),SMALL(IF(ISERROR(SEARCH(MID(";"&amp;'CASE DATA'!$E47&amp;";",ROW($1:$99),1),";")),"",ROW($1:$99)),COLUMN(F46)+1)-SMALL(IF(ISERROR(SEARCH(MID(";"&amp;'CASE DATA'!$E47&amp;";",ROW($1:$99),1),";")),"",ROW($1:$99)),COLUMN(F46))-1)</f>
        <v/>
      </c>
      <c r="AA47" s="196" t="str" cm="1">
        <f t="array" ref="AA47">MID(";"&amp;'CASE DATA'!$E47&amp;";",SMALL(IF(ISERROR(SEARCH(MID(";"&amp;'CASE DATA'!$E47&amp;";",ROW($1:$99),1),";")),"",ROW($1:$99)+1),COLUMN(G47)),SMALL(IF(ISERROR(SEARCH(MID(";"&amp;'CASE DATA'!$E47&amp;";",ROW($1:$99),1),";")),"",ROW($1:$99)),COLUMN(G46)+1)-SMALL(IF(ISERROR(SEARCH(MID(";"&amp;'CASE DATA'!$E47&amp;";",ROW($1:$99),1),";")),"",ROW($1:$99)),COLUMN(G46))-1)</f>
        <v/>
      </c>
      <c r="AB47" s="196" t="str" cm="1">
        <f t="array" ref="AB47">MID(";"&amp;'CASE DATA'!$E47&amp;";",SMALL(IF(ISERROR(SEARCH(MID(";"&amp;'CASE DATA'!$E47&amp;";",ROW($1:$99),1),";")),"",ROW($1:$99)+1),COLUMN(H47)),SMALL(IF(ISERROR(SEARCH(MID(";"&amp;'CASE DATA'!$E47&amp;";",ROW($1:$99),1),";")),"",ROW($1:$99)),COLUMN(H46)+1)-SMALL(IF(ISERROR(SEARCH(MID(";"&amp;'CASE DATA'!$E47&amp;";",ROW($1:$99),1),";")),"",ROW($1:$99)),COLUMN(H46))-1)</f>
        <v/>
      </c>
      <c r="AC47" s="196" t="str" cm="1">
        <f t="array" ref="AC47">MID(";"&amp;'CASE DATA'!$E47&amp;";",SMALL(IF(ISERROR(SEARCH(MID(";"&amp;'CASE DATA'!$E47&amp;";",ROW($1:$99),1),";")),"",ROW($1:$99)+1),COLUMN(I47)),SMALL(IF(ISERROR(SEARCH(MID(";"&amp;'CASE DATA'!$E47&amp;";",ROW($1:$99),1),";")),"",ROW($1:$99)),COLUMN(I46)+1)-SMALL(IF(ISERROR(SEARCH(MID(";"&amp;'CASE DATA'!$E47&amp;";",ROW($1:$99),1),";")),"",ROW($1:$99)),COLUMN(I46))-1)</f>
        <v/>
      </c>
      <c r="AD47" s="196" t="str" cm="1">
        <f t="array" ref="AD47">MID(";"&amp;'CASE DATA'!$E47&amp;";",SMALL(IF(ISERROR(SEARCH(MID(";"&amp;'CASE DATA'!$E47&amp;";",ROW($1:$99),1),";")),"",ROW($1:$99)+1),COLUMN(J47)),SMALL(IF(ISERROR(SEARCH(MID(";"&amp;'CASE DATA'!$E47&amp;";",ROW($1:$99),1),";")),"",ROW($1:$99)),COLUMN(J46)+1)-SMALL(IF(ISERROR(SEARCH(MID(";"&amp;'CASE DATA'!$E47&amp;";",ROW($1:$99),1),";")),"",ROW($1:$99)),COLUMN(J46))-1)</f>
        <v/>
      </c>
      <c r="AE47" s="196" t="str" cm="1">
        <f t="array" ref="AE47">MID(";"&amp;'CASE DATA'!$E47&amp;";",SMALL(IF(ISERROR(SEARCH(MID(";"&amp;'CASE DATA'!$E47&amp;";",ROW($1:$99),1),";")),"",ROW($1:$99)+1),COLUMN(K47)),SMALL(IF(ISERROR(SEARCH(MID(";"&amp;'CASE DATA'!$E47&amp;";",ROW($1:$99),1),";")),"",ROW($1:$99)),COLUMN(K46)+1)-SMALL(IF(ISERROR(SEARCH(MID(";"&amp;'CASE DATA'!$E47&amp;";",ROW($1:$99),1),";")),"",ROW($1:$99)),COLUMN(K46))-1)</f>
        <v/>
      </c>
      <c r="AF47" s="196" t="str" cm="1">
        <f t="array" ref="AF47">MID(";"&amp;'CASE DATA'!$E47&amp;";",SMALL(IF(ISERROR(SEARCH(MID(";"&amp;'CASE DATA'!$E47&amp;";",ROW($1:$99),1),";")),"",ROW($1:$99)+1),COLUMN(L47)),SMALL(IF(ISERROR(SEARCH(MID(";"&amp;'CASE DATA'!$E47&amp;";",ROW($1:$99),1),";")),"",ROW($1:$99)),COLUMN(L46)+1)-SMALL(IF(ISERROR(SEARCH(MID(";"&amp;'CASE DATA'!$E47&amp;";",ROW($1:$99),1),";")),"",ROW($1:$99)),COLUMN(L46))-1)</f>
        <v/>
      </c>
    </row>
    <row r="48" spans="1:32" ht="18.75" customHeight="1" x14ac:dyDescent="0.3">
      <c r="A48" s="130"/>
      <c r="B48" s="170"/>
      <c r="C48" s="140"/>
      <c r="D48" s="174"/>
      <c r="E48" s="176"/>
      <c r="F48" s="170"/>
      <c r="G48" s="170"/>
      <c r="H48" s="170"/>
      <c r="I48" s="141"/>
      <c r="J48" s="141"/>
      <c r="K48" s="141"/>
      <c r="L48" s="141"/>
      <c r="M48" s="141"/>
      <c r="N48" s="141"/>
      <c r="O48" s="141"/>
      <c r="P48" s="141"/>
      <c r="Q48" s="141"/>
      <c r="R48" s="141"/>
      <c r="S48" s="11">
        <f t="shared" si="1"/>
        <v>0</v>
      </c>
      <c r="T48" s="170"/>
      <c r="U48" s="196" t="str" cm="1">
        <f t="array" ref="U48">MID(";"&amp;'CASE DATA'!$E48&amp;";",SMALL(IF(ISERROR(SEARCH(MID(";"&amp;'CASE DATA'!$E48&amp;";",ROW($1:$99),1),";")),"",ROW($1:$99)+1),COLUMN(A48)),SMALL(IF(ISERROR(SEARCH(MID(";"&amp;'CASE DATA'!$E48&amp;";",ROW($1:$99),1),";")),"",ROW($1:$99)),COLUMN(A47)+1)-SMALL(IF(ISERROR(SEARCH(MID(";"&amp;'CASE DATA'!$E48&amp;";",ROW($1:$99),1),";")),"",ROW($1:$99)),COLUMN(A47))-1)</f>
        <v/>
      </c>
      <c r="V48" s="196" t="str" cm="1">
        <f t="array" ref="V48">MID(";"&amp;'CASE DATA'!$E48&amp;";",SMALL(IF(ISERROR(SEARCH(MID(";"&amp;'CASE DATA'!$E48&amp;";",ROW($1:$99),1),";")),"",ROW($1:$99)+1),COLUMN(B48)),SMALL(IF(ISERROR(SEARCH(MID(";"&amp;'CASE DATA'!$E48&amp;";",ROW($1:$99),1),";")),"",ROW($1:$99)),COLUMN(B47)+1)-SMALL(IF(ISERROR(SEARCH(MID(";"&amp;'CASE DATA'!$E48&amp;";",ROW($1:$99),1),";")),"",ROW($1:$99)),COLUMN(B47))-1)</f>
        <v/>
      </c>
      <c r="W48" s="196" t="str" cm="1">
        <f t="array" ref="W48">MID(";"&amp;'CASE DATA'!$E48&amp;";",SMALL(IF(ISERROR(SEARCH(MID(";"&amp;'CASE DATA'!$E48&amp;";",ROW($1:$99),1),";")),"",ROW($1:$99)+1),COLUMN(C48)),SMALL(IF(ISERROR(SEARCH(MID(";"&amp;'CASE DATA'!$E48&amp;";",ROW($1:$99),1),";")),"",ROW($1:$99)),COLUMN(C47)+1)-SMALL(IF(ISERROR(SEARCH(MID(";"&amp;'CASE DATA'!$E48&amp;";",ROW($1:$99),1),";")),"",ROW($1:$99)),COLUMN(C47))-1)</f>
        <v/>
      </c>
      <c r="X48" s="196" t="str" cm="1">
        <f t="array" ref="X48">MID(";"&amp;'CASE DATA'!$E48&amp;";",SMALL(IF(ISERROR(SEARCH(MID(";"&amp;'CASE DATA'!$E48&amp;";",ROW($1:$99),1),";")),"",ROW($1:$99)+1),COLUMN(D48)),SMALL(IF(ISERROR(SEARCH(MID(";"&amp;'CASE DATA'!$E48&amp;";",ROW($1:$99),1),";")),"",ROW($1:$99)),COLUMN(D47)+1)-SMALL(IF(ISERROR(SEARCH(MID(";"&amp;'CASE DATA'!$E48&amp;";",ROW($1:$99),1),";")),"",ROW($1:$99)),COLUMN(D47))-1)</f>
        <v/>
      </c>
      <c r="Y48" s="196" t="str" cm="1">
        <f t="array" ref="Y48">MID(";"&amp;'CASE DATA'!$E48&amp;";",SMALL(IF(ISERROR(SEARCH(MID(";"&amp;'CASE DATA'!$E48&amp;";",ROW($1:$99),1),";")),"",ROW($1:$99)+1),COLUMN(E48)),SMALL(IF(ISERROR(SEARCH(MID(";"&amp;'CASE DATA'!$E48&amp;";",ROW($1:$99),1),";")),"",ROW($1:$99)),COLUMN(E47)+1)-SMALL(IF(ISERROR(SEARCH(MID(";"&amp;'CASE DATA'!$E48&amp;";",ROW($1:$99),1),";")),"",ROW($1:$99)),COLUMN(E47))-1)</f>
        <v/>
      </c>
      <c r="Z48" s="196" t="str" cm="1">
        <f t="array" ref="Z48">MID(";"&amp;'CASE DATA'!$E48&amp;";",SMALL(IF(ISERROR(SEARCH(MID(";"&amp;'CASE DATA'!$E48&amp;";",ROW($1:$99),1),";")),"",ROW($1:$99)+1),COLUMN(F48)),SMALL(IF(ISERROR(SEARCH(MID(";"&amp;'CASE DATA'!$E48&amp;";",ROW($1:$99),1),";")),"",ROW($1:$99)),COLUMN(F47)+1)-SMALL(IF(ISERROR(SEARCH(MID(";"&amp;'CASE DATA'!$E48&amp;";",ROW($1:$99),1),";")),"",ROW($1:$99)),COLUMN(F47))-1)</f>
        <v/>
      </c>
      <c r="AA48" s="196" t="str" cm="1">
        <f t="array" ref="AA48">MID(";"&amp;'CASE DATA'!$E48&amp;";",SMALL(IF(ISERROR(SEARCH(MID(";"&amp;'CASE DATA'!$E48&amp;";",ROW($1:$99),1),";")),"",ROW($1:$99)+1),COLUMN(G48)),SMALL(IF(ISERROR(SEARCH(MID(";"&amp;'CASE DATA'!$E48&amp;";",ROW($1:$99),1),";")),"",ROW($1:$99)),COLUMN(G47)+1)-SMALL(IF(ISERROR(SEARCH(MID(";"&amp;'CASE DATA'!$E48&amp;";",ROW($1:$99),1),";")),"",ROW($1:$99)),COLUMN(G47))-1)</f>
        <v/>
      </c>
      <c r="AB48" s="196" t="str" cm="1">
        <f t="array" ref="AB48">MID(";"&amp;'CASE DATA'!$E48&amp;";",SMALL(IF(ISERROR(SEARCH(MID(";"&amp;'CASE DATA'!$E48&amp;";",ROW($1:$99),1),";")),"",ROW($1:$99)+1),COLUMN(H48)),SMALL(IF(ISERROR(SEARCH(MID(";"&amp;'CASE DATA'!$E48&amp;";",ROW($1:$99),1),";")),"",ROW($1:$99)),COLUMN(H47)+1)-SMALL(IF(ISERROR(SEARCH(MID(";"&amp;'CASE DATA'!$E48&amp;";",ROW($1:$99),1),";")),"",ROW($1:$99)),COLUMN(H47))-1)</f>
        <v/>
      </c>
      <c r="AC48" s="196" t="str" cm="1">
        <f t="array" ref="AC48">MID(";"&amp;'CASE DATA'!$E48&amp;";",SMALL(IF(ISERROR(SEARCH(MID(";"&amp;'CASE DATA'!$E48&amp;";",ROW($1:$99),1),";")),"",ROW($1:$99)+1),COLUMN(I48)),SMALL(IF(ISERROR(SEARCH(MID(";"&amp;'CASE DATA'!$E48&amp;";",ROW($1:$99),1),";")),"",ROW($1:$99)),COLUMN(I47)+1)-SMALL(IF(ISERROR(SEARCH(MID(";"&amp;'CASE DATA'!$E48&amp;";",ROW($1:$99),1),";")),"",ROW($1:$99)),COLUMN(I47))-1)</f>
        <v/>
      </c>
      <c r="AD48" s="196" t="str" cm="1">
        <f t="array" ref="AD48">MID(";"&amp;'CASE DATA'!$E48&amp;";",SMALL(IF(ISERROR(SEARCH(MID(";"&amp;'CASE DATA'!$E48&amp;";",ROW($1:$99),1),";")),"",ROW($1:$99)+1),COLUMN(J48)),SMALL(IF(ISERROR(SEARCH(MID(";"&amp;'CASE DATA'!$E48&amp;";",ROW($1:$99),1),";")),"",ROW($1:$99)),COLUMN(J47)+1)-SMALL(IF(ISERROR(SEARCH(MID(";"&amp;'CASE DATA'!$E48&amp;";",ROW($1:$99),1),";")),"",ROW($1:$99)),COLUMN(J47))-1)</f>
        <v/>
      </c>
      <c r="AE48" s="196" t="str" cm="1">
        <f t="array" ref="AE48">MID(";"&amp;'CASE DATA'!$E48&amp;";",SMALL(IF(ISERROR(SEARCH(MID(";"&amp;'CASE DATA'!$E48&amp;";",ROW($1:$99),1),";")),"",ROW($1:$99)+1),COLUMN(K48)),SMALL(IF(ISERROR(SEARCH(MID(";"&amp;'CASE DATA'!$E48&amp;";",ROW($1:$99),1),";")),"",ROW($1:$99)),COLUMN(K47)+1)-SMALL(IF(ISERROR(SEARCH(MID(";"&amp;'CASE DATA'!$E48&amp;";",ROW($1:$99),1),";")),"",ROW($1:$99)),COLUMN(K47))-1)</f>
        <v/>
      </c>
      <c r="AF48" s="196" t="str" cm="1">
        <f t="array" ref="AF48">MID(";"&amp;'CASE DATA'!$E48&amp;";",SMALL(IF(ISERROR(SEARCH(MID(";"&amp;'CASE DATA'!$E48&amp;";",ROW($1:$99),1),";")),"",ROW($1:$99)+1),COLUMN(L48)),SMALL(IF(ISERROR(SEARCH(MID(";"&amp;'CASE DATA'!$E48&amp;";",ROW($1:$99),1),";")),"",ROW($1:$99)),COLUMN(L47)+1)-SMALL(IF(ISERROR(SEARCH(MID(";"&amp;'CASE DATA'!$E48&amp;";",ROW($1:$99),1),";")),"",ROW($1:$99)),COLUMN(L47))-1)</f>
        <v/>
      </c>
    </row>
    <row r="49" spans="1:32" x14ac:dyDescent="0.3">
      <c r="A49" s="130"/>
      <c r="B49" s="170"/>
      <c r="C49" s="140"/>
      <c r="D49" s="174"/>
      <c r="E49" s="176"/>
      <c r="F49" s="170"/>
      <c r="G49" s="170"/>
      <c r="H49" s="170"/>
      <c r="I49" s="141"/>
      <c r="J49" s="141"/>
      <c r="K49" s="141"/>
      <c r="L49" s="141"/>
      <c r="M49" s="141"/>
      <c r="N49" s="141"/>
      <c r="O49" s="141"/>
      <c r="P49" s="141"/>
      <c r="Q49" s="141"/>
      <c r="R49" s="141"/>
      <c r="S49" s="11">
        <f t="shared" si="1"/>
        <v>0</v>
      </c>
      <c r="T49" s="170"/>
      <c r="U49" s="196" t="str" cm="1">
        <f t="array" ref="U49">MID(";"&amp;'CASE DATA'!$E49&amp;";",SMALL(IF(ISERROR(SEARCH(MID(";"&amp;'CASE DATA'!$E49&amp;";",ROW($1:$99),1),";")),"",ROW($1:$99)+1),COLUMN(A49)),SMALL(IF(ISERROR(SEARCH(MID(";"&amp;'CASE DATA'!$E49&amp;";",ROW($1:$99),1),";")),"",ROW($1:$99)),COLUMN(A48)+1)-SMALL(IF(ISERROR(SEARCH(MID(";"&amp;'CASE DATA'!$E49&amp;";",ROW($1:$99),1),";")),"",ROW($1:$99)),COLUMN(A48))-1)</f>
        <v/>
      </c>
      <c r="V49" s="196" t="str" cm="1">
        <f t="array" ref="V49">MID(";"&amp;'CASE DATA'!$E49&amp;";",SMALL(IF(ISERROR(SEARCH(MID(";"&amp;'CASE DATA'!$E49&amp;";",ROW($1:$99),1),";")),"",ROW($1:$99)+1),COLUMN(B49)),SMALL(IF(ISERROR(SEARCH(MID(";"&amp;'CASE DATA'!$E49&amp;";",ROW($1:$99),1),";")),"",ROW($1:$99)),COLUMN(B48)+1)-SMALL(IF(ISERROR(SEARCH(MID(";"&amp;'CASE DATA'!$E49&amp;";",ROW($1:$99),1),";")),"",ROW($1:$99)),COLUMN(B48))-1)</f>
        <v/>
      </c>
      <c r="W49" s="196" t="str" cm="1">
        <f t="array" ref="W49">MID(";"&amp;'CASE DATA'!$E49&amp;";",SMALL(IF(ISERROR(SEARCH(MID(";"&amp;'CASE DATA'!$E49&amp;";",ROW($1:$99),1),";")),"",ROW($1:$99)+1),COLUMN(C49)),SMALL(IF(ISERROR(SEARCH(MID(";"&amp;'CASE DATA'!$E49&amp;";",ROW($1:$99),1),";")),"",ROW($1:$99)),COLUMN(C48)+1)-SMALL(IF(ISERROR(SEARCH(MID(";"&amp;'CASE DATA'!$E49&amp;";",ROW($1:$99),1),";")),"",ROW($1:$99)),COLUMN(C48))-1)</f>
        <v/>
      </c>
      <c r="X49" s="196" t="str" cm="1">
        <f t="array" ref="X49">MID(";"&amp;'CASE DATA'!$E49&amp;";",SMALL(IF(ISERROR(SEARCH(MID(";"&amp;'CASE DATA'!$E49&amp;";",ROW($1:$99),1),";")),"",ROW($1:$99)+1),COLUMN(D49)),SMALL(IF(ISERROR(SEARCH(MID(";"&amp;'CASE DATA'!$E49&amp;";",ROW($1:$99),1),";")),"",ROW($1:$99)),COLUMN(D48)+1)-SMALL(IF(ISERROR(SEARCH(MID(";"&amp;'CASE DATA'!$E49&amp;";",ROW($1:$99),1),";")),"",ROW($1:$99)),COLUMN(D48))-1)</f>
        <v/>
      </c>
      <c r="Y49" s="196" t="str" cm="1">
        <f t="array" ref="Y49">MID(";"&amp;'CASE DATA'!$E49&amp;";",SMALL(IF(ISERROR(SEARCH(MID(";"&amp;'CASE DATA'!$E49&amp;";",ROW($1:$99),1),";")),"",ROW($1:$99)+1),COLUMN(E49)),SMALL(IF(ISERROR(SEARCH(MID(";"&amp;'CASE DATA'!$E49&amp;";",ROW($1:$99),1),";")),"",ROW($1:$99)),COLUMN(E48)+1)-SMALL(IF(ISERROR(SEARCH(MID(";"&amp;'CASE DATA'!$E49&amp;";",ROW($1:$99),1),";")),"",ROW($1:$99)),COLUMN(E48))-1)</f>
        <v/>
      </c>
      <c r="Z49" s="196" t="str" cm="1">
        <f t="array" ref="Z49">MID(";"&amp;'CASE DATA'!$E49&amp;";",SMALL(IF(ISERROR(SEARCH(MID(";"&amp;'CASE DATA'!$E49&amp;";",ROW($1:$99),1),";")),"",ROW($1:$99)+1),COLUMN(F49)),SMALL(IF(ISERROR(SEARCH(MID(";"&amp;'CASE DATA'!$E49&amp;";",ROW($1:$99),1),";")),"",ROW($1:$99)),COLUMN(F48)+1)-SMALL(IF(ISERROR(SEARCH(MID(";"&amp;'CASE DATA'!$E49&amp;";",ROW($1:$99),1),";")),"",ROW($1:$99)),COLUMN(F48))-1)</f>
        <v/>
      </c>
      <c r="AA49" s="196" t="str" cm="1">
        <f t="array" ref="AA49">MID(";"&amp;'CASE DATA'!$E49&amp;";",SMALL(IF(ISERROR(SEARCH(MID(";"&amp;'CASE DATA'!$E49&amp;";",ROW($1:$99),1),";")),"",ROW($1:$99)+1),COLUMN(G49)),SMALL(IF(ISERROR(SEARCH(MID(";"&amp;'CASE DATA'!$E49&amp;";",ROW($1:$99),1),";")),"",ROW($1:$99)),COLUMN(G48)+1)-SMALL(IF(ISERROR(SEARCH(MID(";"&amp;'CASE DATA'!$E49&amp;";",ROW($1:$99),1),";")),"",ROW($1:$99)),COLUMN(G48))-1)</f>
        <v/>
      </c>
      <c r="AB49" s="196" t="str" cm="1">
        <f t="array" ref="AB49">MID(";"&amp;'CASE DATA'!$E49&amp;";",SMALL(IF(ISERROR(SEARCH(MID(";"&amp;'CASE DATA'!$E49&amp;";",ROW($1:$99),1),";")),"",ROW($1:$99)+1),COLUMN(H49)),SMALL(IF(ISERROR(SEARCH(MID(";"&amp;'CASE DATA'!$E49&amp;";",ROW($1:$99),1),";")),"",ROW($1:$99)),COLUMN(H48)+1)-SMALL(IF(ISERROR(SEARCH(MID(";"&amp;'CASE DATA'!$E49&amp;";",ROW($1:$99),1),";")),"",ROW($1:$99)),COLUMN(H48))-1)</f>
        <v/>
      </c>
      <c r="AC49" s="196" t="str" cm="1">
        <f t="array" ref="AC49">MID(";"&amp;'CASE DATA'!$E49&amp;";",SMALL(IF(ISERROR(SEARCH(MID(";"&amp;'CASE DATA'!$E49&amp;";",ROW($1:$99),1),";")),"",ROW($1:$99)+1),COLUMN(I49)),SMALL(IF(ISERROR(SEARCH(MID(";"&amp;'CASE DATA'!$E49&amp;";",ROW($1:$99),1),";")),"",ROW($1:$99)),COLUMN(I48)+1)-SMALL(IF(ISERROR(SEARCH(MID(";"&amp;'CASE DATA'!$E49&amp;";",ROW($1:$99),1),";")),"",ROW($1:$99)),COLUMN(I48))-1)</f>
        <v/>
      </c>
      <c r="AD49" s="196" t="str" cm="1">
        <f t="array" ref="AD49">MID(";"&amp;'CASE DATA'!$E49&amp;";",SMALL(IF(ISERROR(SEARCH(MID(";"&amp;'CASE DATA'!$E49&amp;";",ROW($1:$99),1),";")),"",ROW($1:$99)+1),COLUMN(J49)),SMALL(IF(ISERROR(SEARCH(MID(";"&amp;'CASE DATA'!$E49&amp;";",ROW($1:$99),1),";")),"",ROW($1:$99)),COLUMN(J48)+1)-SMALL(IF(ISERROR(SEARCH(MID(";"&amp;'CASE DATA'!$E49&amp;";",ROW($1:$99),1),";")),"",ROW($1:$99)),COLUMN(J48))-1)</f>
        <v/>
      </c>
      <c r="AE49" s="196" t="str" cm="1">
        <f t="array" ref="AE49">MID(";"&amp;'CASE DATA'!$E49&amp;";",SMALL(IF(ISERROR(SEARCH(MID(";"&amp;'CASE DATA'!$E49&amp;";",ROW($1:$99),1),";")),"",ROW($1:$99)+1),COLUMN(K49)),SMALL(IF(ISERROR(SEARCH(MID(";"&amp;'CASE DATA'!$E49&amp;";",ROW($1:$99),1),";")),"",ROW($1:$99)),COLUMN(K48)+1)-SMALL(IF(ISERROR(SEARCH(MID(";"&amp;'CASE DATA'!$E49&amp;";",ROW($1:$99),1),";")),"",ROW($1:$99)),COLUMN(K48))-1)</f>
        <v/>
      </c>
      <c r="AF49" s="196" t="str" cm="1">
        <f t="array" ref="AF49">MID(";"&amp;'CASE DATA'!$E49&amp;";",SMALL(IF(ISERROR(SEARCH(MID(";"&amp;'CASE DATA'!$E49&amp;";",ROW($1:$99),1),";")),"",ROW($1:$99)+1),COLUMN(L49)),SMALL(IF(ISERROR(SEARCH(MID(";"&amp;'CASE DATA'!$E49&amp;";",ROW($1:$99),1),";")),"",ROW($1:$99)),COLUMN(L48)+1)-SMALL(IF(ISERROR(SEARCH(MID(";"&amp;'CASE DATA'!$E49&amp;";",ROW($1:$99),1),";")),"",ROW($1:$99)),COLUMN(L48))-1)</f>
        <v/>
      </c>
    </row>
    <row r="50" spans="1:32" x14ac:dyDescent="0.3">
      <c r="A50" s="130"/>
      <c r="B50" s="170"/>
      <c r="C50" s="140"/>
      <c r="D50" s="174"/>
      <c r="E50" s="176"/>
      <c r="F50" s="170"/>
      <c r="G50" s="170"/>
      <c r="H50" s="170"/>
      <c r="I50" s="141"/>
      <c r="J50" s="141"/>
      <c r="K50" s="141"/>
      <c r="L50" s="141"/>
      <c r="M50" s="141"/>
      <c r="N50" s="141"/>
      <c r="O50" s="141"/>
      <c r="P50" s="141"/>
      <c r="Q50" s="141"/>
      <c r="R50" s="141"/>
      <c r="S50" s="11">
        <f t="shared" si="1"/>
        <v>0</v>
      </c>
      <c r="T50" s="170"/>
      <c r="U50" s="196" t="str" cm="1">
        <f t="array" ref="U50">MID(";"&amp;'CASE DATA'!$E50&amp;";",SMALL(IF(ISERROR(SEARCH(MID(";"&amp;'CASE DATA'!$E50&amp;";",ROW($1:$99),1),";")),"",ROW($1:$99)+1),COLUMN(A50)),SMALL(IF(ISERROR(SEARCH(MID(";"&amp;'CASE DATA'!$E50&amp;";",ROW($1:$99),1),";")),"",ROW($1:$99)),COLUMN(A49)+1)-SMALL(IF(ISERROR(SEARCH(MID(";"&amp;'CASE DATA'!$E50&amp;";",ROW($1:$99),1),";")),"",ROW($1:$99)),COLUMN(A49))-1)</f>
        <v/>
      </c>
      <c r="V50" s="196" t="str" cm="1">
        <f t="array" ref="V50">MID(";"&amp;'CASE DATA'!$E50&amp;";",SMALL(IF(ISERROR(SEARCH(MID(";"&amp;'CASE DATA'!$E50&amp;";",ROW($1:$99),1),";")),"",ROW($1:$99)+1),COLUMN(B50)),SMALL(IF(ISERROR(SEARCH(MID(";"&amp;'CASE DATA'!$E50&amp;";",ROW($1:$99),1),";")),"",ROW($1:$99)),COLUMN(B49)+1)-SMALL(IF(ISERROR(SEARCH(MID(";"&amp;'CASE DATA'!$E50&amp;";",ROW($1:$99),1),";")),"",ROW($1:$99)),COLUMN(B49))-1)</f>
        <v/>
      </c>
      <c r="W50" s="196" t="str" cm="1">
        <f t="array" ref="W50">MID(";"&amp;'CASE DATA'!$E50&amp;";",SMALL(IF(ISERROR(SEARCH(MID(";"&amp;'CASE DATA'!$E50&amp;";",ROW($1:$99),1),";")),"",ROW($1:$99)+1),COLUMN(C50)),SMALL(IF(ISERROR(SEARCH(MID(";"&amp;'CASE DATA'!$E50&amp;";",ROW($1:$99),1),";")),"",ROW($1:$99)),COLUMN(C49)+1)-SMALL(IF(ISERROR(SEARCH(MID(";"&amp;'CASE DATA'!$E50&amp;";",ROW($1:$99),1),";")),"",ROW($1:$99)),COLUMN(C49))-1)</f>
        <v/>
      </c>
      <c r="X50" s="196" t="str" cm="1">
        <f t="array" ref="X50">MID(";"&amp;'CASE DATA'!$E50&amp;";",SMALL(IF(ISERROR(SEARCH(MID(";"&amp;'CASE DATA'!$E50&amp;";",ROW($1:$99),1),";")),"",ROW($1:$99)+1),COLUMN(D50)),SMALL(IF(ISERROR(SEARCH(MID(";"&amp;'CASE DATA'!$E50&amp;";",ROW($1:$99),1),";")),"",ROW($1:$99)),COLUMN(D49)+1)-SMALL(IF(ISERROR(SEARCH(MID(";"&amp;'CASE DATA'!$E50&amp;";",ROW($1:$99),1),";")),"",ROW($1:$99)),COLUMN(D49))-1)</f>
        <v/>
      </c>
      <c r="Y50" s="196" t="str" cm="1">
        <f t="array" ref="Y50">MID(";"&amp;'CASE DATA'!$E50&amp;";",SMALL(IF(ISERROR(SEARCH(MID(";"&amp;'CASE DATA'!$E50&amp;";",ROW($1:$99),1),";")),"",ROW($1:$99)+1),COLUMN(E50)),SMALL(IF(ISERROR(SEARCH(MID(";"&amp;'CASE DATA'!$E50&amp;";",ROW($1:$99),1),";")),"",ROW($1:$99)),COLUMN(E49)+1)-SMALL(IF(ISERROR(SEARCH(MID(";"&amp;'CASE DATA'!$E50&amp;";",ROW($1:$99),1),";")),"",ROW($1:$99)),COLUMN(E49))-1)</f>
        <v/>
      </c>
      <c r="Z50" s="196" t="str" cm="1">
        <f t="array" ref="Z50">MID(";"&amp;'CASE DATA'!$E50&amp;";",SMALL(IF(ISERROR(SEARCH(MID(";"&amp;'CASE DATA'!$E50&amp;";",ROW($1:$99),1),";")),"",ROW($1:$99)+1),COLUMN(F50)),SMALL(IF(ISERROR(SEARCH(MID(";"&amp;'CASE DATA'!$E50&amp;";",ROW($1:$99),1),";")),"",ROW($1:$99)),COLUMN(F49)+1)-SMALL(IF(ISERROR(SEARCH(MID(";"&amp;'CASE DATA'!$E50&amp;";",ROW($1:$99),1),";")),"",ROW($1:$99)),COLUMN(F49))-1)</f>
        <v/>
      </c>
      <c r="AA50" s="196" t="str" cm="1">
        <f t="array" ref="AA50">MID(";"&amp;'CASE DATA'!$E50&amp;";",SMALL(IF(ISERROR(SEARCH(MID(";"&amp;'CASE DATA'!$E50&amp;";",ROW($1:$99),1),";")),"",ROW($1:$99)+1),COLUMN(G50)),SMALL(IF(ISERROR(SEARCH(MID(";"&amp;'CASE DATA'!$E50&amp;";",ROW($1:$99),1),";")),"",ROW($1:$99)),COLUMN(G49)+1)-SMALL(IF(ISERROR(SEARCH(MID(";"&amp;'CASE DATA'!$E50&amp;";",ROW($1:$99),1),";")),"",ROW($1:$99)),COLUMN(G49))-1)</f>
        <v/>
      </c>
      <c r="AB50" s="196" t="str" cm="1">
        <f t="array" ref="AB50">MID(";"&amp;'CASE DATA'!$E50&amp;";",SMALL(IF(ISERROR(SEARCH(MID(";"&amp;'CASE DATA'!$E50&amp;";",ROW($1:$99),1),";")),"",ROW($1:$99)+1),COLUMN(H50)),SMALL(IF(ISERROR(SEARCH(MID(";"&amp;'CASE DATA'!$E50&amp;";",ROW($1:$99),1),";")),"",ROW($1:$99)),COLUMN(H49)+1)-SMALL(IF(ISERROR(SEARCH(MID(";"&amp;'CASE DATA'!$E50&amp;";",ROW($1:$99),1),";")),"",ROW($1:$99)),COLUMN(H49))-1)</f>
        <v/>
      </c>
      <c r="AC50" s="196" t="str" cm="1">
        <f t="array" ref="AC50">MID(";"&amp;'CASE DATA'!$E50&amp;";",SMALL(IF(ISERROR(SEARCH(MID(";"&amp;'CASE DATA'!$E50&amp;";",ROW($1:$99),1),";")),"",ROW($1:$99)+1),COLUMN(I50)),SMALL(IF(ISERROR(SEARCH(MID(";"&amp;'CASE DATA'!$E50&amp;";",ROW($1:$99),1),";")),"",ROW($1:$99)),COLUMN(I49)+1)-SMALL(IF(ISERROR(SEARCH(MID(";"&amp;'CASE DATA'!$E50&amp;";",ROW($1:$99),1),";")),"",ROW($1:$99)),COLUMN(I49))-1)</f>
        <v/>
      </c>
      <c r="AD50" s="196" t="str" cm="1">
        <f t="array" ref="AD50">MID(";"&amp;'CASE DATA'!$E50&amp;";",SMALL(IF(ISERROR(SEARCH(MID(";"&amp;'CASE DATA'!$E50&amp;";",ROW($1:$99),1),";")),"",ROW($1:$99)+1),COLUMN(J50)),SMALL(IF(ISERROR(SEARCH(MID(";"&amp;'CASE DATA'!$E50&amp;";",ROW($1:$99),1),";")),"",ROW($1:$99)),COLUMN(J49)+1)-SMALL(IF(ISERROR(SEARCH(MID(";"&amp;'CASE DATA'!$E50&amp;";",ROW($1:$99),1),";")),"",ROW($1:$99)),COLUMN(J49))-1)</f>
        <v/>
      </c>
      <c r="AE50" s="196" t="str" cm="1">
        <f t="array" ref="AE50">MID(";"&amp;'CASE DATA'!$E50&amp;";",SMALL(IF(ISERROR(SEARCH(MID(";"&amp;'CASE DATA'!$E50&amp;";",ROW($1:$99),1),";")),"",ROW($1:$99)+1),COLUMN(K50)),SMALL(IF(ISERROR(SEARCH(MID(";"&amp;'CASE DATA'!$E50&amp;";",ROW($1:$99),1),";")),"",ROW($1:$99)),COLUMN(K49)+1)-SMALL(IF(ISERROR(SEARCH(MID(";"&amp;'CASE DATA'!$E50&amp;";",ROW($1:$99),1),";")),"",ROW($1:$99)),COLUMN(K49))-1)</f>
        <v/>
      </c>
      <c r="AF50" s="196" t="str" cm="1">
        <f t="array" ref="AF50">MID(";"&amp;'CASE DATA'!$E50&amp;";",SMALL(IF(ISERROR(SEARCH(MID(";"&amp;'CASE DATA'!$E50&amp;";",ROW($1:$99),1),";")),"",ROW($1:$99)+1),COLUMN(L50)),SMALL(IF(ISERROR(SEARCH(MID(";"&amp;'CASE DATA'!$E50&amp;";",ROW($1:$99),1),";")),"",ROW($1:$99)),COLUMN(L49)+1)-SMALL(IF(ISERROR(SEARCH(MID(";"&amp;'CASE DATA'!$E50&amp;";",ROW($1:$99),1),";")),"",ROW($1:$99)),COLUMN(L49))-1)</f>
        <v/>
      </c>
    </row>
    <row r="51" spans="1:32" x14ac:dyDescent="0.3">
      <c r="A51" s="130"/>
      <c r="B51" s="170"/>
      <c r="C51" s="140"/>
      <c r="D51" s="174"/>
      <c r="E51" s="176"/>
      <c r="F51" s="170"/>
      <c r="G51" s="170"/>
      <c r="H51" s="170"/>
      <c r="I51" s="141"/>
      <c r="J51" s="141"/>
      <c r="K51" s="141"/>
      <c r="L51" s="141"/>
      <c r="M51" s="141"/>
      <c r="N51" s="141"/>
      <c r="O51" s="141"/>
      <c r="P51" s="141"/>
      <c r="Q51" s="141"/>
      <c r="R51" s="141"/>
      <c r="S51" s="11">
        <f t="shared" si="1"/>
        <v>0</v>
      </c>
      <c r="T51" s="170"/>
      <c r="U51" s="196" t="str" cm="1">
        <f t="array" ref="U51">MID(";"&amp;'CASE DATA'!$E51&amp;";",SMALL(IF(ISERROR(SEARCH(MID(";"&amp;'CASE DATA'!$E51&amp;";",ROW($1:$99),1),";")),"",ROW($1:$99)+1),COLUMN(A51)),SMALL(IF(ISERROR(SEARCH(MID(";"&amp;'CASE DATA'!$E51&amp;";",ROW($1:$99),1),";")),"",ROW($1:$99)),COLUMN(A50)+1)-SMALL(IF(ISERROR(SEARCH(MID(";"&amp;'CASE DATA'!$E51&amp;";",ROW($1:$99),1),";")),"",ROW($1:$99)),COLUMN(A50))-1)</f>
        <v/>
      </c>
      <c r="V51" s="196" t="str" cm="1">
        <f t="array" ref="V51">MID(";"&amp;'CASE DATA'!$E51&amp;";",SMALL(IF(ISERROR(SEARCH(MID(";"&amp;'CASE DATA'!$E51&amp;";",ROW($1:$99),1),";")),"",ROW($1:$99)+1),COLUMN(B51)),SMALL(IF(ISERROR(SEARCH(MID(";"&amp;'CASE DATA'!$E51&amp;";",ROW($1:$99),1),";")),"",ROW($1:$99)),COLUMN(B50)+1)-SMALL(IF(ISERROR(SEARCH(MID(";"&amp;'CASE DATA'!$E51&amp;";",ROW($1:$99),1),";")),"",ROW($1:$99)),COLUMN(B50))-1)</f>
        <v/>
      </c>
      <c r="W51" s="196" t="str" cm="1">
        <f t="array" ref="W51">MID(";"&amp;'CASE DATA'!$E51&amp;";",SMALL(IF(ISERROR(SEARCH(MID(";"&amp;'CASE DATA'!$E51&amp;";",ROW($1:$99),1),";")),"",ROW($1:$99)+1),COLUMN(C51)),SMALL(IF(ISERROR(SEARCH(MID(";"&amp;'CASE DATA'!$E51&amp;";",ROW($1:$99),1),";")),"",ROW($1:$99)),COLUMN(C50)+1)-SMALL(IF(ISERROR(SEARCH(MID(";"&amp;'CASE DATA'!$E51&amp;";",ROW($1:$99),1),";")),"",ROW($1:$99)),COLUMN(C50))-1)</f>
        <v/>
      </c>
      <c r="X51" s="196" t="str" cm="1">
        <f t="array" ref="X51">MID(";"&amp;'CASE DATA'!$E51&amp;";",SMALL(IF(ISERROR(SEARCH(MID(";"&amp;'CASE DATA'!$E51&amp;";",ROW($1:$99),1),";")),"",ROW($1:$99)+1),COLUMN(D51)),SMALL(IF(ISERROR(SEARCH(MID(";"&amp;'CASE DATA'!$E51&amp;";",ROW($1:$99),1),";")),"",ROW($1:$99)),COLUMN(D50)+1)-SMALL(IF(ISERROR(SEARCH(MID(";"&amp;'CASE DATA'!$E51&amp;";",ROW($1:$99),1),";")),"",ROW($1:$99)),COLUMN(D50))-1)</f>
        <v/>
      </c>
      <c r="Y51" s="196" t="str" cm="1">
        <f t="array" ref="Y51">MID(";"&amp;'CASE DATA'!$E51&amp;";",SMALL(IF(ISERROR(SEARCH(MID(";"&amp;'CASE DATA'!$E51&amp;";",ROW($1:$99),1),";")),"",ROW($1:$99)+1),COLUMN(E51)),SMALL(IF(ISERROR(SEARCH(MID(";"&amp;'CASE DATA'!$E51&amp;";",ROW($1:$99),1),";")),"",ROW($1:$99)),COLUMN(E50)+1)-SMALL(IF(ISERROR(SEARCH(MID(";"&amp;'CASE DATA'!$E51&amp;";",ROW($1:$99),1),";")),"",ROW($1:$99)),COLUMN(E50))-1)</f>
        <v/>
      </c>
      <c r="Z51" s="196" t="str" cm="1">
        <f t="array" ref="Z51">MID(";"&amp;'CASE DATA'!$E51&amp;";",SMALL(IF(ISERROR(SEARCH(MID(";"&amp;'CASE DATA'!$E51&amp;";",ROW($1:$99),1),";")),"",ROW($1:$99)+1),COLUMN(F51)),SMALL(IF(ISERROR(SEARCH(MID(";"&amp;'CASE DATA'!$E51&amp;";",ROW($1:$99),1),";")),"",ROW($1:$99)),COLUMN(F50)+1)-SMALL(IF(ISERROR(SEARCH(MID(";"&amp;'CASE DATA'!$E51&amp;";",ROW($1:$99),1),";")),"",ROW($1:$99)),COLUMN(F50))-1)</f>
        <v/>
      </c>
      <c r="AA51" s="196" t="str" cm="1">
        <f t="array" ref="AA51">MID(";"&amp;'CASE DATA'!$E51&amp;";",SMALL(IF(ISERROR(SEARCH(MID(";"&amp;'CASE DATA'!$E51&amp;";",ROW($1:$99),1),";")),"",ROW($1:$99)+1),COLUMN(G51)),SMALL(IF(ISERROR(SEARCH(MID(";"&amp;'CASE DATA'!$E51&amp;";",ROW($1:$99),1),";")),"",ROW($1:$99)),COLUMN(G50)+1)-SMALL(IF(ISERROR(SEARCH(MID(";"&amp;'CASE DATA'!$E51&amp;";",ROW($1:$99),1),";")),"",ROW($1:$99)),COLUMN(G50))-1)</f>
        <v/>
      </c>
      <c r="AB51" s="196" t="str" cm="1">
        <f t="array" ref="AB51">MID(";"&amp;'CASE DATA'!$E51&amp;";",SMALL(IF(ISERROR(SEARCH(MID(";"&amp;'CASE DATA'!$E51&amp;";",ROW($1:$99),1),";")),"",ROW($1:$99)+1),COLUMN(H51)),SMALL(IF(ISERROR(SEARCH(MID(";"&amp;'CASE DATA'!$E51&amp;";",ROW($1:$99),1),";")),"",ROW($1:$99)),COLUMN(H50)+1)-SMALL(IF(ISERROR(SEARCH(MID(";"&amp;'CASE DATA'!$E51&amp;";",ROW($1:$99),1),";")),"",ROW($1:$99)),COLUMN(H50))-1)</f>
        <v/>
      </c>
      <c r="AC51" s="196" t="str" cm="1">
        <f t="array" ref="AC51">MID(";"&amp;'CASE DATA'!$E51&amp;";",SMALL(IF(ISERROR(SEARCH(MID(";"&amp;'CASE DATA'!$E51&amp;";",ROW($1:$99),1),";")),"",ROW($1:$99)+1),COLUMN(I51)),SMALL(IF(ISERROR(SEARCH(MID(";"&amp;'CASE DATA'!$E51&amp;";",ROW($1:$99),1),";")),"",ROW($1:$99)),COLUMN(I50)+1)-SMALL(IF(ISERROR(SEARCH(MID(";"&amp;'CASE DATA'!$E51&amp;";",ROW($1:$99),1),";")),"",ROW($1:$99)),COLUMN(I50))-1)</f>
        <v/>
      </c>
      <c r="AD51" s="196" t="str" cm="1">
        <f t="array" ref="AD51">MID(";"&amp;'CASE DATA'!$E51&amp;";",SMALL(IF(ISERROR(SEARCH(MID(";"&amp;'CASE DATA'!$E51&amp;";",ROW($1:$99),1),";")),"",ROW($1:$99)+1),COLUMN(J51)),SMALL(IF(ISERROR(SEARCH(MID(";"&amp;'CASE DATA'!$E51&amp;";",ROW($1:$99),1),";")),"",ROW($1:$99)),COLUMN(J50)+1)-SMALL(IF(ISERROR(SEARCH(MID(";"&amp;'CASE DATA'!$E51&amp;";",ROW($1:$99),1),";")),"",ROW($1:$99)),COLUMN(J50))-1)</f>
        <v/>
      </c>
      <c r="AE51" s="196" t="str" cm="1">
        <f t="array" ref="AE51">MID(";"&amp;'CASE DATA'!$E51&amp;";",SMALL(IF(ISERROR(SEARCH(MID(";"&amp;'CASE DATA'!$E51&amp;";",ROW($1:$99),1),";")),"",ROW($1:$99)+1),COLUMN(K51)),SMALL(IF(ISERROR(SEARCH(MID(";"&amp;'CASE DATA'!$E51&amp;";",ROW($1:$99),1),";")),"",ROW($1:$99)),COLUMN(K50)+1)-SMALL(IF(ISERROR(SEARCH(MID(";"&amp;'CASE DATA'!$E51&amp;";",ROW($1:$99),1),";")),"",ROW($1:$99)),COLUMN(K50))-1)</f>
        <v/>
      </c>
      <c r="AF51" s="196" t="str" cm="1">
        <f t="array" ref="AF51">MID(";"&amp;'CASE DATA'!$E51&amp;";",SMALL(IF(ISERROR(SEARCH(MID(";"&amp;'CASE DATA'!$E51&amp;";",ROW($1:$99),1),";")),"",ROW($1:$99)+1),COLUMN(L51)),SMALL(IF(ISERROR(SEARCH(MID(";"&amp;'CASE DATA'!$E51&amp;";",ROW($1:$99),1),";")),"",ROW($1:$99)),COLUMN(L50)+1)-SMALL(IF(ISERROR(SEARCH(MID(";"&amp;'CASE DATA'!$E51&amp;";",ROW($1:$99),1),";")),"",ROW($1:$99)),COLUMN(L50))-1)</f>
        <v/>
      </c>
    </row>
    <row r="52" spans="1:32" x14ac:dyDescent="0.3">
      <c r="A52" s="130"/>
      <c r="B52" s="170"/>
      <c r="C52" s="140"/>
      <c r="D52" s="174"/>
      <c r="E52" s="176"/>
      <c r="F52" s="170"/>
      <c r="G52" s="170"/>
      <c r="H52" s="170"/>
      <c r="I52" s="141"/>
      <c r="J52" s="141"/>
      <c r="K52" s="141"/>
      <c r="L52" s="141"/>
      <c r="M52" s="141"/>
      <c r="N52" s="141"/>
      <c r="O52" s="141"/>
      <c r="P52" s="141"/>
      <c r="Q52" s="141"/>
      <c r="R52" s="141"/>
      <c r="S52" s="11">
        <f t="shared" si="1"/>
        <v>0</v>
      </c>
      <c r="T52" s="170"/>
      <c r="U52" s="196" t="str" cm="1">
        <f t="array" ref="U52">MID(";"&amp;'CASE DATA'!$E52&amp;";",SMALL(IF(ISERROR(SEARCH(MID(";"&amp;'CASE DATA'!$E52&amp;";",ROW($1:$99),1),";")),"",ROW($1:$99)+1),COLUMN(A52)),SMALL(IF(ISERROR(SEARCH(MID(";"&amp;'CASE DATA'!$E52&amp;";",ROW($1:$99),1),";")),"",ROW($1:$99)),COLUMN(A51)+1)-SMALL(IF(ISERROR(SEARCH(MID(";"&amp;'CASE DATA'!$E52&amp;";",ROW($1:$99),1),";")),"",ROW($1:$99)),COLUMN(A51))-1)</f>
        <v/>
      </c>
      <c r="V52" s="196" t="str" cm="1">
        <f t="array" ref="V52">MID(";"&amp;'CASE DATA'!$E52&amp;";",SMALL(IF(ISERROR(SEARCH(MID(";"&amp;'CASE DATA'!$E52&amp;";",ROW($1:$99),1),";")),"",ROW($1:$99)+1),COLUMN(B52)),SMALL(IF(ISERROR(SEARCH(MID(";"&amp;'CASE DATA'!$E52&amp;";",ROW($1:$99),1),";")),"",ROW($1:$99)),COLUMN(B51)+1)-SMALL(IF(ISERROR(SEARCH(MID(";"&amp;'CASE DATA'!$E52&amp;";",ROW($1:$99),1),";")),"",ROW($1:$99)),COLUMN(B51))-1)</f>
        <v/>
      </c>
      <c r="W52" s="196" t="str" cm="1">
        <f t="array" ref="W52">MID(";"&amp;'CASE DATA'!$E52&amp;";",SMALL(IF(ISERROR(SEARCH(MID(";"&amp;'CASE DATA'!$E52&amp;";",ROW($1:$99),1),";")),"",ROW($1:$99)+1),COLUMN(C52)),SMALL(IF(ISERROR(SEARCH(MID(";"&amp;'CASE DATA'!$E52&amp;";",ROW($1:$99),1),";")),"",ROW($1:$99)),COLUMN(C51)+1)-SMALL(IF(ISERROR(SEARCH(MID(";"&amp;'CASE DATA'!$E52&amp;";",ROW($1:$99),1),";")),"",ROW($1:$99)),COLUMN(C51))-1)</f>
        <v/>
      </c>
      <c r="X52" s="196" t="str" cm="1">
        <f t="array" ref="X52">MID(";"&amp;'CASE DATA'!$E52&amp;";",SMALL(IF(ISERROR(SEARCH(MID(";"&amp;'CASE DATA'!$E52&amp;";",ROW($1:$99),1),";")),"",ROW($1:$99)+1),COLUMN(D52)),SMALL(IF(ISERROR(SEARCH(MID(";"&amp;'CASE DATA'!$E52&amp;";",ROW($1:$99),1),";")),"",ROW($1:$99)),COLUMN(D51)+1)-SMALL(IF(ISERROR(SEARCH(MID(";"&amp;'CASE DATA'!$E52&amp;";",ROW($1:$99),1),";")),"",ROW($1:$99)),COLUMN(D51))-1)</f>
        <v/>
      </c>
      <c r="Y52" s="196" t="str" cm="1">
        <f t="array" ref="Y52">MID(";"&amp;'CASE DATA'!$E52&amp;";",SMALL(IF(ISERROR(SEARCH(MID(";"&amp;'CASE DATA'!$E52&amp;";",ROW($1:$99),1),";")),"",ROW($1:$99)+1),COLUMN(E52)),SMALL(IF(ISERROR(SEARCH(MID(";"&amp;'CASE DATA'!$E52&amp;";",ROW($1:$99),1),";")),"",ROW($1:$99)),COLUMN(E51)+1)-SMALL(IF(ISERROR(SEARCH(MID(";"&amp;'CASE DATA'!$E52&amp;";",ROW($1:$99),1),";")),"",ROW($1:$99)),COLUMN(E51))-1)</f>
        <v/>
      </c>
      <c r="Z52" s="196" t="str" cm="1">
        <f t="array" ref="Z52">MID(";"&amp;'CASE DATA'!$E52&amp;";",SMALL(IF(ISERROR(SEARCH(MID(";"&amp;'CASE DATA'!$E52&amp;";",ROW($1:$99),1),";")),"",ROW($1:$99)+1),COLUMN(F52)),SMALL(IF(ISERROR(SEARCH(MID(";"&amp;'CASE DATA'!$E52&amp;";",ROW($1:$99),1),";")),"",ROW($1:$99)),COLUMN(F51)+1)-SMALL(IF(ISERROR(SEARCH(MID(";"&amp;'CASE DATA'!$E52&amp;";",ROW($1:$99),1),";")),"",ROW($1:$99)),COLUMN(F51))-1)</f>
        <v/>
      </c>
      <c r="AA52" s="196" t="str" cm="1">
        <f t="array" ref="AA52">MID(";"&amp;'CASE DATA'!$E52&amp;";",SMALL(IF(ISERROR(SEARCH(MID(";"&amp;'CASE DATA'!$E52&amp;";",ROW($1:$99),1),";")),"",ROW($1:$99)+1),COLUMN(G52)),SMALL(IF(ISERROR(SEARCH(MID(";"&amp;'CASE DATA'!$E52&amp;";",ROW($1:$99),1),";")),"",ROW($1:$99)),COLUMN(G51)+1)-SMALL(IF(ISERROR(SEARCH(MID(";"&amp;'CASE DATA'!$E52&amp;";",ROW($1:$99),1),";")),"",ROW($1:$99)),COLUMN(G51))-1)</f>
        <v/>
      </c>
      <c r="AB52" s="196" t="str" cm="1">
        <f t="array" ref="AB52">MID(";"&amp;'CASE DATA'!$E52&amp;";",SMALL(IF(ISERROR(SEARCH(MID(";"&amp;'CASE DATA'!$E52&amp;";",ROW($1:$99),1),";")),"",ROW($1:$99)+1),COLUMN(H52)),SMALL(IF(ISERROR(SEARCH(MID(";"&amp;'CASE DATA'!$E52&amp;";",ROW($1:$99),1),";")),"",ROW($1:$99)),COLUMN(H51)+1)-SMALL(IF(ISERROR(SEARCH(MID(";"&amp;'CASE DATA'!$E52&amp;";",ROW($1:$99),1),";")),"",ROW($1:$99)),COLUMN(H51))-1)</f>
        <v/>
      </c>
      <c r="AC52" s="196" t="str" cm="1">
        <f t="array" ref="AC52">MID(";"&amp;'CASE DATA'!$E52&amp;";",SMALL(IF(ISERROR(SEARCH(MID(";"&amp;'CASE DATA'!$E52&amp;";",ROW($1:$99),1),";")),"",ROW($1:$99)+1),COLUMN(I52)),SMALL(IF(ISERROR(SEARCH(MID(";"&amp;'CASE DATA'!$E52&amp;";",ROW($1:$99),1),";")),"",ROW($1:$99)),COLUMN(I51)+1)-SMALL(IF(ISERROR(SEARCH(MID(";"&amp;'CASE DATA'!$E52&amp;";",ROW($1:$99),1),";")),"",ROW($1:$99)),COLUMN(I51))-1)</f>
        <v/>
      </c>
      <c r="AD52" s="196" t="str" cm="1">
        <f t="array" ref="AD52">MID(";"&amp;'CASE DATA'!$E52&amp;";",SMALL(IF(ISERROR(SEARCH(MID(";"&amp;'CASE DATA'!$E52&amp;";",ROW($1:$99),1),";")),"",ROW($1:$99)+1),COLUMN(J52)),SMALL(IF(ISERROR(SEARCH(MID(";"&amp;'CASE DATA'!$E52&amp;";",ROW($1:$99),1),";")),"",ROW($1:$99)),COLUMN(J51)+1)-SMALL(IF(ISERROR(SEARCH(MID(";"&amp;'CASE DATA'!$E52&amp;";",ROW($1:$99),1),";")),"",ROW($1:$99)),COLUMN(J51))-1)</f>
        <v/>
      </c>
      <c r="AE52" s="196" t="str" cm="1">
        <f t="array" ref="AE52">MID(";"&amp;'CASE DATA'!$E52&amp;";",SMALL(IF(ISERROR(SEARCH(MID(";"&amp;'CASE DATA'!$E52&amp;";",ROW($1:$99),1),";")),"",ROW($1:$99)+1),COLUMN(K52)),SMALL(IF(ISERROR(SEARCH(MID(";"&amp;'CASE DATA'!$E52&amp;";",ROW($1:$99),1),";")),"",ROW($1:$99)),COLUMN(K51)+1)-SMALL(IF(ISERROR(SEARCH(MID(";"&amp;'CASE DATA'!$E52&amp;";",ROW($1:$99),1),";")),"",ROW($1:$99)),COLUMN(K51))-1)</f>
        <v/>
      </c>
      <c r="AF52" s="196" t="str" cm="1">
        <f t="array" ref="AF52">MID(";"&amp;'CASE DATA'!$E52&amp;";",SMALL(IF(ISERROR(SEARCH(MID(";"&amp;'CASE DATA'!$E52&amp;";",ROW($1:$99),1),";")),"",ROW($1:$99)+1),COLUMN(L52)),SMALL(IF(ISERROR(SEARCH(MID(";"&amp;'CASE DATA'!$E52&amp;";",ROW($1:$99),1),";")),"",ROW($1:$99)),COLUMN(L51)+1)-SMALL(IF(ISERROR(SEARCH(MID(";"&amp;'CASE DATA'!$E52&amp;";",ROW($1:$99),1),";")),"",ROW($1:$99)),COLUMN(L51))-1)</f>
        <v/>
      </c>
    </row>
    <row r="53" spans="1:32" x14ac:dyDescent="0.3">
      <c r="A53" s="130"/>
      <c r="B53" s="170"/>
      <c r="C53" s="140"/>
      <c r="D53" s="174"/>
      <c r="E53" s="176"/>
      <c r="F53" s="170"/>
      <c r="G53" s="170"/>
      <c r="H53" s="170"/>
      <c r="I53" s="141"/>
      <c r="J53" s="141"/>
      <c r="K53" s="141"/>
      <c r="L53" s="141"/>
      <c r="M53" s="141"/>
      <c r="N53" s="141"/>
      <c r="O53" s="141"/>
      <c r="P53" s="141"/>
      <c r="Q53" s="141"/>
      <c r="R53" s="141"/>
      <c r="S53" s="11">
        <f t="shared" si="1"/>
        <v>0</v>
      </c>
      <c r="T53" s="170"/>
      <c r="U53" s="196" t="str" cm="1">
        <f t="array" ref="U53">MID(";"&amp;'CASE DATA'!$E53&amp;";",SMALL(IF(ISERROR(SEARCH(MID(";"&amp;'CASE DATA'!$E53&amp;";",ROW($1:$99),1),";")),"",ROW($1:$99)+1),COLUMN(A53)),SMALL(IF(ISERROR(SEARCH(MID(";"&amp;'CASE DATA'!$E53&amp;";",ROW($1:$99),1),";")),"",ROW($1:$99)),COLUMN(A52)+1)-SMALL(IF(ISERROR(SEARCH(MID(";"&amp;'CASE DATA'!$E53&amp;";",ROW($1:$99),1),";")),"",ROW($1:$99)),COLUMN(A52))-1)</f>
        <v/>
      </c>
      <c r="V53" s="196" t="str" cm="1">
        <f t="array" ref="V53">MID(";"&amp;'CASE DATA'!$E53&amp;";",SMALL(IF(ISERROR(SEARCH(MID(";"&amp;'CASE DATA'!$E53&amp;";",ROW($1:$99),1),";")),"",ROW($1:$99)+1),COLUMN(B53)),SMALL(IF(ISERROR(SEARCH(MID(";"&amp;'CASE DATA'!$E53&amp;";",ROW($1:$99),1),";")),"",ROW($1:$99)),COLUMN(B52)+1)-SMALL(IF(ISERROR(SEARCH(MID(";"&amp;'CASE DATA'!$E53&amp;";",ROW($1:$99),1),";")),"",ROW($1:$99)),COLUMN(B52))-1)</f>
        <v/>
      </c>
      <c r="W53" s="196" t="str" cm="1">
        <f t="array" ref="W53">MID(";"&amp;'CASE DATA'!$E53&amp;";",SMALL(IF(ISERROR(SEARCH(MID(";"&amp;'CASE DATA'!$E53&amp;";",ROW($1:$99),1),";")),"",ROW($1:$99)+1),COLUMN(C53)),SMALL(IF(ISERROR(SEARCH(MID(";"&amp;'CASE DATA'!$E53&amp;";",ROW($1:$99),1),";")),"",ROW($1:$99)),COLUMN(C52)+1)-SMALL(IF(ISERROR(SEARCH(MID(";"&amp;'CASE DATA'!$E53&amp;";",ROW($1:$99),1),";")),"",ROW($1:$99)),COLUMN(C52))-1)</f>
        <v/>
      </c>
      <c r="X53" s="196" t="str" cm="1">
        <f t="array" ref="X53">MID(";"&amp;'CASE DATA'!$E53&amp;";",SMALL(IF(ISERROR(SEARCH(MID(";"&amp;'CASE DATA'!$E53&amp;";",ROW($1:$99),1),";")),"",ROW($1:$99)+1),COLUMN(D53)),SMALL(IF(ISERROR(SEARCH(MID(";"&amp;'CASE DATA'!$E53&amp;";",ROW($1:$99),1),";")),"",ROW($1:$99)),COLUMN(D52)+1)-SMALL(IF(ISERROR(SEARCH(MID(";"&amp;'CASE DATA'!$E53&amp;";",ROW($1:$99),1),";")),"",ROW($1:$99)),COLUMN(D52))-1)</f>
        <v/>
      </c>
      <c r="Y53" s="196" t="str" cm="1">
        <f t="array" ref="Y53">MID(";"&amp;'CASE DATA'!$E53&amp;";",SMALL(IF(ISERROR(SEARCH(MID(";"&amp;'CASE DATA'!$E53&amp;";",ROW($1:$99),1),";")),"",ROW($1:$99)+1),COLUMN(E53)),SMALL(IF(ISERROR(SEARCH(MID(";"&amp;'CASE DATA'!$E53&amp;";",ROW($1:$99),1),";")),"",ROW($1:$99)),COLUMN(E52)+1)-SMALL(IF(ISERROR(SEARCH(MID(";"&amp;'CASE DATA'!$E53&amp;";",ROW($1:$99),1),";")),"",ROW($1:$99)),COLUMN(E52))-1)</f>
        <v/>
      </c>
      <c r="Z53" s="196" t="str" cm="1">
        <f t="array" ref="Z53">MID(";"&amp;'CASE DATA'!$E53&amp;";",SMALL(IF(ISERROR(SEARCH(MID(";"&amp;'CASE DATA'!$E53&amp;";",ROW($1:$99),1),";")),"",ROW($1:$99)+1),COLUMN(F53)),SMALL(IF(ISERROR(SEARCH(MID(";"&amp;'CASE DATA'!$E53&amp;";",ROW($1:$99),1),";")),"",ROW($1:$99)),COLUMN(F52)+1)-SMALL(IF(ISERROR(SEARCH(MID(";"&amp;'CASE DATA'!$E53&amp;";",ROW($1:$99),1),";")),"",ROW($1:$99)),COLUMN(F52))-1)</f>
        <v/>
      </c>
      <c r="AA53" s="196" t="str" cm="1">
        <f t="array" ref="AA53">MID(";"&amp;'CASE DATA'!$E53&amp;";",SMALL(IF(ISERROR(SEARCH(MID(";"&amp;'CASE DATA'!$E53&amp;";",ROW($1:$99),1),";")),"",ROW($1:$99)+1),COLUMN(G53)),SMALL(IF(ISERROR(SEARCH(MID(";"&amp;'CASE DATA'!$E53&amp;";",ROW($1:$99),1),";")),"",ROW($1:$99)),COLUMN(G52)+1)-SMALL(IF(ISERROR(SEARCH(MID(";"&amp;'CASE DATA'!$E53&amp;";",ROW($1:$99),1),";")),"",ROW($1:$99)),COLUMN(G52))-1)</f>
        <v/>
      </c>
      <c r="AB53" s="196" t="str" cm="1">
        <f t="array" ref="AB53">MID(";"&amp;'CASE DATA'!$E53&amp;";",SMALL(IF(ISERROR(SEARCH(MID(";"&amp;'CASE DATA'!$E53&amp;";",ROW($1:$99),1),";")),"",ROW($1:$99)+1),COLUMN(H53)),SMALL(IF(ISERROR(SEARCH(MID(";"&amp;'CASE DATA'!$E53&amp;";",ROW($1:$99),1),";")),"",ROW($1:$99)),COLUMN(H52)+1)-SMALL(IF(ISERROR(SEARCH(MID(";"&amp;'CASE DATA'!$E53&amp;";",ROW($1:$99),1),";")),"",ROW($1:$99)),COLUMN(H52))-1)</f>
        <v/>
      </c>
      <c r="AC53" s="196" t="str" cm="1">
        <f t="array" ref="AC53">MID(";"&amp;'CASE DATA'!$E53&amp;";",SMALL(IF(ISERROR(SEARCH(MID(";"&amp;'CASE DATA'!$E53&amp;";",ROW($1:$99),1),";")),"",ROW($1:$99)+1),COLUMN(I53)),SMALL(IF(ISERROR(SEARCH(MID(";"&amp;'CASE DATA'!$E53&amp;";",ROW($1:$99),1),";")),"",ROW($1:$99)),COLUMN(I52)+1)-SMALL(IF(ISERROR(SEARCH(MID(";"&amp;'CASE DATA'!$E53&amp;";",ROW($1:$99),1),";")),"",ROW($1:$99)),COLUMN(I52))-1)</f>
        <v/>
      </c>
      <c r="AD53" s="196" t="str" cm="1">
        <f t="array" ref="AD53">MID(";"&amp;'CASE DATA'!$E53&amp;";",SMALL(IF(ISERROR(SEARCH(MID(";"&amp;'CASE DATA'!$E53&amp;";",ROW($1:$99),1),";")),"",ROW($1:$99)+1),COLUMN(J53)),SMALL(IF(ISERROR(SEARCH(MID(";"&amp;'CASE DATA'!$E53&amp;";",ROW($1:$99),1),";")),"",ROW($1:$99)),COLUMN(J52)+1)-SMALL(IF(ISERROR(SEARCH(MID(";"&amp;'CASE DATA'!$E53&amp;";",ROW($1:$99),1),";")),"",ROW($1:$99)),COLUMN(J52))-1)</f>
        <v/>
      </c>
      <c r="AE53" s="196" t="str" cm="1">
        <f t="array" ref="AE53">MID(";"&amp;'CASE DATA'!$E53&amp;";",SMALL(IF(ISERROR(SEARCH(MID(";"&amp;'CASE DATA'!$E53&amp;";",ROW($1:$99),1),";")),"",ROW($1:$99)+1),COLUMN(K53)),SMALL(IF(ISERROR(SEARCH(MID(";"&amp;'CASE DATA'!$E53&amp;";",ROW($1:$99),1),";")),"",ROW($1:$99)),COLUMN(K52)+1)-SMALL(IF(ISERROR(SEARCH(MID(";"&amp;'CASE DATA'!$E53&amp;";",ROW($1:$99),1),";")),"",ROW($1:$99)),COLUMN(K52))-1)</f>
        <v/>
      </c>
      <c r="AF53" s="196" t="str" cm="1">
        <f t="array" ref="AF53">MID(";"&amp;'CASE DATA'!$E53&amp;";",SMALL(IF(ISERROR(SEARCH(MID(";"&amp;'CASE DATA'!$E53&amp;";",ROW($1:$99),1),";")),"",ROW($1:$99)+1),COLUMN(L53)),SMALL(IF(ISERROR(SEARCH(MID(";"&amp;'CASE DATA'!$E53&amp;";",ROW($1:$99),1),";")),"",ROW($1:$99)),COLUMN(L52)+1)-SMALL(IF(ISERROR(SEARCH(MID(";"&amp;'CASE DATA'!$E53&amp;";",ROW($1:$99),1),";")),"",ROW($1:$99)),COLUMN(L52))-1)</f>
        <v/>
      </c>
    </row>
    <row r="54" spans="1:32" x14ac:dyDescent="0.3">
      <c r="A54" s="130"/>
      <c r="B54" s="170"/>
      <c r="C54" s="140"/>
      <c r="D54" s="174"/>
      <c r="E54" s="176"/>
      <c r="F54" s="170"/>
      <c r="G54" s="170"/>
      <c r="H54" s="170"/>
      <c r="I54" s="141"/>
      <c r="J54" s="141"/>
      <c r="K54" s="141"/>
      <c r="L54" s="141"/>
      <c r="M54" s="141"/>
      <c r="N54" s="141"/>
      <c r="O54" s="141"/>
      <c r="P54" s="141"/>
      <c r="Q54" s="141"/>
      <c r="R54" s="141"/>
      <c r="S54" s="11">
        <f t="shared" si="1"/>
        <v>0</v>
      </c>
      <c r="T54" s="170"/>
      <c r="U54" s="196" t="str" cm="1">
        <f t="array" ref="U54">MID(";"&amp;'CASE DATA'!$E54&amp;";",SMALL(IF(ISERROR(SEARCH(MID(";"&amp;'CASE DATA'!$E54&amp;";",ROW($1:$99),1),";")),"",ROW($1:$99)+1),COLUMN(A54)),SMALL(IF(ISERROR(SEARCH(MID(";"&amp;'CASE DATA'!$E54&amp;";",ROW($1:$99),1),";")),"",ROW($1:$99)),COLUMN(A53)+1)-SMALL(IF(ISERROR(SEARCH(MID(";"&amp;'CASE DATA'!$E54&amp;";",ROW($1:$99),1),";")),"",ROW($1:$99)),COLUMN(A53))-1)</f>
        <v/>
      </c>
      <c r="V54" s="196" t="str" cm="1">
        <f t="array" ref="V54">MID(";"&amp;'CASE DATA'!$E54&amp;";",SMALL(IF(ISERROR(SEARCH(MID(";"&amp;'CASE DATA'!$E54&amp;";",ROW($1:$99),1),";")),"",ROW($1:$99)+1),COLUMN(B54)),SMALL(IF(ISERROR(SEARCH(MID(";"&amp;'CASE DATA'!$E54&amp;";",ROW($1:$99),1),";")),"",ROW($1:$99)),COLUMN(B53)+1)-SMALL(IF(ISERROR(SEARCH(MID(";"&amp;'CASE DATA'!$E54&amp;";",ROW($1:$99),1),";")),"",ROW($1:$99)),COLUMN(B53))-1)</f>
        <v/>
      </c>
      <c r="W54" s="196" t="str" cm="1">
        <f t="array" ref="W54">MID(";"&amp;'CASE DATA'!$E54&amp;";",SMALL(IF(ISERROR(SEARCH(MID(";"&amp;'CASE DATA'!$E54&amp;";",ROW($1:$99),1),";")),"",ROW($1:$99)+1),COLUMN(C54)),SMALL(IF(ISERROR(SEARCH(MID(";"&amp;'CASE DATA'!$E54&amp;";",ROW($1:$99),1),";")),"",ROW($1:$99)),COLUMN(C53)+1)-SMALL(IF(ISERROR(SEARCH(MID(";"&amp;'CASE DATA'!$E54&amp;";",ROW($1:$99),1),";")),"",ROW($1:$99)),COLUMN(C53))-1)</f>
        <v/>
      </c>
      <c r="X54" s="196" t="str" cm="1">
        <f t="array" ref="X54">MID(";"&amp;'CASE DATA'!$E54&amp;";",SMALL(IF(ISERROR(SEARCH(MID(";"&amp;'CASE DATA'!$E54&amp;";",ROW($1:$99),1),";")),"",ROW($1:$99)+1),COLUMN(D54)),SMALL(IF(ISERROR(SEARCH(MID(";"&amp;'CASE DATA'!$E54&amp;";",ROW($1:$99),1),";")),"",ROW($1:$99)),COLUMN(D53)+1)-SMALL(IF(ISERROR(SEARCH(MID(";"&amp;'CASE DATA'!$E54&amp;";",ROW($1:$99),1),";")),"",ROW($1:$99)),COLUMN(D53))-1)</f>
        <v/>
      </c>
      <c r="Y54" s="196" t="str" cm="1">
        <f t="array" ref="Y54">MID(";"&amp;'CASE DATA'!$E54&amp;";",SMALL(IF(ISERROR(SEARCH(MID(";"&amp;'CASE DATA'!$E54&amp;";",ROW($1:$99),1),";")),"",ROW($1:$99)+1),COLUMN(E54)),SMALL(IF(ISERROR(SEARCH(MID(";"&amp;'CASE DATA'!$E54&amp;";",ROW($1:$99),1),";")),"",ROW($1:$99)),COLUMN(E53)+1)-SMALL(IF(ISERROR(SEARCH(MID(";"&amp;'CASE DATA'!$E54&amp;";",ROW($1:$99),1),";")),"",ROW($1:$99)),COLUMN(E53))-1)</f>
        <v/>
      </c>
      <c r="Z54" s="196" t="str" cm="1">
        <f t="array" ref="Z54">MID(";"&amp;'CASE DATA'!$E54&amp;";",SMALL(IF(ISERROR(SEARCH(MID(";"&amp;'CASE DATA'!$E54&amp;";",ROW($1:$99),1),";")),"",ROW($1:$99)+1),COLUMN(F54)),SMALL(IF(ISERROR(SEARCH(MID(";"&amp;'CASE DATA'!$E54&amp;";",ROW($1:$99),1),";")),"",ROW($1:$99)),COLUMN(F53)+1)-SMALL(IF(ISERROR(SEARCH(MID(";"&amp;'CASE DATA'!$E54&amp;";",ROW($1:$99),1),";")),"",ROW($1:$99)),COLUMN(F53))-1)</f>
        <v/>
      </c>
      <c r="AA54" s="196" t="str" cm="1">
        <f t="array" ref="AA54">MID(";"&amp;'CASE DATA'!$E54&amp;";",SMALL(IF(ISERROR(SEARCH(MID(";"&amp;'CASE DATA'!$E54&amp;";",ROW($1:$99),1),";")),"",ROW($1:$99)+1),COLUMN(G54)),SMALL(IF(ISERROR(SEARCH(MID(";"&amp;'CASE DATA'!$E54&amp;";",ROW($1:$99),1),";")),"",ROW($1:$99)),COLUMN(G53)+1)-SMALL(IF(ISERROR(SEARCH(MID(";"&amp;'CASE DATA'!$E54&amp;";",ROW($1:$99),1),";")),"",ROW($1:$99)),COLUMN(G53))-1)</f>
        <v/>
      </c>
      <c r="AB54" s="196" t="str" cm="1">
        <f t="array" ref="AB54">MID(";"&amp;'CASE DATA'!$E54&amp;";",SMALL(IF(ISERROR(SEARCH(MID(";"&amp;'CASE DATA'!$E54&amp;";",ROW($1:$99),1),";")),"",ROW($1:$99)+1),COLUMN(H54)),SMALL(IF(ISERROR(SEARCH(MID(";"&amp;'CASE DATA'!$E54&amp;";",ROW($1:$99),1),";")),"",ROW($1:$99)),COLUMN(H53)+1)-SMALL(IF(ISERROR(SEARCH(MID(";"&amp;'CASE DATA'!$E54&amp;";",ROW($1:$99),1),";")),"",ROW($1:$99)),COLUMN(H53))-1)</f>
        <v/>
      </c>
      <c r="AC54" s="196" t="str" cm="1">
        <f t="array" ref="AC54">MID(";"&amp;'CASE DATA'!$E54&amp;";",SMALL(IF(ISERROR(SEARCH(MID(";"&amp;'CASE DATA'!$E54&amp;";",ROW($1:$99),1),";")),"",ROW($1:$99)+1),COLUMN(I54)),SMALL(IF(ISERROR(SEARCH(MID(";"&amp;'CASE DATA'!$E54&amp;";",ROW($1:$99),1),";")),"",ROW($1:$99)),COLUMN(I53)+1)-SMALL(IF(ISERROR(SEARCH(MID(";"&amp;'CASE DATA'!$E54&amp;";",ROW($1:$99),1),";")),"",ROW($1:$99)),COLUMN(I53))-1)</f>
        <v/>
      </c>
      <c r="AD54" s="196" t="str" cm="1">
        <f t="array" ref="AD54">MID(";"&amp;'CASE DATA'!$E54&amp;";",SMALL(IF(ISERROR(SEARCH(MID(";"&amp;'CASE DATA'!$E54&amp;";",ROW($1:$99),1),";")),"",ROW($1:$99)+1),COLUMN(J54)),SMALL(IF(ISERROR(SEARCH(MID(";"&amp;'CASE DATA'!$E54&amp;";",ROW($1:$99),1),";")),"",ROW($1:$99)),COLUMN(J53)+1)-SMALL(IF(ISERROR(SEARCH(MID(";"&amp;'CASE DATA'!$E54&amp;";",ROW($1:$99),1),";")),"",ROW($1:$99)),COLUMN(J53))-1)</f>
        <v/>
      </c>
      <c r="AE54" s="196" t="str" cm="1">
        <f t="array" ref="AE54">MID(";"&amp;'CASE DATA'!$E54&amp;";",SMALL(IF(ISERROR(SEARCH(MID(";"&amp;'CASE DATA'!$E54&amp;";",ROW($1:$99),1),";")),"",ROW($1:$99)+1),COLUMN(K54)),SMALL(IF(ISERROR(SEARCH(MID(";"&amp;'CASE DATA'!$E54&amp;";",ROW($1:$99),1),";")),"",ROW($1:$99)),COLUMN(K53)+1)-SMALL(IF(ISERROR(SEARCH(MID(";"&amp;'CASE DATA'!$E54&amp;";",ROW($1:$99),1),";")),"",ROW($1:$99)),COLUMN(K53))-1)</f>
        <v/>
      </c>
      <c r="AF54" s="196" t="str" cm="1">
        <f t="array" ref="AF54">MID(";"&amp;'CASE DATA'!$E54&amp;";",SMALL(IF(ISERROR(SEARCH(MID(";"&amp;'CASE DATA'!$E54&amp;";",ROW($1:$99),1),";")),"",ROW($1:$99)+1),COLUMN(L54)),SMALL(IF(ISERROR(SEARCH(MID(";"&amp;'CASE DATA'!$E54&amp;";",ROW($1:$99),1),";")),"",ROW($1:$99)),COLUMN(L53)+1)-SMALL(IF(ISERROR(SEARCH(MID(";"&amp;'CASE DATA'!$E54&amp;";",ROW($1:$99),1),";")),"",ROW($1:$99)),COLUMN(L53))-1)</f>
        <v/>
      </c>
    </row>
    <row r="55" spans="1:32" x14ac:dyDescent="0.3">
      <c r="A55" s="130"/>
      <c r="B55" s="170"/>
      <c r="C55" s="140"/>
      <c r="D55" s="174"/>
      <c r="E55" s="176"/>
      <c r="F55" s="170"/>
      <c r="G55" s="170"/>
      <c r="H55" s="170"/>
      <c r="I55" s="141"/>
      <c r="J55" s="141"/>
      <c r="K55" s="141"/>
      <c r="L55" s="141"/>
      <c r="M55" s="141"/>
      <c r="N55" s="141"/>
      <c r="O55" s="141"/>
      <c r="P55" s="141"/>
      <c r="Q55" s="141"/>
      <c r="R55" s="141"/>
      <c r="S55" s="11">
        <f t="shared" si="1"/>
        <v>0</v>
      </c>
      <c r="T55" s="170"/>
      <c r="U55" s="196" t="str" cm="1">
        <f t="array" ref="U55">MID(";"&amp;'CASE DATA'!$E55&amp;";",SMALL(IF(ISERROR(SEARCH(MID(";"&amp;'CASE DATA'!$E55&amp;";",ROW($1:$99),1),";")),"",ROW($1:$99)+1),COLUMN(A55)),SMALL(IF(ISERROR(SEARCH(MID(";"&amp;'CASE DATA'!$E55&amp;";",ROW($1:$99),1),";")),"",ROW($1:$99)),COLUMN(A54)+1)-SMALL(IF(ISERROR(SEARCH(MID(";"&amp;'CASE DATA'!$E55&amp;";",ROW($1:$99),1),";")),"",ROW($1:$99)),COLUMN(A54))-1)</f>
        <v/>
      </c>
      <c r="V55" s="196" t="str" cm="1">
        <f t="array" ref="V55">MID(";"&amp;'CASE DATA'!$E55&amp;";",SMALL(IF(ISERROR(SEARCH(MID(";"&amp;'CASE DATA'!$E55&amp;";",ROW($1:$99),1),";")),"",ROW($1:$99)+1),COLUMN(B55)),SMALL(IF(ISERROR(SEARCH(MID(";"&amp;'CASE DATA'!$E55&amp;";",ROW($1:$99),1),";")),"",ROW($1:$99)),COLUMN(B54)+1)-SMALL(IF(ISERROR(SEARCH(MID(";"&amp;'CASE DATA'!$E55&amp;";",ROW($1:$99),1),";")),"",ROW($1:$99)),COLUMN(B54))-1)</f>
        <v/>
      </c>
      <c r="W55" s="196" t="str" cm="1">
        <f t="array" ref="W55">MID(";"&amp;'CASE DATA'!$E55&amp;";",SMALL(IF(ISERROR(SEARCH(MID(";"&amp;'CASE DATA'!$E55&amp;";",ROW($1:$99),1),";")),"",ROW($1:$99)+1),COLUMN(C55)),SMALL(IF(ISERROR(SEARCH(MID(";"&amp;'CASE DATA'!$E55&amp;";",ROW($1:$99),1),";")),"",ROW($1:$99)),COLUMN(C54)+1)-SMALL(IF(ISERROR(SEARCH(MID(";"&amp;'CASE DATA'!$E55&amp;";",ROW($1:$99),1),";")),"",ROW($1:$99)),COLUMN(C54))-1)</f>
        <v/>
      </c>
      <c r="X55" s="196" t="str" cm="1">
        <f t="array" ref="X55">MID(";"&amp;'CASE DATA'!$E55&amp;";",SMALL(IF(ISERROR(SEARCH(MID(";"&amp;'CASE DATA'!$E55&amp;";",ROW($1:$99),1),";")),"",ROW($1:$99)+1),COLUMN(D55)),SMALL(IF(ISERROR(SEARCH(MID(";"&amp;'CASE DATA'!$E55&amp;";",ROW($1:$99),1),";")),"",ROW($1:$99)),COLUMN(D54)+1)-SMALL(IF(ISERROR(SEARCH(MID(";"&amp;'CASE DATA'!$E55&amp;";",ROW($1:$99),1),";")),"",ROW($1:$99)),COLUMN(D54))-1)</f>
        <v/>
      </c>
      <c r="Y55" s="196" t="str" cm="1">
        <f t="array" ref="Y55">MID(";"&amp;'CASE DATA'!$E55&amp;";",SMALL(IF(ISERROR(SEARCH(MID(";"&amp;'CASE DATA'!$E55&amp;";",ROW($1:$99),1),";")),"",ROW($1:$99)+1),COLUMN(E55)),SMALL(IF(ISERROR(SEARCH(MID(";"&amp;'CASE DATA'!$E55&amp;";",ROW($1:$99),1),";")),"",ROW($1:$99)),COLUMN(E54)+1)-SMALL(IF(ISERROR(SEARCH(MID(";"&amp;'CASE DATA'!$E55&amp;";",ROW($1:$99),1),";")),"",ROW($1:$99)),COLUMN(E54))-1)</f>
        <v/>
      </c>
      <c r="Z55" s="196" t="str" cm="1">
        <f t="array" ref="Z55">MID(";"&amp;'CASE DATA'!$E55&amp;";",SMALL(IF(ISERROR(SEARCH(MID(";"&amp;'CASE DATA'!$E55&amp;";",ROW($1:$99),1),";")),"",ROW($1:$99)+1),COLUMN(F55)),SMALL(IF(ISERROR(SEARCH(MID(";"&amp;'CASE DATA'!$E55&amp;";",ROW($1:$99),1),";")),"",ROW($1:$99)),COLUMN(F54)+1)-SMALL(IF(ISERROR(SEARCH(MID(";"&amp;'CASE DATA'!$E55&amp;";",ROW($1:$99),1),";")),"",ROW($1:$99)),COLUMN(F54))-1)</f>
        <v/>
      </c>
      <c r="AA55" s="196" t="str" cm="1">
        <f t="array" ref="AA55">MID(";"&amp;'CASE DATA'!$E55&amp;";",SMALL(IF(ISERROR(SEARCH(MID(";"&amp;'CASE DATA'!$E55&amp;";",ROW($1:$99),1),";")),"",ROW($1:$99)+1),COLUMN(G55)),SMALL(IF(ISERROR(SEARCH(MID(";"&amp;'CASE DATA'!$E55&amp;";",ROW($1:$99),1),";")),"",ROW($1:$99)),COLUMN(G54)+1)-SMALL(IF(ISERROR(SEARCH(MID(";"&amp;'CASE DATA'!$E55&amp;";",ROW($1:$99),1),";")),"",ROW($1:$99)),COLUMN(G54))-1)</f>
        <v/>
      </c>
      <c r="AB55" s="196" t="str" cm="1">
        <f t="array" ref="AB55">MID(";"&amp;'CASE DATA'!$E55&amp;";",SMALL(IF(ISERROR(SEARCH(MID(";"&amp;'CASE DATA'!$E55&amp;";",ROW($1:$99),1),";")),"",ROW($1:$99)+1),COLUMN(H55)),SMALL(IF(ISERROR(SEARCH(MID(";"&amp;'CASE DATA'!$E55&amp;";",ROW($1:$99),1),";")),"",ROW($1:$99)),COLUMN(H54)+1)-SMALL(IF(ISERROR(SEARCH(MID(";"&amp;'CASE DATA'!$E55&amp;";",ROW($1:$99),1),";")),"",ROW($1:$99)),COLUMN(H54))-1)</f>
        <v/>
      </c>
      <c r="AC55" s="196" t="str" cm="1">
        <f t="array" ref="AC55">MID(";"&amp;'CASE DATA'!$E55&amp;";",SMALL(IF(ISERROR(SEARCH(MID(";"&amp;'CASE DATA'!$E55&amp;";",ROW($1:$99),1),";")),"",ROW($1:$99)+1),COLUMN(I55)),SMALL(IF(ISERROR(SEARCH(MID(";"&amp;'CASE DATA'!$E55&amp;";",ROW($1:$99),1),";")),"",ROW($1:$99)),COLUMN(I54)+1)-SMALL(IF(ISERROR(SEARCH(MID(";"&amp;'CASE DATA'!$E55&amp;";",ROW($1:$99),1),";")),"",ROW($1:$99)),COLUMN(I54))-1)</f>
        <v/>
      </c>
      <c r="AD55" s="196" t="str" cm="1">
        <f t="array" ref="AD55">MID(";"&amp;'CASE DATA'!$E55&amp;";",SMALL(IF(ISERROR(SEARCH(MID(";"&amp;'CASE DATA'!$E55&amp;";",ROW($1:$99),1),";")),"",ROW($1:$99)+1),COLUMN(J55)),SMALL(IF(ISERROR(SEARCH(MID(";"&amp;'CASE DATA'!$E55&amp;";",ROW($1:$99),1),";")),"",ROW($1:$99)),COLUMN(J54)+1)-SMALL(IF(ISERROR(SEARCH(MID(";"&amp;'CASE DATA'!$E55&amp;";",ROW($1:$99),1),";")),"",ROW($1:$99)),COLUMN(J54))-1)</f>
        <v/>
      </c>
      <c r="AE55" s="196" t="str" cm="1">
        <f t="array" ref="AE55">MID(";"&amp;'CASE DATA'!$E55&amp;";",SMALL(IF(ISERROR(SEARCH(MID(";"&amp;'CASE DATA'!$E55&amp;";",ROW($1:$99),1),";")),"",ROW($1:$99)+1),COLUMN(K55)),SMALL(IF(ISERROR(SEARCH(MID(";"&amp;'CASE DATA'!$E55&amp;";",ROW($1:$99),1),";")),"",ROW($1:$99)),COLUMN(K54)+1)-SMALL(IF(ISERROR(SEARCH(MID(";"&amp;'CASE DATA'!$E55&amp;";",ROW($1:$99),1),";")),"",ROW($1:$99)),COLUMN(K54))-1)</f>
        <v/>
      </c>
      <c r="AF55" s="196" t="str" cm="1">
        <f t="array" ref="AF55">MID(";"&amp;'CASE DATA'!$E55&amp;";",SMALL(IF(ISERROR(SEARCH(MID(";"&amp;'CASE DATA'!$E55&amp;";",ROW($1:$99),1),";")),"",ROW($1:$99)+1),COLUMN(L55)),SMALL(IF(ISERROR(SEARCH(MID(";"&amp;'CASE DATA'!$E55&amp;";",ROW($1:$99),1),";")),"",ROW($1:$99)),COLUMN(L54)+1)-SMALL(IF(ISERROR(SEARCH(MID(";"&amp;'CASE DATA'!$E55&amp;";",ROW($1:$99),1),";")),"",ROW($1:$99)),COLUMN(L54))-1)</f>
        <v/>
      </c>
    </row>
    <row r="56" spans="1:32" x14ac:dyDescent="0.3">
      <c r="A56" s="130"/>
      <c r="B56" s="170"/>
      <c r="C56" s="140"/>
      <c r="D56" s="174"/>
      <c r="E56" s="176"/>
      <c r="F56" s="170"/>
      <c r="G56" s="170"/>
      <c r="H56" s="170"/>
      <c r="I56" s="141"/>
      <c r="J56" s="141"/>
      <c r="K56" s="141"/>
      <c r="L56" s="141"/>
      <c r="M56" s="141"/>
      <c r="N56" s="141"/>
      <c r="O56" s="141"/>
      <c r="P56" s="141"/>
      <c r="Q56" s="141"/>
      <c r="R56" s="141"/>
      <c r="S56" s="11">
        <f t="shared" si="1"/>
        <v>0</v>
      </c>
      <c r="T56" s="170"/>
      <c r="U56" s="196" t="str" cm="1">
        <f t="array" ref="U56">MID(";"&amp;'CASE DATA'!$E56&amp;";",SMALL(IF(ISERROR(SEARCH(MID(";"&amp;'CASE DATA'!$E56&amp;";",ROW($1:$99),1),";")),"",ROW($1:$99)+1),COLUMN(A56)),SMALL(IF(ISERROR(SEARCH(MID(";"&amp;'CASE DATA'!$E56&amp;";",ROW($1:$99),1),";")),"",ROW($1:$99)),COLUMN(A55)+1)-SMALL(IF(ISERROR(SEARCH(MID(";"&amp;'CASE DATA'!$E56&amp;";",ROW($1:$99),1),";")),"",ROW($1:$99)),COLUMN(A55))-1)</f>
        <v/>
      </c>
      <c r="V56" s="196" t="str" cm="1">
        <f t="array" ref="V56">MID(";"&amp;'CASE DATA'!$E56&amp;";",SMALL(IF(ISERROR(SEARCH(MID(";"&amp;'CASE DATA'!$E56&amp;";",ROW($1:$99),1),";")),"",ROW($1:$99)+1),COLUMN(B56)),SMALL(IF(ISERROR(SEARCH(MID(";"&amp;'CASE DATA'!$E56&amp;";",ROW($1:$99),1),";")),"",ROW($1:$99)),COLUMN(B55)+1)-SMALL(IF(ISERROR(SEARCH(MID(";"&amp;'CASE DATA'!$E56&amp;";",ROW($1:$99),1),";")),"",ROW($1:$99)),COLUMN(B55))-1)</f>
        <v/>
      </c>
      <c r="W56" s="196" t="str" cm="1">
        <f t="array" ref="W56">MID(";"&amp;'CASE DATA'!$E56&amp;";",SMALL(IF(ISERROR(SEARCH(MID(";"&amp;'CASE DATA'!$E56&amp;";",ROW($1:$99),1),";")),"",ROW($1:$99)+1),COLUMN(C56)),SMALL(IF(ISERROR(SEARCH(MID(";"&amp;'CASE DATA'!$E56&amp;";",ROW($1:$99),1),";")),"",ROW($1:$99)),COLUMN(C55)+1)-SMALL(IF(ISERROR(SEARCH(MID(";"&amp;'CASE DATA'!$E56&amp;";",ROW($1:$99),1),";")),"",ROW($1:$99)),COLUMN(C55))-1)</f>
        <v/>
      </c>
      <c r="X56" s="196" t="str" cm="1">
        <f t="array" ref="X56">MID(";"&amp;'CASE DATA'!$E56&amp;";",SMALL(IF(ISERROR(SEARCH(MID(";"&amp;'CASE DATA'!$E56&amp;";",ROW($1:$99),1),";")),"",ROW($1:$99)+1),COLUMN(D56)),SMALL(IF(ISERROR(SEARCH(MID(";"&amp;'CASE DATA'!$E56&amp;";",ROW($1:$99),1),";")),"",ROW($1:$99)),COLUMN(D55)+1)-SMALL(IF(ISERROR(SEARCH(MID(";"&amp;'CASE DATA'!$E56&amp;";",ROW($1:$99),1),";")),"",ROW($1:$99)),COLUMN(D55))-1)</f>
        <v/>
      </c>
      <c r="Y56" s="196" t="str" cm="1">
        <f t="array" ref="Y56">MID(";"&amp;'CASE DATA'!$E56&amp;";",SMALL(IF(ISERROR(SEARCH(MID(";"&amp;'CASE DATA'!$E56&amp;";",ROW($1:$99),1),";")),"",ROW($1:$99)+1),COLUMN(E56)),SMALL(IF(ISERROR(SEARCH(MID(";"&amp;'CASE DATA'!$E56&amp;";",ROW($1:$99),1),";")),"",ROW($1:$99)),COLUMN(E55)+1)-SMALL(IF(ISERROR(SEARCH(MID(";"&amp;'CASE DATA'!$E56&amp;";",ROW($1:$99),1),";")),"",ROW($1:$99)),COLUMN(E55))-1)</f>
        <v/>
      </c>
      <c r="Z56" s="196" t="str" cm="1">
        <f t="array" ref="Z56">MID(";"&amp;'CASE DATA'!$E56&amp;";",SMALL(IF(ISERROR(SEARCH(MID(";"&amp;'CASE DATA'!$E56&amp;";",ROW($1:$99),1),";")),"",ROW($1:$99)+1),COLUMN(F56)),SMALL(IF(ISERROR(SEARCH(MID(";"&amp;'CASE DATA'!$E56&amp;";",ROW($1:$99),1),";")),"",ROW($1:$99)),COLUMN(F55)+1)-SMALL(IF(ISERROR(SEARCH(MID(";"&amp;'CASE DATA'!$E56&amp;";",ROW($1:$99),1),";")),"",ROW($1:$99)),COLUMN(F55))-1)</f>
        <v/>
      </c>
      <c r="AA56" s="196" t="str" cm="1">
        <f t="array" ref="AA56">MID(";"&amp;'CASE DATA'!$E56&amp;";",SMALL(IF(ISERROR(SEARCH(MID(";"&amp;'CASE DATA'!$E56&amp;";",ROW($1:$99),1),";")),"",ROW($1:$99)+1),COLUMN(G56)),SMALL(IF(ISERROR(SEARCH(MID(";"&amp;'CASE DATA'!$E56&amp;";",ROW($1:$99),1),";")),"",ROW($1:$99)),COLUMN(G55)+1)-SMALL(IF(ISERROR(SEARCH(MID(";"&amp;'CASE DATA'!$E56&amp;";",ROW($1:$99),1),";")),"",ROW($1:$99)),COLUMN(G55))-1)</f>
        <v/>
      </c>
      <c r="AB56" s="196" t="str" cm="1">
        <f t="array" ref="AB56">MID(";"&amp;'CASE DATA'!$E56&amp;";",SMALL(IF(ISERROR(SEARCH(MID(";"&amp;'CASE DATA'!$E56&amp;";",ROW($1:$99),1),";")),"",ROW($1:$99)+1),COLUMN(H56)),SMALL(IF(ISERROR(SEARCH(MID(";"&amp;'CASE DATA'!$E56&amp;";",ROW($1:$99),1),";")),"",ROW($1:$99)),COLUMN(H55)+1)-SMALL(IF(ISERROR(SEARCH(MID(";"&amp;'CASE DATA'!$E56&amp;";",ROW($1:$99),1),";")),"",ROW($1:$99)),COLUMN(H55))-1)</f>
        <v/>
      </c>
      <c r="AC56" s="196" t="str" cm="1">
        <f t="array" ref="AC56">MID(";"&amp;'CASE DATA'!$E56&amp;";",SMALL(IF(ISERROR(SEARCH(MID(";"&amp;'CASE DATA'!$E56&amp;";",ROW($1:$99),1),";")),"",ROW($1:$99)+1),COLUMN(I56)),SMALL(IF(ISERROR(SEARCH(MID(";"&amp;'CASE DATA'!$E56&amp;";",ROW($1:$99),1),";")),"",ROW($1:$99)),COLUMN(I55)+1)-SMALL(IF(ISERROR(SEARCH(MID(";"&amp;'CASE DATA'!$E56&amp;";",ROW($1:$99),1),";")),"",ROW($1:$99)),COLUMN(I55))-1)</f>
        <v/>
      </c>
      <c r="AD56" s="196" t="str" cm="1">
        <f t="array" ref="AD56">MID(";"&amp;'CASE DATA'!$E56&amp;";",SMALL(IF(ISERROR(SEARCH(MID(";"&amp;'CASE DATA'!$E56&amp;";",ROW($1:$99),1),";")),"",ROW($1:$99)+1),COLUMN(J56)),SMALL(IF(ISERROR(SEARCH(MID(";"&amp;'CASE DATA'!$E56&amp;";",ROW($1:$99),1),";")),"",ROW($1:$99)),COLUMN(J55)+1)-SMALL(IF(ISERROR(SEARCH(MID(";"&amp;'CASE DATA'!$E56&amp;";",ROW($1:$99),1),";")),"",ROW($1:$99)),COLUMN(J55))-1)</f>
        <v/>
      </c>
      <c r="AE56" s="196" t="str" cm="1">
        <f t="array" ref="AE56">MID(";"&amp;'CASE DATA'!$E56&amp;";",SMALL(IF(ISERROR(SEARCH(MID(";"&amp;'CASE DATA'!$E56&amp;";",ROW($1:$99),1),";")),"",ROW($1:$99)+1),COLUMN(K56)),SMALL(IF(ISERROR(SEARCH(MID(";"&amp;'CASE DATA'!$E56&amp;";",ROW($1:$99),1),";")),"",ROW($1:$99)),COLUMN(K55)+1)-SMALL(IF(ISERROR(SEARCH(MID(";"&amp;'CASE DATA'!$E56&amp;";",ROW($1:$99),1),";")),"",ROW($1:$99)),COLUMN(K55))-1)</f>
        <v/>
      </c>
      <c r="AF56" s="196" t="str" cm="1">
        <f t="array" ref="AF56">MID(";"&amp;'CASE DATA'!$E56&amp;";",SMALL(IF(ISERROR(SEARCH(MID(";"&amp;'CASE DATA'!$E56&amp;";",ROW($1:$99),1),";")),"",ROW($1:$99)+1),COLUMN(L56)),SMALL(IF(ISERROR(SEARCH(MID(";"&amp;'CASE DATA'!$E56&amp;";",ROW($1:$99),1),";")),"",ROW($1:$99)),COLUMN(L55)+1)-SMALL(IF(ISERROR(SEARCH(MID(";"&amp;'CASE DATA'!$E56&amp;";",ROW($1:$99),1),";")),"",ROW($1:$99)),COLUMN(L55))-1)</f>
        <v/>
      </c>
    </row>
    <row r="57" spans="1:32" x14ac:dyDescent="0.3">
      <c r="A57" s="130"/>
      <c r="B57" s="170"/>
      <c r="C57" s="140"/>
      <c r="D57" s="174"/>
      <c r="E57" s="176"/>
      <c r="F57" s="170"/>
      <c r="G57" s="170"/>
      <c r="H57" s="170"/>
      <c r="I57" s="141"/>
      <c r="J57" s="141"/>
      <c r="K57" s="141"/>
      <c r="L57" s="141"/>
      <c r="M57" s="141"/>
      <c r="N57" s="141"/>
      <c r="O57" s="141"/>
      <c r="P57" s="141"/>
      <c r="Q57" s="141"/>
      <c r="R57" s="141"/>
      <c r="S57" s="11">
        <f t="shared" si="1"/>
        <v>0</v>
      </c>
      <c r="T57" s="170"/>
      <c r="U57" s="196" t="str" cm="1">
        <f t="array" ref="U57">MID(";"&amp;'CASE DATA'!$E57&amp;";",SMALL(IF(ISERROR(SEARCH(MID(";"&amp;'CASE DATA'!$E57&amp;";",ROW($1:$99),1),";")),"",ROW($1:$99)+1),COLUMN(A57)),SMALL(IF(ISERROR(SEARCH(MID(";"&amp;'CASE DATA'!$E57&amp;";",ROW($1:$99),1),";")),"",ROW($1:$99)),COLUMN(A56)+1)-SMALL(IF(ISERROR(SEARCH(MID(";"&amp;'CASE DATA'!$E57&amp;";",ROW($1:$99),1),";")),"",ROW($1:$99)),COLUMN(A56))-1)</f>
        <v/>
      </c>
      <c r="V57" s="196" t="str" cm="1">
        <f t="array" ref="V57">MID(";"&amp;'CASE DATA'!$E57&amp;";",SMALL(IF(ISERROR(SEARCH(MID(";"&amp;'CASE DATA'!$E57&amp;";",ROW($1:$99),1),";")),"",ROW($1:$99)+1),COLUMN(B57)),SMALL(IF(ISERROR(SEARCH(MID(";"&amp;'CASE DATA'!$E57&amp;";",ROW($1:$99),1),";")),"",ROW($1:$99)),COLUMN(B56)+1)-SMALL(IF(ISERROR(SEARCH(MID(";"&amp;'CASE DATA'!$E57&amp;";",ROW($1:$99),1),";")),"",ROW($1:$99)),COLUMN(B56))-1)</f>
        <v/>
      </c>
      <c r="W57" s="196" t="str" cm="1">
        <f t="array" ref="W57">MID(";"&amp;'CASE DATA'!$E57&amp;";",SMALL(IF(ISERROR(SEARCH(MID(";"&amp;'CASE DATA'!$E57&amp;";",ROW($1:$99),1),";")),"",ROW($1:$99)+1),COLUMN(C57)),SMALL(IF(ISERROR(SEARCH(MID(";"&amp;'CASE DATA'!$E57&amp;";",ROW($1:$99),1),";")),"",ROW($1:$99)),COLUMN(C56)+1)-SMALL(IF(ISERROR(SEARCH(MID(";"&amp;'CASE DATA'!$E57&amp;";",ROW($1:$99),1),";")),"",ROW($1:$99)),COLUMN(C56))-1)</f>
        <v/>
      </c>
      <c r="X57" s="196" t="str" cm="1">
        <f t="array" ref="X57">MID(";"&amp;'CASE DATA'!$E57&amp;";",SMALL(IF(ISERROR(SEARCH(MID(";"&amp;'CASE DATA'!$E57&amp;";",ROW($1:$99),1),";")),"",ROW($1:$99)+1),COLUMN(D57)),SMALL(IF(ISERROR(SEARCH(MID(";"&amp;'CASE DATA'!$E57&amp;";",ROW($1:$99),1),";")),"",ROW($1:$99)),COLUMN(D56)+1)-SMALL(IF(ISERROR(SEARCH(MID(";"&amp;'CASE DATA'!$E57&amp;";",ROW($1:$99),1),";")),"",ROW($1:$99)),COLUMN(D56))-1)</f>
        <v/>
      </c>
      <c r="Y57" s="196" t="str" cm="1">
        <f t="array" ref="Y57">MID(";"&amp;'CASE DATA'!$E57&amp;";",SMALL(IF(ISERROR(SEARCH(MID(";"&amp;'CASE DATA'!$E57&amp;";",ROW($1:$99),1),";")),"",ROW($1:$99)+1),COLUMN(E57)),SMALL(IF(ISERROR(SEARCH(MID(";"&amp;'CASE DATA'!$E57&amp;";",ROW($1:$99),1),";")),"",ROW($1:$99)),COLUMN(E56)+1)-SMALL(IF(ISERROR(SEARCH(MID(";"&amp;'CASE DATA'!$E57&amp;";",ROW($1:$99),1),";")),"",ROW($1:$99)),COLUMN(E56))-1)</f>
        <v/>
      </c>
      <c r="Z57" s="196" t="str" cm="1">
        <f t="array" ref="Z57">MID(";"&amp;'CASE DATA'!$E57&amp;";",SMALL(IF(ISERROR(SEARCH(MID(";"&amp;'CASE DATA'!$E57&amp;";",ROW($1:$99),1),";")),"",ROW($1:$99)+1),COLUMN(F57)),SMALL(IF(ISERROR(SEARCH(MID(";"&amp;'CASE DATA'!$E57&amp;";",ROW($1:$99),1),";")),"",ROW($1:$99)),COLUMN(F56)+1)-SMALL(IF(ISERROR(SEARCH(MID(";"&amp;'CASE DATA'!$E57&amp;";",ROW($1:$99),1),";")),"",ROW($1:$99)),COLUMN(F56))-1)</f>
        <v/>
      </c>
      <c r="AA57" s="196" t="str" cm="1">
        <f t="array" ref="AA57">MID(";"&amp;'CASE DATA'!$E57&amp;";",SMALL(IF(ISERROR(SEARCH(MID(";"&amp;'CASE DATA'!$E57&amp;";",ROW($1:$99),1),";")),"",ROW($1:$99)+1),COLUMN(G57)),SMALL(IF(ISERROR(SEARCH(MID(";"&amp;'CASE DATA'!$E57&amp;";",ROW($1:$99),1),";")),"",ROW($1:$99)),COLUMN(G56)+1)-SMALL(IF(ISERROR(SEARCH(MID(";"&amp;'CASE DATA'!$E57&amp;";",ROW($1:$99),1),";")),"",ROW($1:$99)),COLUMN(G56))-1)</f>
        <v/>
      </c>
      <c r="AB57" s="196" t="str" cm="1">
        <f t="array" ref="AB57">MID(";"&amp;'CASE DATA'!$E57&amp;";",SMALL(IF(ISERROR(SEARCH(MID(";"&amp;'CASE DATA'!$E57&amp;";",ROW($1:$99),1),";")),"",ROW($1:$99)+1),COLUMN(H57)),SMALL(IF(ISERROR(SEARCH(MID(";"&amp;'CASE DATA'!$E57&amp;";",ROW($1:$99),1),";")),"",ROW($1:$99)),COLUMN(H56)+1)-SMALL(IF(ISERROR(SEARCH(MID(";"&amp;'CASE DATA'!$E57&amp;";",ROW($1:$99),1),";")),"",ROW($1:$99)),COLUMN(H56))-1)</f>
        <v/>
      </c>
      <c r="AC57" s="196" t="str" cm="1">
        <f t="array" ref="AC57">MID(";"&amp;'CASE DATA'!$E57&amp;";",SMALL(IF(ISERROR(SEARCH(MID(";"&amp;'CASE DATA'!$E57&amp;";",ROW($1:$99),1),";")),"",ROW($1:$99)+1),COLUMN(I57)),SMALL(IF(ISERROR(SEARCH(MID(";"&amp;'CASE DATA'!$E57&amp;";",ROW($1:$99),1),";")),"",ROW($1:$99)),COLUMN(I56)+1)-SMALL(IF(ISERROR(SEARCH(MID(";"&amp;'CASE DATA'!$E57&amp;";",ROW($1:$99),1),";")),"",ROW($1:$99)),COLUMN(I56))-1)</f>
        <v/>
      </c>
      <c r="AD57" s="196" t="str" cm="1">
        <f t="array" ref="AD57">MID(";"&amp;'CASE DATA'!$E57&amp;";",SMALL(IF(ISERROR(SEARCH(MID(";"&amp;'CASE DATA'!$E57&amp;";",ROW($1:$99),1),";")),"",ROW($1:$99)+1),COLUMN(J57)),SMALL(IF(ISERROR(SEARCH(MID(";"&amp;'CASE DATA'!$E57&amp;";",ROW($1:$99),1),";")),"",ROW($1:$99)),COLUMN(J56)+1)-SMALL(IF(ISERROR(SEARCH(MID(";"&amp;'CASE DATA'!$E57&amp;";",ROW($1:$99),1),";")),"",ROW($1:$99)),COLUMN(J56))-1)</f>
        <v/>
      </c>
      <c r="AE57" s="196" t="str" cm="1">
        <f t="array" ref="AE57">MID(";"&amp;'CASE DATA'!$E57&amp;";",SMALL(IF(ISERROR(SEARCH(MID(";"&amp;'CASE DATA'!$E57&amp;";",ROW($1:$99),1),";")),"",ROW($1:$99)+1),COLUMN(K57)),SMALL(IF(ISERROR(SEARCH(MID(";"&amp;'CASE DATA'!$E57&amp;";",ROW($1:$99),1),";")),"",ROW($1:$99)),COLUMN(K56)+1)-SMALL(IF(ISERROR(SEARCH(MID(";"&amp;'CASE DATA'!$E57&amp;";",ROW($1:$99),1),";")),"",ROW($1:$99)),COLUMN(K56))-1)</f>
        <v/>
      </c>
      <c r="AF57" s="196" t="str" cm="1">
        <f t="array" ref="AF57">MID(";"&amp;'CASE DATA'!$E57&amp;";",SMALL(IF(ISERROR(SEARCH(MID(";"&amp;'CASE DATA'!$E57&amp;";",ROW($1:$99),1),";")),"",ROW($1:$99)+1),COLUMN(L57)),SMALL(IF(ISERROR(SEARCH(MID(";"&amp;'CASE DATA'!$E57&amp;";",ROW($1:$99),1),";")),"",ROW($1:$99)),COLUMN(L56)+1)-SMALL(IF(ISERROR(SEARCH(MID(";"&amp;'CASE DATA'!$E57&amp;";",ROW($1:$99),1),";")),"",ROW($1:$99)),COLUMN(L56))-1)</f>
        <v/>
      </c>
    </row>
    <row r="58" spans="1:32" x14ac:dyDescent="0.3">
      <c r="A58" s="130"/>
      <c r="B58" s="170"/>
      <c r="C58" s="140"/>
      <c r="D58" s="174"/>
      <c r="E58" s="176"/>
      <c r="F58" s="170"/>
      <c r="G58" s="170"/>
      <c r="H58" s="170"/>
      <c r="I58" s="141"/>
      <c r="J58" s="141"/>
      <c r="K58" s="141"/>
      <c r="L58" s="141"/>
      <c r="M58" s="141"/>
      <c r="N58" s="141"/>
      <c r="O58" s="141"/>
      <c r="P58" s="141"/>
      <c r="Q58" s="141"/>
      <c r="R58" s="141"/>
      <c r="S58" s="11">
        <f t="shared" si="1"/>
        <v>0</v>
      </c>
      <c r="T58" s="170"/>
      <c r="U58" s="196" t="str" cm="1">
        <f t="array" ref="U58">MID(";"&amp;'CASE DATA'!$E58&amp;";",SMALL(IF(ISERROR(SEARCH(MID(";"&amp;'CASE DATA'!$E58&amp;";",ROW($1:$99),1),";")),"",ROW($1:$99)+1),COLUMN(A58)),SMALL(IF(ISERROR(SEARCH(MID(";"&amp;'CASE DATA'!$E58&amp;";",ROW($1:$99),1),";")),"",ROW($1:$99)),COLUMN(A57)+1)-SMALL(IF(ISERROR(SEARCH(MID(";"&amp;'CASE DATA'!$E58&amp;";",ROW($1:$99),1),";")),"",ROW($1:$99)),COLUMN(A57))-1)</f>
        <v/>
      </c>
      <c r="V58" s="196" t="str" cm="1">
        <f t="array" ref="V58">MID(";"&amp;'CASE DATA'!$E58&amp;";",SMALL(IF(ISERROR(SEARCH(MID(";"&amp;'CASE DATA'!$E58&amp;";",ROW($1:$99),1),";")),"",ROW($1:$99)+1),COLUMN(B58)),SMALL(IF(ISERROR(SEARCH(MID(";"&amp;'CASE DATA'!$E58&amp;";",ROW($1:$99),1),";")),"",ROW($1:$99)),COLUMN(B57)+1)-SMALL(IF(ISERROR(SEARCH(MID(";"&amp;'CASE DATA'!$E58&amp;";",ROW($1:$99),1),";")),"",ROW($1:$99)),COLUMN(B57))-1)</f>
        <v/>
      </c>
      <c r="W58" s="196" t="str" cm="1">
        <f t="array" ref="W58">MID(";"&amp;'CASE DATA'!$E58&amp;";",SMALL(IF(ISERROR(SEARCH(MID(";"&amp;'CASE DATA'!$E58&amp;";",ROW($1:$99),1),";")),"",ROW($1:$99)+1),COLUMN(C58)),SMALL(IF(ISERROR(SEARCH(MID(";"&amp;'CASE DATA'!$E58&amp;";",ROW($1:$99),1),";")),"",ROW($1:$99)),COLUMN(C57)+1)-SMALL(IF(ISERROR(SEARCH(MID(";"&amp;'CASE DATA'!$E58&amp;";",ROW($1:$99),1),";")),"",ROW($1:$99)),COLUMN(C57))-1)</f>
        <v/>
      </c>
      <c r="X58" s="196" t="str" cm="1">
        <f t="array" ref="X58">MID(";"&amp;'CASE DATA'!$E58&amp;";",SMALL(IF(ISERROR(SEARCH(MID(";"&amp;'CASE DATA'!$E58&amp;";",ROW($1:$99),1),";")),"",ROW($1:$99)+1),COLUMN(D58)),SMALL(IF(ISERROR(SEARCH(MID(";"&amp;'CASE DATA'!$E58&amp;";",ROW($1:$99),1),";")),"",ROW($1:$99)),COLUMN(D57)+1)-SMALL(IF(ISERROR(SEARCH(MID(";"&amp;'CASE DATA'!$E58&amp;";",ROW($1:$99),1),";")),"",ROW($1:$99)),COLUMN(D57))-1)</f>
        <v/>
      </c>
      <c r="Y58" s="196" t="str" cm="1">
        <f t="array" ref="Y58">MID(";"&amp;'CASE DATA'!$E58&amp;";",SMALL(IF(ISERROR(SEARCH(MID(";"&amp;'CASE DATA'!$E58&amp;";",ROW($1:$99),1),";")),"",ROW($1:$99)+1),COLUMN(E58)),SMALL(IF(ISERROR(SEARCH(MID(";"&amp;'CASE DATA'!$E58&amp;";",ROW($1:$99),1),";")),"",ROW($1:$99)),COLUMN(E57)+1)-SMALL(IF(ISERROR(SEARCH(MID(";"&amp;'CASE DATA'!$E58&amp;";",ROW($1:$99),1),";")),"",ROW($1:$99)),COLUMN(E57))-1)</f>
        <v/>
      </c>
      <c r="Z58" s="196" t="str" cm="1">
        <f t="array" ref="Z58">MID(";"&amp;'CASE DATA'!$E58&amp;";",SMALL(IF(ISERROR(SEARCH(MID(";"&amp;'CASE DATA'!$E58&amp;";",ROW($1:$99),1),";")),"",ROW($1:$99)+1),COLUMN(F58)),SMALL(IF(ISERROR(SEARCH(MID(";"&amp;'CASE DATA'!$E58&amp;";",ROW($1:$99),1),";")),"",ROW($1:$99)),COLUMN(F57)+1)-SMALL(IF(ISERROR(SEARCH(MID(";"&amp;'CASE DATA'!$E58&amp;";",ROW($1:$99),1),";")),"",ROW($1:$99)),COLUMN(F57))-1)</f>
        <v/>
      </c>
      <c r="AA58" s="196" t="str" cm="1">
        <f t="array" ref="AA58">MID(";"&amp;'CASE DATA'!$E58&amp;";",SMALL(IF(ISERROR(SEARCH(MID(";"&amp;'CASE DATA'!$E58&amp;";",ROW($1:$99),1),";")),"",ROW($1:$99)+1),COLUMN(G58)),SMALL(IF(ISERROR(SEARCH(MID(";"&amp;'CASE DATA'!$E58&amp;";",ROW($1:$99),1),";")),"",ROW($1:$99)),COLUMN(G57)+1)-SMALL(IF(ISERROR(SEARCH(MID(";"&amp;'CASE DATA'!$E58&amp;";",ROW($1:$99),1),";")),"",ROW($1:$99)),COLUMN(G57))-1)</f>
        <v/>
      </c>
      <c r="AB58" s="196" t="str" cm="1">
        <f t="array" ref="AB58">MID(";"&amp;'CASE DATA'!$E58&amp;";",SMALL(IF(ISERROR(SEARCH(MID(";"&amp;'CASE DATA'!$E58&amp;";",ROW($1:$99),1),";")),"",ROW($1:$99)+1),COLUMN(H58)),SMALL(IF(ISERROR(SEARCH(MID(";"&amp;'CASE DATA'!$E58&amp;";",ROW($1:$99),1),";")),"",ROW($1:$99)),COLUMN(H57)+1)-SMALL(IF(ISERROR(SEARCH(MID(";"&amp;'CASE DATA'!$E58&amp;";",ROW($1:$99),1),";")),"",ROW($1:$99)),COLUMN(H57))-1)</f>
        <v/>
      </c>
      <c r="AC58" s="196" t="str" cm="1">
        <f t="array" ref="AC58">MID(";"&amp;'CASE DATA'!$E58&amp;";",SMALL(IF(ISERROR(SEARCH(MID(";"&amp;'CASE DATA'!$E58&amp;";",ROW($1:$99),1),";")),"",ROW($1:$99)+1),COLUMN(I58)),SMALL(IF(ISERROR(SEARCH(MID(";"&amp;'CASE DATA'!$E58&amp;";",ROW($1:$99),1),";")),"",ROW($1:$99)),COLUMN(I57)+1)-SMALL(IF(ISERROR(SEARCH(MID(";"&amp;'CASE DATA'!$E58&amp;";",ROW($1:$99),1),";")),"",ROW($1:$99)),COLUMN(I57))-1)</f>
        <v/>
      </c>
      <c r="AD58" s="196" t="str" cm="1">
        <f t="array" ref="AD58">MID(";"&amp;'CASE DATA'!$E58&amp;";",SMALL(IF(ISERROR(SEARCH(MID(";"&amp;'CASE DATA'!$E58&amp;";",ROW($1:$99),1),";")),"",ROW($1:$99)+1),COLUMN(J58)),SMALL(IF(ISERROR(SEARCH(MID(";"&amp;'CASE DATA'!$E58&amp;";",ROW($1:$99),1),";")),"",ROW($1:$99)),COLUMN(J57)+1)-SMALL(IF(ISERROR(SEARCH(MID(";"&amp;'CASE DATA'!$E58&amp;";",ROW($1:$99),1),";")),"",ROW($1:$99)),COLUMN(J57))-1)</f>
        <v/>
      </c>
      <c r="AE58" s="196" t="str" cm="1">
        <f t="array" ref="AE58">MID(";"&amp;'CASE DATA'!$E58&amp;";",SMALL(IF(ISERROR(SEARCH(MID(";"&amp;'CASE DATA'!$E58&amp;";",ROW($1:$99),1),";")),"",ROW($1:$99)+1),COLUMN(K58)),SMALL(IF(ISERROR(SEARCH(MID(";"&amp;'CASE DATA'!$E58&amp;";",ROW($1:$99),1),";")),"",ROW($1:$99)),COLUMN(K57)+1)-SMALL(IF(ISERROR(SEARCH(MID(";"&amp;'CASE DATA'!$E58&amp;";",ROW($1:$99),1),";")),"",ROW($1:$99)),COLUMN(K57))-1)</f>
        <v/>
      </c>
      <c r="AF58" s="196" t="str" cm="1">
        <f t="array" ref="AF58">MID(";"&amp;'CASE DATA'!$E58&amp;";",SMALL(IF(ISERROR(SEARCH(MID(";"&amp;'CASE DATA'!$E58&amp;";",ROW($1:$99),1),";")),"",ROW($1:$99)+1),COLUMN(L58)),SMALL(IF(ISERROR(SEARCH(MID(";"&amp;'CASE DATA'!$E58&amp;";",ROW($1:$99),1),";")),"",ROW($1:$99)),COLUMN(L57)+1)-SMALL(IF(ISERROR(SEARCH(MID(";"&amp;'CASE DATA'!$E58&amp;";",ROW($1:$99),1),";")),"",ROW($1:$99)),COLUMN(L57))-1)</f>
        <v/>
      </c>
    </row>
    <row r="59" spans="1:32" x14ac:dyDescent="0.3">
      <c r="A59" s="130"/>
      <c r="B59" s="170"/>
      <c r="C59" s="140"/>
      <c r="D59" s="174"/>
      <c r="E59" s="176"/>
      <c r="F59" s="170"/>
      <c r="G59" s="170"/>
      <c r="H59" s="170"/>
      <c r="I59" s="141"/>
      <c r="J59" s="141"/>
      <c r="K59" s="141"/>
      <c r="L59" s="141"/>
      <c r="M59" s="141"/>
      <c r="N59" s="141"/>
      <c r="O59" s="141"/>
      <c r="P59" s="141"/>
      <c r="Q59" s="141"/>
      <c r="R59" s="141"/>
      <c r="S59" s="11">
        <f t="shared" si="1"/>
        <v>0</v>
      </c>
      <c r="T59" s="170"/>
      <c r="U59" s="196" t="str" cm="1">
        <f t="array" ref="U59">MID(";"&amp;'CASE DATA'!$E59&amp;";",SMALL(IF(ISERROR(SEARCH(MID(";"&amp;'CASE DATA'!$E59&amp;";",ROW($1:$99),1),";")),"",ROW($1:$99)+1),COLUMN(A59)),SMALL(IF(ISERROR(SEARCH(MID(";"&amp;'CASE DATA'!$E59&amp;";",ROW($1:$99),1),";")),"",ROW($1:$99)),COLUMN(A58)+1)-SMALL(IF(ISERROR(SEARCH(MID(";"&amp;'CASE DATA'!$E59&amp;";",ROW($1:$99),1),";")),"",ROW($1:$99)),COLUMN(A58))-1)</f>
        <v/>
      </c>
      <c r="V59" s="196" t="str" cm="1">
        <f t="array" ref="V59">MID(";"&amp;'CASE DATA'!$E59&amp;";",SMALL(IF(ISERROR(SEARCH(MID(";"&amp;'CASE DATA'!$E59&amp;";",ROW($1:$99),1),";")),"",ROW($1:$99)+1),COLUMN(B59)),SMALL(IF(ISERROR(SEARCH(MID(";"&amp;'CASE DATA'!$E59&amp;";",ROW($1:$99),1),";")),"",ROW($1:$99)),COLUMN(B58)+1)-SMALL(IF(ISERROR(SEARCH(MID(";"&amp;'CASE DATA'!$E59&amp;";",ROW($1:$99),1),";")),"",ROW($1:$99)),COLUMN(B58))-1)</f>
        <v/>
      </c>
      <c r="W59" s="196" t="str" cm="1">
        <f t="array" ref="W59">MID(";"&amp;'CASE DATA'!$E59&amp;";",SMALL(IF(ISERROR(SEARCH(MID(";"&amp;'CASE DATA'!$E59&amp;";",ROW($1:$99),1),";")),"",ROW($1:$99)+1),COLUMN(C59)),SMALL(IF(ISERROR(SEARCH(MID(";"&amp;'CASE DATA'!$E59&amp;";",ROW($1:$99),1),";")),"",ROW($1:$99)),COLUMN(C58)+1)-SMALL(IF(ISERROR(SEARCH(MID(";"&amp;'CASE DATA'!$E59&amp;";",ROW($1:$99),1),";")),"",ROW($1:$99)),COLUMN(C58))-1)</f>
        <v/>
      </c>
      <c r="X59" s="196" t="str" cm="1">
        <f t="array" ref="X59">MID(";"&amp;'CASE DATA'!$E59&amp;";",SMALL(IF(ISERROR(SEARCH(MID(";"&amp;'CASE DATA'!$E59&amp;";",ROW($1:$99),1),";")),"",ROW($1:$99)+1),COLUMN(D59)),SMALL(IF(ISERROR(SEARCH(MID(";"&amp;'CASE DATA'!$E59&amp;";",ROW($1:$99),1),";")),"",ROW($1:$99)),COLUMN(D58)+1)-SMALL(IF(ISERROR(SEARCH(MID(";"&amp;'CASE DATA'!$E59&amp;";",ROW($1:$99),1),";")),"",ROW($1:$99)),COLUMN(D58))-1)</f>
        <v/>
      </c>
      <c r="Y59" s="196" t="str" cm="1">
        <f t="array" ref="Y59">MID(";"&amp;'CASE DATA'!$E59&amp;";",SMALL(IF(ISERROR(SEARCH(MID(";"&amp;'CASE DATA'!$E59&amp;";",ROW($1:$99),1),";")),"",ROW($1:$99)+1),COLUMN(E59)),SMALL(IF(ISERROR(SEARCH(MID(";"&amp;'CASE DATA'!$E59&amp;";",ROW($1:$99),1),";")),"",ROW($1:$99)),COLUMN(E58)+1)-SMALL(IF(ISERROR(SEARCH(MID(";"&amp;'CASE DATA'!$E59&amp;";",ROW($1:$99),1),";")),"",ROW($1:$99)),COLUMN(E58))-1)</f>
        <v/>
      </c>
      <c r="Z59" s="196" t="str" cm="1">
        <f t="array" ref="Z59">MID(";"&amp;'CASE DATA'!$E59&amp;";",SMALL(IF(ISERROR(SEARCH(MID(";"&amp;'CASE DATA'!$E59&amp;";",ROW($1:$99),1),";")),"",ROW($1:$99)+1),COLUMN(F59)),SMALL(IF(ISERROR(SEARCH(MID(";"&amp;'CASE DATA'!$E59&amp;";",ROW($1:$99),1),";")),"",ROW($1:$99)),COLUMN(F58)+1)-SMALL(IF(ISERROR(SEARCH(MID(";"&amp;'CASE DATA'!$E59&amp;";",ROW($1:$99),1),";")),"",ROW($1:$99)),COLUMN(F58))-1)</f>
        <v/>
      </c>
      <c r="AA59" s="196" t="str" cm="1">
        <f t="array" ref="AA59">MID(";"&amp;'CASE DATA'!$E59&amp;";",SMALL(IF(ISERROR(SEARCH(MID(";"&amp;'CASE DATA'!$E59&amp;";",ROW($1:$99),1),";")),"",ROW($1:$99)+1),COLUMN(G59)),SMALL(IF(ISERROR(SEARCH(MID(";"&amp;'CASE DATA'!$E59&amp;";",ROW($1:$99),1),";")),"",ROW($1:$99)),COLUMN(G58)+1)-SMALL(IF(ISERROR(SEARCH(MID(";"&amp;'CASE DATA'!$E59&amp;";",ROW($1:$99),1),";")),"",ROW($1:$99)),COLUMN(G58))-1)</f>
        <v/>
      </c>
      <c r="AB59" s="196" t="str" cm="1">
        <f t="array" ref="AB59">MID(";"&amp;'CASE DATA'!$E59&amp;";",SMALL(IF(ISERROR(SEARCH(MID(";"&amp;'CASE DATA'!$E59&amp;";",ROW($1:$99),1),";")),"",ROW($1:$99)+1),COLUMN(H59)),SMALL(IF(ISERROR(SEARCH(MID(";"&amp;'CASE DATA'!$E59&amp;";",ROW($1:$99),1),";")),"",ROW($1:$99)),COLUMN(H58)+1)-SMALL(IF(ISERROR(SEARCH(MID(";"&amp;'CASE DATA'!$E59&amp;";",ROW($1:$99),1),";")),"",ROW($1:$99)),COLUMN(H58))-1)</f>
        <v/>
      </c>
      <c r="AC59" s="196" t="str" cm="1">
        <f t="array" ref="AC59">MID(";"&amp;'CASE DATA'!$E59&amp;";",SMALL(IF(ISERROR(SEARCH(MID(";"&amp;'CASE DATA'!$E59&amp;";",ROW($1:$99),1),";")),"",ROW($1:$99)+1),COLUMN(I59)),SMALL(IF(ISERROR(SEARCH(MID(";"&amp;'CASE DATA'!$E59&amp;";",ROW($1:$99),1),";")),"",ROW($1:$99)),COLUMN(I58)+1)-SMALL(IF(ISERROR(SEARCH(MID(";"&amp;'CASE DATA'!$E59&amp;";",ROW($1:$99),1),";")),"",ROW($1:$99)),COLUMN(I58))-1)</f>
        <v/>
      </c>
      <c r="AD59" s="196" t="str" cm="1">
        <f t="array" ref="AD59">MID(";"&amp;'CASE DATA'!$E59&amp;";",SMALL(IF(ISERROR(SEARCH(MID(";"&amp;'CASE DATA'!$E59&amp;";",ROW($1:$99),1),";")),"",ROW($1:$99)+1),COLUMN(J59)),SMALL(IF(ISERROR(SEARCH(MID(";"&amp;'CASE DATA'!$E59&amp;";",ROW($1:$99),1),";")),"",ROW($1:$99)),COLUMN(J58)+1)-SMALL(IF(ISERROR(SEARCH(MID(";"&amp;'CASE DATA'!$E59&amp;";",ROW($1:$99),1),";")),"",ROW($1:$99)),COLUMN(J58))-1)</f>
        <v/>
      </c>
      <c r="AE59" s="196" t="str" cm="1">
        <f t="array" ref="AE59">MID(";"&amp;'CASE DATA'!$E59&amp;";",SMALL(IF(ISERROR(SEARCH(MID(";"&amp;'CASE DATA'!$E59&amp;";",ROW($1:$99),1),";")),"",ROW($1:$99)+1),COLUMN(K59)),SMALL(IF(ISERROR(SEARCH(MID(";"&amp;'CASE DATA'!$E59&amp;";",ROW($1:$99),1),";")),"",ROW($1:$99)),COLUMN(K58)+1)-SMALL(IF(ISERROR(SEARCH(MID(";"&amp;'CASE DATA'!$E59&amp;";",ROW($1:$99),1),";")),"",ROW($1:$99)),COLUMN(K58))-1)</f>
        <v/>
      </c>
      <c r="AF59" s="196" t="str" cm="1">
        <f t="array" ref="AF59">MID(";"&amp;'CASE DATA'!$E59&amp;";",SMALL(IF(ISERROR(SEARCH(MID(";"&amp;'CASE DATA'!$E59&amp;";",ROW($1:$99),1),";")),"",ROW($1:$99)+1),COLUMN(L59)),SMALL(IF(ISERROR(SEARCH(MID(";"&amp;'CASE DATA'!$E59&amp;";",ROW($1:$99),1),";")),"",ROW($1:$99)),COLUMN(L58)+1)-SMALL(IF(ISERROR(SEARCH(MID(";"&amp;'CASE DATA'!$E59&amp;";",ROW($1:$99),1),";")),"",ROW($1:$99)),COLUMN(L58))-1)</f>
        <v/>
      </c>
    </row>
    <row r="60" spans="1:32" x14ac:dyDescent="0.3">
      <c r="A60" s="130"/>
      <c r="B60" s="170"/>
      <c r="C60" s="140"/>
      <c r="D60" s="174"/>
      <c r="E60" s="176"/>
      <c r="F60" s="170"/>
      <c r="G60" s="170"/>
      <c r="H60" s="170"/>
      <c r="I60" s="141"/>
      <c r="J60" s="141"/>
      <c r="K60" s="141"/>
      <c r="L60" s="141"/>
      <c r="M60" s="141"/>
      <c r="N60" s="141"/>
      <c r="O60" s="141"/>
      <c r="P60" s="141"/>
      <c r="Q60" s="141"/>
      <c r="R60" s="141"/>
      <c r="S60" s="11">
        <f t="shared" si="1"/>
        <v>0</v>
      </c>
      <c r="T60" s="170"/>
      <c r="U60" s="196" t="str" cm="1">
        <f t="array" ref="U60">MID(";"&amp;'CASE DATA'!$E60&amp;";",SMALL(IF(ISERROR(SEARCH(MID(";"&amp;'CASE DATA'!$E60&amp;";",ROW($1:$99),1),";")),"",ROW($1:$99)+1),COLUMN(A60)),SMALL(IF(ISERROR(SEARCH(MID(";"&amp;'CASE DATA'!$E60&amp;";",ROW($1:$99),1),";")),"",ROW($1:$99)),COLUMN(A59)+1)-SMALL(IF(ISERROR(SEARCH(MID(";"&amp;'CASE DATA'!$E60&amp;";",ROW($1:$99),1),";")),"",ROW($1:$99)),COLUMN(A59))-1)</f>
        <v/>
      </c>
      <c r="V60" s="196" t="str" cm="1">
        <f t="array" ref="V60">MID(";"&amp;'CASE DATA'!$E60&amp;";",SMALL(IF(ISERROR(SEARCH(MID(";"&amp;'CASE DATA'!$E60&amp;";",ROW($1:$99),1),";")),"",ROW($1:$99)+1),COLUMN(B60)),SMALL(IF(ISERROR(SEARCH(MID(";"&amp;'CASE DATA'!$E60&amp;";",ROW($1:$99),1),";")),"",ROW($1:$99)),COLUMN(B59)+1)-SMALL(IF(ISERROR(SEARCH(MID(";"&amp;'CASE DATA'!$E60&amp;";",ROW($1:$99),1),";")),"",ROW($1:$99)),COLUMN(B59))-1)</f>
        <v/>
      </c>
      <c r="W60" s="196" t="str" cm="1">
        <f t="array" ref="W60">MID(";"&amp;'CASE DATA'!$E60&amp;";",SMALL(IF(ISERROR(SEARCH(MID(";"&amp;'CASE DATA'!$E60&amp;";",ROW($1:$99),1),";")),"",ROW($1:$99)+1),COLUMN(C60)),SMALL(IF(ISERROR(SEARCH(MID(";"&amp;'CASE DATA'!$E60&amp;";",ROW($1:$99),1),";")),"",ROW($1:$99)),COLUMN(C59)+1)-SMALL(IF(ISERROR(SEARCH(MID(";"&amp;'CASE DATA'!$E60&amp;";",ROW($1:$99),1),";")),"",ROW($1:$99)),COLUMN(C59))-1)</f>
        <v/>
      </c>
      <c r="X60" s="196" t="str" cm="1">
        <f t="array" ref="X60">MID(";"&amp;'CASE DATA'!$E60&amp;";",SMALL(IF(ISERROR(SEARCH(MID(";"&amp;'CASE DATA'!$E60&amp;";",ROW($1:$99),1),";")),"",ROW($1:$99)+1),COLUMN(D60)),SMALL(IF(ISERROR(SEARCH(MID(";"&amp;'CASE DATA'!$E60&amp;";",ROW($1:$99),1),";")),"",ROW($1:$99)),COLUMN(D59)+1)-SMALL(IF(ISERROR(SEARCH(MID(";"&amp;'CASE DATA'!$E60&amp;";",ROW($1:$99),1),";")),"",ROW($1:$99)),COLUMN(D59))-1)</f>
        <v/>
      </c>
      <c r="Y60" s="196" t="str" cm="1">
        <f t="array" ref="Y60">MID(";"&amp;'CASE DATA'!$E60&amp;";",SMALL(IF(ISERROR(SEARCH(MID(";"&amp;'CASE DATA'!$E60&amp;";",ROW($1:$99),1),";")),"",ROW($1:$99)+1),COLUMN(E60)),SMALL(IF(ISERROR(SEARCH(MID(";"&amp;'CASE DATA'!$E60&amp;";",ROW($1:$99),1),";")),"",ROW($1:$99)),COLUMN(E59)+1)-SMALL(IF(ISERROR(SEARCH(MID(";"&amp;'CASE DATA'!$E60&amp;";",ROW($1:$99),1),";")),"",ROW($1:$99)),COLUMN(E59))-1)</f>
        <v/>
      </c>
      <c r="Z60" s="196" t="str" cm="1">
        <f t="array" ref="Z60">MID(";"&amp;'CASE DATA'!$E60&amp;";",SMALL(IF(ISERROR(SEARCH(MID(";"&amp;'CASE DATA'!$E60&amp;";",ROW($1:$99),1),";")),"",ROW($1:$99)+1),COLUMN(F60)),SMALL(IF(ISERROR(SEARCH(MID(";"&amp;'CASE DATA'!$E60&amp;";",ROW($1:$99),1),";")),"",ROW($1:$99)),COLUMN(F59)+1)-SMALL(IF(ISERROR(SEARCH(MID(";"&amp;'CASE DATA'!$E60&amp;";",ROW($1:$99),1),";")),"",ROW($1:$99)),COLUMN(F59))-1)</f>
        <v/>
      </c>
      <c r="AA60" s="196" t="str" cm="1">
        <f t="array" ref="AA60">MID(";"&amp;'CASE DATA'!$E60&amp;";",SMALL(IF(ISERROR(SEARCH(MID(";"&amp;'CASE DATA'!$E60&amp;";",ROW($1:$99),1),";")),"",ROW($1:$99)+1),COLUMN(G60)),SMALL(IF(ISERROR(SEARCH(MID(";"&amp;'CASE DATA'!$E60&amp;";",ROW($1:$99),1),";")),"",ROW($1:$99)),COLUMN(G59)+1)-SMALL(IF(ISERROR(SEARCH(MID(";"&amp;'CASE DATA'!$E60&amp;";",ROW($1:$99),1),";")),"",ROW($1:$99)),COLUMN(G59))-1)</f>
        <v/>
      </c>
      <c r="AB60" s="196" t="str" cm="1">
        <f t="array" ref="AB60">MID(";"&amp;'CASE DATA'!$E60&amp;";",SMALL(IF(ISERROR(SEARCH(MID(";"&amp;'CASE DATA'!$E60&amp;";",ROW($1:$99),1),";")),"",ROW($1:$99)+1),COLUMN(H60)),SMALL(IF(ISERROR(SEARCH(MID(";"&amp;'CASE DATA'!$E60&amp;";",ROW($1:$99),1),";")),"",ROW($1:$99)),COLUMN(H59)+1)-SMALL(IF(ISERROR(SEARCH(MID(";"&amp;'CASE DATA'!$E60&amp;";",ROW($1:$99),1),";")),"",ROW($1:$99)),COLUMN(H59))-1)</f>
        <v/>
      </c>
      <c r="AC60" s="196" t="str" cm="1">
        <f t="array" ref="AC60">MID(";"&amp;'CASE DATA'!$E60&amp;";",SMALL(IF(ISERROR(SEARCH(MID(";"&amp;'CASE DATA'!$E60&amp;";",ROW($1:$99),1),";")),"",ROW($1:$99)+1),COLUMN(I60)),SMALL(IF(ISERROR(SEARCH(MID(";"&amp;'CASE DATA'!$E60&amp;";",ROW($1:$99),1),";")),"",ROW($1:$99)),COLUMN(I59)+1)-SMALL(IF(ISERROR(SEARCH(MID(";"&amp;'CASE DATA'!$E60&amp;";",ROW($1:$99),1),";")),"",ROW($1:$99)),COLUMN(I59))-1)</f>
        <v/>
      </c>
      <c r="AD60" s="196" t="str" cm="1">
        <f t="array" ref="AD60">MID(";"&amp;'CASE DATA'!$E60&amp;";",SMALL(IF(ISERROR(SEARCH(MID(";"&amp;'CASE DATA'!$E60&amp;";",ROW($1:$99),1),";")),"",ROW($1:$99)+1),COLUMN(J60)),SMALL(IF(ISERROR(SEARCH(MID(";"&amp;'CASE DATA'!$E60&amp;";",ROW($1:$99),1),";")),"",ROW($1:$99)),COLUMN(J59)+1)-SMALL(IF(ISERROR(SEARCH(MID(";"&amp;'CASE DATA'!$E60&amp;";",ROW($1:$99),1),";")),"",ROW($1:$99)),COLUMN(J59))-1)</f>
        <v/>
      </c>
      <c r="AE60" s="196" t="str" cm="1">
        <f t="array" ref="AE60">MID(";"&amp;'CASE DATA'!$E60&amp;";",SMALL(IF(ISERROR(SEARCH(MID(";"&amp;'CASE DATA'!$E60&amp;";",ROW($1:$99),1),";")),"",ROW($1:$99)+1),COLUMN(K60)),SMALL(IF(ISERROR(SEARCH(MID(";"&amp;'CASE DATA'!$E60&amp;";",ROW($1:$99),1),";")),"",ROW($1:$99)),COLUMN(K59)+1)-SMALL(IF(ISERROR(SEARCH(MID(";"&amp;'CASE DATA'!$E60&amp;";",ROW($1:$99),1),";")),"",ROW($1:$99)),COLUMN(K59))-1)</f>
        <v/>
      </c>
      <c r="AF60" s="196" t="str" cm="1">
        <f t="array" ref="AF60">MID(";"&amp;'CASE DATA'!$E60&amp;";",SMALL(IF(ISERROR(SEARCH(MID(";"&amp;'CASE DATA'!$E60&amp;";",ROW($1:$99),1),";")),"",ROW($1:$99)+1),COLUMN(L60)),SMALL(IF(ISERROR(SEARCH(MID(";"&amp;'CASE DATA'!$E60&amp;";",ROW($1:$99),1),";")),"",ROW($1:$99)),COLUMN(L59)+1)-SMALL(IF(ISERROR(SEARCH(MID(";"&amp;'CASE DATA'!$E60&amp;";",ROW($1:$99),1),";")),"",ROW($1:$99)),COLUMN(L59))-1)</f>
        <v/>
      </c>
    </row>
    <row r="61" spans="1:32" x14ac:dyDescent="0.3">
      <c r="A61" s="130"/>
      <c r="B61" s="170"/>
      <c r="C61" s="140"/>
      <c r="D61" s="174"/>
      <c r="E61" s="176"/>
      <c r="F61" s="170"/>
      <c r="G61" s="170"/>
      <c r="H61" s="170"/>
      <c r="I61" s="141"/>
      <c r="J61" s="141"/>
      <c r="K61" s="141"/>
      <c r="L61" s="141"/>
      <c r="M61" s="141"/>
      <c r="N61" s="141"/>
      <c r="O61" s="141"/>
      <c r="P61" s="141"/>
      <c r="Q61" s="141"/>
      <c r="R61" s="141"/>
      <c r="S61" s="11">
        <f t="shared" si="1"/>
        <v>0</v>
      </c>
      <c r="T61" s="170"/>
      <c r="U61" s="196" t="str" cm="1">
        <f t="array" ref="U61">MID(";"&amp;'CASE DATA'!$E61&amp;";",SMALL(IF(ISERROR(SEARCH(MID(";"&amp;'CASE DATA'!$E61&amp;";",ROW($1:$99),1),";")),"",ROW($1:$99)+1),COLUMN(A61)),SMALL(IF(ISERROR(SEARCH(MID(";"&amp;'CASE DATA'!$E61&amp;";",ROW($1:$99),1),";")),"",ROW($1:$99)),COLUMN(A60)+1)-SMALL(IF(ISERROR(SEARCH(MID(";"&amp;'CASE DATA'!$E61&amp;";",ROW($1:$99),1),";")),"",ROW($1:$99)),COLUMN(A60))-1)</f>
        <v/>
      </c>
      <c r="V61" s="196" t="str" cm="1">
        <f t="array" ref="V61">MID(";"&amp;'CASE DATA'!$E61&amp;";",SMALL(IF(ISERROR(SEARCH(MID(";"&amp;'CASE DATA'!$E61&amp;";",ROW($1:$99),1),";")),"",ROW($1:$99)+1),COLUMN(B61)),SMALL(IF(ISERROR(SEARCH(MID(";"&amp;'CASE DATA'!$E61&amp;";",ROW($1:$99),1),";")),"",ROW($1:$99)),COLUMN(B60)+1)-SMALL(IF(ISERROR(SEARCH(MID(";"&amp;'CASE DATA'!$E61&amp;";",ROW($1:$99),1),";")),"",ROW($1:$99)),COLUMN(B60))-1)</f>
        <v/>
      </c>
      <c r="W61" s="196" t="str" cm="1">
        <f t="array" ref="W61">MID(";"&amp;'CASE DATA'!$E61&amp;";",SMALL(IF(ISERROR(SEARCH(MID(";"&amp;'CASE DATA'!$E61&amp;";",ROW($1:$99),1),";")),"",ROW($1:$99)+1),COLUMN(C61)),SMALL(IF(ISERROR(SEARCH(MID(";"&amp;'CASE DATA'!$E61&amp;";",ROW($1:$99),1),";")),"",ROW($1:$99)),COLUMN(C60)+1)-SMALL(IF(ISERROR(SEARCH(MID(";"&amp;'CASE DATA'!$E61&amp;";",ROW($1:$99),1),";")),"",ROW($1:$99)),COLUMN(C60))-1)</f>
        <v/>
      </c>
      <c r="X61" s="196" t="str" cm="1">
        <f t="array" ref="X61">MID(";"&amp;'CASE DATA'!$E61&amp;";",SMALL(IF(ISERROR(SEARCH(MID(";"&amp;'CASE DATA'!$E61&amp;";",ROW($1:$99),1),";")),"",ROW($1:$99)+1),COLUMN(D61)),SMALL(IF(ISERROR(SEARCH(MID(";"&amp;'CASE DATA'!$E61&amp;";",ROW($1:$99),1),";")),"",ROW($1:$99)),COLUMN(D60)+1)-SMALL(IF(ISERROR(SEARCH(MID(";"&amp;'CASE DATA'!$E61&amp;";",ROW($1:$99),1),";")),"",ROW($1:$99)),COLUMN(D60))-1)</f>
        <v/>
      </c>
      <c r="Y61" s="196" t="str" cm="1">
        <f t="array" ref="Y61">MID(";"&amp;'CASE DATA'!$E61&amp;";",SMALL(IF(ISERROR(SEARCH(MID(";"&amp;'CASE DATA'!$E61&amp;";",ROW($1:$99),1),";")),"",ROW($1:$99)+1),COLUMN(E61)),SMALL(IF(ISERROR(SEARCH(MID(";"&amp;'CASE DATA'!$E61&amp;";",ROW($1:$99),1),";")),"",ROW($1:$99)),COLUMN(E60)+1)-SMALL(IF(ISERROR(SEARCH(MID(";"&amp;'CASE DATA'!$E61&amp;";",ROW($1:$99),1),";")),"",ROW($1:$99)),COLUMN(E60))-1)</f>
        <v/>
      </c>
      <c r="Z61" s="196" t="str" cm="1">
        <f t="array" ref="Z61">MID(";"&amp;'CASE DATA'!$E61&amp;";",SMALL(IF(ISERROR(SEARCH(MID(";"&amp;'CASE DATA'!$E61&amp;";",ROW($1:$99),1),";")),"",ROW($1:$99)+1),COLUMN(F61)),SMALL(IF(ISERROR(SEARCH(MID(";"&amp;'CASE DATA'!$E61&amp;";",ROW($1:$99),1),";")),"",ROW($1:$99)),COLUMN(F60)+1)-SMALL(IF(ISERROR(SEARCH(MID(";"&amp;'CASE DATA'!$E61&amp;";",ROW($1:$99),1),";")),"",ROW($1:$99)),COLUMN(F60))-1)</f>
        <v/>
      </c>
      <c r="AA61" s="196" t="str" cm="1">
        <f t="array" ref="AA61">MID(";"&amp;'CASE DATA'!$E61&amp;";",SMALL(IF(ISERROR(SEARCH(MID(";"&amp;'CASE DATA'!$E61&amp;";",ROW($1:$99),1),";")),"",ROW($1:$99)+1),COLUMN(G61)),SMALL(IF(ISERROR(SEARCH(MID(";"&amp;'CASE DATA'!$E61&amp;";",ROW($1:$99),1),";")),"",ROW($1:$99)),COLUMN(G60)+1)-SMALL(IF(ISERROR(SEARCH(MID(";"&amp;'CASE DATA'!$E61&amp;";",ROW($1:$99),1),";")),"",ROW($1:$99)),COLUMN(G60))-1)</f>
        <v/>
      </c>
      <c r="AB61" s="196" t="str" cm="1">
        <f t="array" ref="AB61">MID(";"&amp;'CASE DATA'!$E61&amp;";",SMALL(IF(ISERROR(SEARCH(MID(";"&amp;'CASE DATA'!$E61&amp;";",ROW($1:$99),1),";")),"",ROW($1:$99)+1),COLUMN(H61)),SMALL(IF(ISERROR(SEARCH(MID(";"&amp;'CASE DATA'!$E61&amp;";",ROW($1:$99),1),";")),"",ROW($1:$99)),COLUMN(H60)+1)-SMALL(IF(ISERROR(SEARCH(MID(";"&amp;'CASE DATA'!$E61&amp;";",ROW($1:$99),1),";")),"",ROW($1:$99)),COLUMN(H60))-1)</f>
        <v/>
      </c>
      <c r="AC61" s="196" t="str" cm="1">
        <f t="array" ref="AC61">MID(";"&amp;'CASE DATA'!$E61&amp;";",SMALL(IF(ISERROR(SEARCH(MID(";"&amp;'CASE DATA'!$E61&amp;";",ROW($1:$99),1),";")),"",ROW($1:$99)+1),COLUMN(I61)),SMALL(IF(ISERROR(SEARCH(MID(";"&amp;'CASE DATA'!$E61&amp;";",ROW($1:$99),1),";")),"",ROW($1:$99)),COLUMN(I60)+1)-SMALL(IF(ISERROR(SEARCH(MID(";"&amp;'CASE DATA'!$E61&amp;";",ROW($1:$99),1),";")),"",ROW($1:$99)),COLUMN(I60))-1)</f>
        <v/>
      </c>
      <c r="AD61" s="196" t="str" cm="1">
        <f t="array" ref="AD61">MID(";"&amp;'CASE DATA'!$E61&amp;";",SMALL(IF(ISERROR(SEARCH(MID(";"&amp;'CASE DATA'!$E61&amp;";",ROW($1:$99),1),";")),"",ROW($1:$99)+1),COLUMN(J61)),SMALL(IF(ISERROR(SEARCH(MID(";"&amp;'CASE DATA'!$E61&amp;";",ROW($1:$99),1),";")),"",ROW($1:$99)),COLUMN(J60)+1)-SMALL(IF(ISERROR(SEARCH(MID(";"&amp;'CASE DATA'!$E61&amp;";",ROW($1:$99),1),";")),"",ROW($1:$99)),COLUMN(J60))-1)</f>
        <v/>
      </c>
      <c r="AE61" s="196" t="str" cm="1">
        <f t="array" ref="AE61">MID(";"&amp;'CASE DATA'!$E61&amp;";",SMALL(IF(ISERROR(SEARCH(MID(";"&amp;'CASE DATA'!$E61&amp;";",ROW($1:$99),1),";")),"",ROW($1:$99)+1),COLUMN(K61)),SMALL(IF(ISERROR(SEARCH(MID(";"&amp;'CASE DATA'!$E61&amp;";",ROW($1:$99),1),";")),"",ROW($1:$99)),COLUMN(K60)+1)-SMALL(IF(ISERROR(SEARCH(MID(";"&amp;'CASE DATA'!$E61&amp;";",ROW($1:$99),1),";")),"",ROW($1:$99)),COLUMN(K60))-1)</f>
        <v/>
      </c>
      <c r="AF61" s="196" t="str" cm="1">
        <f t="array" ref="AF61">MID(";"&amp;'CASE DATA'!$E61&amp;";",SMALL(IF(ISERROR(SEARCH(MID(";"&amp;'CASE DATA'!$E61&amp;";",ROW($1:$99),1),";")),"",ROW($1:$99)+1),COLUMN(L61)),SMALL(IF(ISERROR(SEARCH(MID(";"&amp;'CASE DATA'!$E61&amp;";",ROW($1:$99),1),";")),"",ROW($1:$99)),COLUMN(L60)+1)-SMALL(IF(ISERROR(SEARCH(MID(";"&amp;'CASE DATA'!$E61&amp;";",ROW($1:$99),1),";")),"",ROW($1:$99)),COLUMN(L60))-1)</f>
        <v/>
      </c>
    </row>
    <row r="62" spans="1:32" x14ac:dyDescent="0.3">
      <c r="A62" s="130"/>
      <c r="B62" s="170"/>
      <c r="C62" s="140"/>
      <c r="D62" s="174"/>
      <c r="E62" s="176"/>
      <c r="F62" s="170"/>
      <c r="G62" s="170"/>
      <c r="H62" s="170"/>
      <c r="I62" s="141"/>
      <c r="J62" s="141"/>
      <c r="K62" s="141"/>
      <c r="L62" s="141"/>
      <c r="M62" s="141"/>
      <c r="N62" s="141"/>
      <c r="O62" s="141"/>
      <c r="P62" s="141"/>
      <c r="Q62" s="141"/>
      <c r="R62" s="141"/>
      <c r="S62" s="11">
        <f t="shared" si="1"/>
        <v>0</v>
      </c>
      <c r="T62" s="170"/>
      <c r="U62" s="196" t="str" cm="1">
        <f t="array" ref="U62">MID(";"&amp;'CASE DATA'!$E62&amp;";",SMALL(IF(ISERROR(SEARCH(MID(";"&amp;'CASE DATA'!$E62&amp;";",ROW($1:$99),1),";")),"",ROW($1:$99)+1),COLUMN(A62)),SMALL(IF(ISERROR(SEARCH(MID(";"&amp;'CASE DATA'!$E62&amp;";",ROW($1:$99),1),";")),"",ROW($1:$99)),COLUMN(A61)+1)-SMALL(IF(ISERROR(SEARCH(MID(";"&amp;'CASE DATA'!$E62&amp;";",ROW($1:$99),1),";")),"",ROW($1:$99)),COLUMN(A61))-1)</f>
        <v/>
      </c>
      <c r="V62" s="196" t="str" cm="1">
        <f t="array" ref="V62">MID(";"&amp;'CASE DATA'!$E62&amp;";",SMALL(IF(ISERROR(SEARCH(MID(";"&amp;'CASE DATA'!$E62&amp;";",ROW($1:$99),1),";")),"",ROW($1:$99)+1),COLUMN(B62)),SMALL(IF(ISERROR(SEARCH(MID(";"&amp;'CASE DATA'!$E62&amp;";",ROW($1:$99),1),";")),"",ROW($1:$99)),COLUMN(B61)+1)-SMALL(IF(ISERROR(SEARCH(MID(";"&amp;'CASE DATA'!$E62&amp;";",ROW($1:$99),1),";")),"",ROW($1:$99)),COLUMN(B61))-1)</f>
        <v/>
      </c>
      <c r="W62" s="196" t="str" cm="1">
        <f t="array" ref="W62">MID(";"&amp;'CASE DATA'!$E62&amp;";",SMALL(IF(ISERROR(SEARCH(MID(";"&amp;'CASE DATA'!$E62&amp;";",ROW($1:$99),1),";")),"",ROW($1:$99)+1),COLUMN(C62)),SMALL(IF(ISERROR(SEARCH(MID(";"&amp;'CASE DATA'!$E62&amp;";",ROW($1:$99),1),";")),"",ROW($1:$99)),COLUMN(C61)+1)-SMALL(IF(ISERROR(SEARCH(MID(";"&amp;'CASE DATA'!$E62&amp;";",ROW($1:$99),1),";")),"",ROW($1:$99)),COLUMN(C61))-1)</f>
        <v/>
      </c>
      <c r="X62" s="196" t="str" cm="1">
        <f t="array" ref="X62">MID(";"&amp;'CASE DATA'!$E62&amp;";",SMALL(IF(ISERROR(SEARCH(MID(";"&amp;'CASE DATA'!$E62&amp;";",ROW($1:$99),1),";")),"",ROW($1:$99)+1),COLUMN(D62)),SMALL(IF(ISERROR(SEARCH(MID(";"&amp;'CASE DATA'!$E62&amp;";",ROW($1:$99),1),";")),"",ROW($1:$99)),COLUMN(D61)+1)-SMALL(IF(ISERROR(SEARCH(MID(";"&amp;'CASE DATA'!$E62&amp;";",ROW($1:$99),1),";")),"",ROW($1:$99)),COLUMN(D61))-1)</f>
        <v/>
      </c>
      <c r="Y62" s="196" t="str" cm="1">
        <f t="array" ref="Y62">MID(";"&amp;'CASE DATA'!$E62&amp;";",SMALL(IF(ISERROR(SEARCH(MID(";"&amp;'CASE DATA'!$E62&amp;";",ROW($1:$99),1),";")),"",ROW($1:$99)+1),COLUMN(E62)),SMALL(IF(ISERROR(SEARCH(MID(";"&amp;'CASE DATA'!$E62&amp;";",ROW($1:$99),1),";")),"",ROW($1:$99)),COLUMN(E61)+1)-SMALL(IF(ISERROR(SEARCH(MID(";"&amp;'CASE DATA'!$E62&amp;";",ROW($1:$99),1),";")),"",ROW($1:$99)),COLUMN(E61))-1)</f>
        <v/>
      </c>
      <c r="Z62" s="196" t="str" cm="1">
        <f t="array" ref="Z62">MID(";"&amp;'CASE DATA'!$E62&amp;";",SMALL(IF(ISERROR(SEARCH(MID(";"&amp;'CASE DATA'!$E62&amp;";",ROW($1:$99),1),";")),"",ROW($1:$99)+1),COLUMN(F62)),SMALL(IF(ISERROR(SEARCH(MID(";"&amp;'CASE DATA'!$E62&amp;";",ROW($1:$99),1),";")),"",ROW($1:$99)),COLUMN(F61)+1)-SMALL(IF(ISERROR(SEARCH(MID(";"&amp;'CASE DATA'!$E62&amp;";",ROW($1:$99),1),";")),"",ROW($1:$99)),COLUMN(F61))-1)</f>
        <v/>
      </c>
      <c r="AA62" s="196" t="str" cm="1">
        <f t="array" ref="AA62">MID(";"&amp;'CASE DATA'!$E62&amp;";",SMALL(IF(ISERROR(SEARCH(MID(";"&amp;'CASE DATA'!$E62&amp;";",ROW($1:$99),1),";")),"",ROW($1:$99)+1),COLUMN(G62)),SMALL(IF(ISERROR(SEARCH(MID(";"&amp;'CASE DATA'!$E62&amp;";",ROW($1:$99),1),";")),"",ROW($1:$99)),COLUMN(G61)+1)-SMALL(IF(ISERROR(SEARCH(MID(";"&amp;'CASE DATA'!$E62&amp;";",ROW($1:$99),1),";")),"",ROW($1:$99)),COLUMN(G61))-1)</f>
        <v/>
      </c>
      <c r="AB62" s="196" t="str" cm="1">
        <f t="array" ref="AB62">MID(";"&amp;'CASE DATA'!$E62&amp;";",SMALL(IF(ISERROR(SEARCH(MID(";"&amp;'CASE DATA'!$E62&amp;";",ROW($1:$99),1),";")),"",ROW($1:$99)+1),COLUMN(H62)),SMALL(IF(ISERROR(SEARCH(MID(";"&amp;'CASE DATA'!$E62&amp;";",ROW($1:$99),1),";")),"",ROW($1:$99)),COLUMN(H61)+1)-SMALL(IF(ISERROR(SEARCH(MID(";"&amp;'CASE DATA'!$E62&amp;";",ROW($1:$99),1),";")),"",ROW($1:$99)),COLUMN(H61))-1)</f>
        <v/>
      </c>
      <c r="AC62" s="196" t="str" cm="1">
        <f t="array" ref="AC62">MID(";"&amp;'CASE DATA'!$E62&amp;";",SMALL(IF(ISERROR(SEARCH(MID(";"&amp;'CASE DATA'!$E62&amp;";",ROW($1:$99),1),";")),"",ROW($1:$99)+1),COLUMN(I62)),SMALL(IF(ISERROR(SEARCH(MID(";"&amp;'CASE DATA'!$E62&amp;";",ROW($1:$99),1),";")),"",ROW($1:$99)),COLUMN(I61)+1)-SMALL(IF(ISERROR(SEARCH(MID(";"&amp;'CASE DATA'!$E62&amp;";",ROW($1:$99),1),";")),"",ROW($1:$99)),COLUMN(I61))-1)</f>
        <v/>
      </c>
      <c r="AD62" s="196" t="str" cm="1">
        <f t="array" ref="AD62">MID(";"&amp;'CASE DATA'!$E62&amp;";",SMALL(IF(ISERROR(SEARCH(MID(";"&amp;'CASE DATA'!$E62&amp;";",ROW($1:$99),1),";")),"",ROW($1:$99)+1),COLUMN(J62)),SMALL(IF(ISERROR(SEARCH(MID(";"&amp;'CASE DATA'!$E62&amp;";",ROW($1:$99),1),";")),"",ROW($1:$99)),COLUMN(J61)+1)-SMALL(IF(ISERROR(SEARCH(MID(";"&amp;'CASE DATA'!$E62&amp;";",ROW($1:$99),1),";")),"",ROW($1:$99)),COLUMN(J61))-1)</f>
        <v/>
      </c>
      <c r="AE62" s="196" t="str" cm="1">
        <f t="array" ref="AE62">MID(";"&amp;'CASE DATA'!$E62&amp;";",SMALL(IF(ISERROR(SEARCH(MID(";"&amp;'CASE DATA'!$E62&amp;";",ROW($1:$99),1),";")),"",ROW($1:$99)+1),COLUMN(K62)),SMALL(IF(ISERROR(SEARCH(MID(";"&amp;'CASE DATA'!$E62&amp;";",ROW($1:$99),1),";")),"",ROW($1:$99)),COLUMN(K61)+1)-SMALL(IF(ISERROR(SEARCH(MID(";"&amp;'CASE DATA'!$E62&amp;";",ROW($1:$99),1),";")),"",ROW($1:$99)),COLUMN(K61))-1)</f>
        <v/>
      </c>
      <c r="AF62" s="196" t="str" cm="1">
        <f t="array" ref="AF62">MID(";"&amp;'CASE DATA'!$E62&amp;";",SMALL(IF(ISERROR(SEARCH(MID(";"&amp;'CASE DATA'!$E62&amp;";",ROW($1:$99),1),";")),"",ROW($1:$99)+1),COLUMN(L62)),SMALL(IF(ISERROR(SEARCH(MID(";"&amp;'CASE DATA'!$E62&amp;";",ROW($1:$99),1),";")),"",ROW($1:$99)),COLUMN(L61)+1)-SMALL(IF(ISERROR(SEARCH(MID(";"&amp;'CASE DATA'!$E62&amp;";",ROW($1:$99),1),";")),"",ROW($1:$99)),COLUMN(L61))-1)</f>
        <v/>
      </c>
    </row>
    <row r="63" spans="1:32" x14ac:dyDescent="0.3">
      <c r="A63" s="130"/>
      <c r="B63" s="170"/>
      <c r="C63" s="140"/>
      <c r="D63" s="174"/>
      <c r="E63" s="176"/>
      <c r="F63" s="170"/>
      <c r="G63" s="170"/>
      <c r="H63" s="170"/>
      <c r="I63" s="141"/>
      <c r="J63" s="141"/>
      <c r="K63" s="141"/>
      <c r="L63" s="141"/>
      <c r="M63" s="141"/>
      <c r="N63" s="141"/>
      <c r="O63" s="141"/>
      <c r="P63" s="141"/>
      <c r="Q63" s="141"/>
      <c r="R63" s="141"/>
      <c r="S63" s="11">
        <f t="shared" si="1"/>
        <v>0</v>
      </c>
      <c r="T63" s="170"/>
      <c r="U63" s="196" t="str" cm="1">
        <f t="array" ref="U63">MID(";"&amp;'CASE DATA'!$E63&amp;";",SMALL(IF(ISERROR(SEARCH(MID(";"&amp;'CASE DATA'!$E63&amp;";",ROW($1:$99),1),";")),"",ROW($1:$99)+1),COLUMN(A63)),SMALL(IF(ISERROR(SEARCH(MID(";"&amp;'CASE DATA'!$E63&amp;";",ROW($1:$99),1),";")),"",ROW($1:$99)),COLUMN(A62)+1)-SMALL(IF(ISERROR(SEARCH(MID(";"&amp;'CASE DATA'!$E63&amp;";",ROW($1:$99),1),";")),"",ROW($1:$99)),COLUMN(A62))-1)</f>
        <v/>
      </c>
      <c r="V63" s="196" t="str" cm="1">
        <f t="array" ref="V63">MID(";"&amp;'CASE DATA'!$E63&amp;";",SMALL(IF(ISERROR(SEARCH(MID(";"&amp;'CASE DATA'!$E63&amp;";",ROW($1:$99),1),";")),"",ROW($1:$99)+1),COLUMN(B63)),SMALL(IF(ISERROR(SEARCH(MID(";"&amp;'CASE DATA'!$E63&amp;";",ROW($1:$99),1),";")),"",ROW($1:$99)),COLUMN(B62)+1)-SMALL(IF(ISERROR(SEARCH(MID(";"&amp;'CASE DATA'!$E63&amp;";",ROW($1:$99),1),";")),"",ROW($1:$99)),COLUMN(B62))-1)</f>
        <v/>
      </c>
      <c r="W63" s="196" t="str" cm="1">
        <f t="array" ref="W63">MID(";"&amp;'CASE DATA'!$E63&amp;";",SMALL(IF(ISERROR(SEARCH(MID(";"&amp;'CASE DATA'!$E63&amp;";",ROW($1:$99),1),";")),"",ROW($1:$99)+1),COLUMN(C63)),SMALL(IF(ISERROR(SEARCH(MID(";"&amp;'CASE DATA'!$E63&amp;";",ROW($1:$99),1),";")),"",ROW($1:$99)),COLUMN(C62)+1)-SMALL(IF(ISERROR(SEARCH(MID(";"&amp;'CASE DATA'!$E63&amp;";",ROW($1:$99),1),";")),"",ROW($1:$99)),COLUMN(C62))-1)</f>
        <v/>
      </c>
      <c r="X63" s="196" t="str" cm="1">
        <f t="array" ref="X63">MID(";"&amp;'CASE DATA'!$E63&amp;";",SMALL(IF(ISERROR(SEARCH(MID(";"&amp;'CASE DATA'!$E63&amp;";",ROW($1:$99),1),";")),"",ROW($1:$99)+1),COLUMN(D63)),SMALL(IF(ISERROR(SEARCH(MID(";"&amp;'CASE DATA'!$E63&amp;";",ROW($1:$99),1),";")),"",ROW($1:$99)),COLUMN(D62)+1)-SMALL(IF(ISERROR(SEARCH(MID(";"&amp;'CASE DATA'!$E63&amp;";",ROW($1:$99),1),";")),"",ROW($1:$99)),COLUMN(D62))-1)</f>
        <v/>
      </c>
      <c r="Y63" s="196" t="str" cm="1">
        <f t="array" ref="Y63">MID(";"&amp;'CASE DATA'!$E63&amp;";",SMALL(IF(ISERROR(SEARCH(MID(";"&amp;'CASE DATA'!$E63&amp;";",ROW($1:$99),1),";")),"",ROW($1:$99)+1),COLUMN(E63)),SMALL(IF(ISERROR(SEARCH(MID(";"&amp;'CASE DATA'!$E63&amp;";",ROW($1:$99),1),";")),"",ROW($1:$99)),COLUMN(E62)+1)-SMALL(IF(ISERROR(SEARCH(MID(";"&amp;'CASE DATA'!$E63&amp;";",ROW($1:$99),1),";")),"",ROW($1:$99)),COLUMN(E62))-1)</f>
        <v/>
      </c>
      <c r="Z63" s="196" t="str" cm="1">
        <f t="array" ref="Z63">MID(";"&amp;'CASE DATA'!$E63&amp;";",SMALL(IF(ISERROR(SEARCH(MID(";"&amp;'CASE DATA'!$E63&amp;";",ROW($1:$99),1),";")),"",ROW($1:$99)+1),COLUMN(F63)),SMALL(IF(ISERROR(SEARCH(MID(";"&amp;'CASE DATA'!$E63&amp;";",ROW($1:$99),1),";")),"",ROW($1:$99)),COLUMN(F62)+1)-SMALL(IF(ISERROR(SEARCH(MID(";"&amp;'CASE DATA'!$E63&amp;";",ROW($1:$99),1),";")),"",ROW($1:$99)),COLUMN(F62))-1)</f>
        <v/>
      </c>
      <c r="AA63" s="196" t="str" cm="1">
        <f t="array" ref="AA63">MID(";"&amp;'CASE DATA'!$E63&amp;";",SMALL(IF(ISERROR(SEARCH(MID(";"&amp;'CASE DATA'!$E63&amp;";",ROW($1:$99),1),";")),"",ROW($1:$99)+1),COLUMN(G63)),SMALL(IF(ISERROR(SEARCH(MID(";"&amp;'CASE DATA'!$E63&amp;";",ROW($1:$99),1),";")),"",ROW($1:$99)),COLUMN(G62)+1)-SMALL(IF(ISERROR(SEARCH(MID(";"&amp;'CASE DATA'!$E63&amp;";",ROW($1:$99),1),";")),"",ROW($1:$99)),COLUMN(G62))-1)</f>
        <v/>
      </c>
      <c r="AB63" s="196" t="str" cm="1">
        <f t="array" ref="AB63">MID(";"&amp;'CASE DATA'!$E63&amp;";",SMALL(IF(ISERROR(SEARCH(MID(";"&amp;'CASE DATA'!$E63&amp;";",ROW($1:$99),1),";")),"",ROW($1:$99)+1),COLUMN(H63)),SMALL(IF(ISERROR(SEARCH(MID(";"&amp;'CASE DATA'!$E63&amp;";",ROW($1:$99),1),";")),"",ROW($1:$99)),COLUMN(H62)+1)-SMALL(IF(ISERROR(SEARCH(MID(";"&amp;'CASE DATA'!$E63&amp;";",ROW($1:$99),1),";")),"",ROW($1:$99)),COLUMN(H62))-1)</f>
        <v/>
      </c>
      <c r="AC63" s="196" t="str" cm="1">
        <f t="array" ref="AC63">MID(";"&amp;'CASE DATA'!$E63&amp;";",SMALL(IF(ISERROR(SEARCH(MID(";"&amp;'CASE DATA'!$E63&amp;";",ROW($1:$99),1),";")),"",ROW($1:$99)+1),COLUMN(I63)),SMALL(IF(ISERROR(SEARCH(MID(";"&amp;'CASE DATA'!$E63&amp;";",ROW($1:$99),1),";")),"",ROW($1:$99)),COLUMN(I62)+1)-SMALL(IF(ISERROR(SEARCH(MID(";"&amp;'CASE DATA'!$E63&amp;";",ROW($1:$99),1),";")),"",ROW($1:$99)),COLUMN(I62))-1)</f>
        <v/>
      </c>
      <c r="AD63" s="196" t="str" cm="1">
        <f t="array" ref="AD63">MID(";"&amp;'CASE DATA'!$E63&amp;";",SMALL(IF(ISERROR(SEARCH(MID(";"&amp;'CASE DATA'!$E63&amp;";",ROW($1:$99),1),";")),"",ROW($1:$99)+1),COLUMN(J63)),SMALL(IF(ISERROR(SEARCH(MID(";"&amp;'CASE DATA'!$E63&amp;";",ROW($1:$99),1),";")),"",ROW($1:$99)),COLUMN(J62)+1)-SMALL(IF(ISERROR(SEARCH(MID(";"&amp;'CASE DATA'!$E63&amp;";",ROW($1:$99),1),";")),"",ROW($1:$99)),COLUMN(J62))-1)</f>
        <v/>
      </c>
      <c r="AE63" s="196" t="str" cm="1">
        <f t="array" ref="AE63">MID(";"&amp;'CASE DATA'!$E63&amp;";",SMALL(IF(ISERROR(SEARCH(MID(";"&amp;'CASE DATA'!$E63&amp;";",ROW($1:$99),1),";")),"",ROW($1:$99)+1),COLUMN(K63)),SMALL(IF(ISERROR(SEARCH(MID(";"&amp;'CASE DATA'!$E63&amp;";",ROW($1:$99),1),";")),"",ROW($1:$99)),COLUMN(K62)+1)-SMALL(IF(ISERROR(SEARCH(MID(";"&amp;'CASE DATA'!$E63&amp;";",ROW($1:$99),1),";")),"",ROW($1:$99)),COLUMN(K62))-1)</f>
        <v/>
      </c>
      <c r="AF63" s="196" t="str" cm="1">
        <f t="array" ref="AF63">MID(";"&amp;'CASE DATA'!$E63&amp;";",SMALL(IF(ISERROR(SEARCH(MID(";"&amp;'CASE DATA'!$E63&amp;";",ROW($1:$99),1),";")),"",ROW($1:$99)+1),COLUMN(L63)),SMALL(IF(ISERROR(SEARCH(MID(";"&amp;'CASE DATA'!$E63&amp;";",ROW($1:$99),1),";")),"",ROW($1:$99)),COLUMN(L62)+1)-SMALL(IF(ISERROR(SEARCH(MID(";"&amp;'CASE DATA'!$E63&amp;";",ROW($1:$99),1),";")),"",ROW($1:$99)),COLUMN(L62))-1)</f>
        <v/>
      </c>
    </row>
    <row r="64" spans="1:32" x14ac:dyDescent="0.3">
      <c r="A64" s="130"/>
      <c r="B64" s="170"/>
      <c r="C64" s="140"/>
      <c r="D64" s="174"/>
      <c r="E64" s="176"/>
      <c r="F64" s="170"/>
      <c r="G64" s="170"/>
      <c r="H64" s="170"/>
      <c r="I64" s="141"/>
      <c r="J64" s="141"/>
      <c r="K64" s="141"/>
      <c r="L64" s="141"/>
      <c r="M64" s="141"/>
      <c r="N64" s="141"/>
      <c r="O64" s="141"/>
      <c r="P64" s="141"/>
      <c r="Q64" s="141"/>
      <c r="R64" s="141"/>
      <c r="S64" s="11">
        <f t="shared" si="1"/>
        <v>0</v>
      </c>
      <c r="T64" s="170"/>
      <c r="U64" s="196" t="str" cm="1">
        <f t="array" ref="U64">MID(";"&amp;'CASE DATA'!$E64&amp;";",SMALL(IF(ISERROR(SEARCH(MID(";"&amp;'CASE DATA'!$E64&amp;";",ROW($1:$99),1),";")),"",ROW($1:$99)+1),COLUMN(A64)),SMALL(IF(ISERROR(SEARCH(MID(";"&amp;'CASE DATA'!$E64&amp;";",ROW($1:$99),1),";")),"",ROW($1:$99)),COLUMN(A63)+1)-SMALL(IF(ISERROR(SEARCH(MID(";"&amp;'CASE DATA'!$E64&amp;";",ROW($1:$99),1),";")),"",ROW($1:$99)),COLUMN(A63))-1)</f>
        <v/>
      </c>
      <c r="V64" s="196" t="str" cm="1">
        <f t="array" ref="V64">MID(";"&amp;'CASE DATA'!$E64&amp;";",SMALL(IF(ISERROR(SEARCH(MID(";"&amp;'CASE DATA'!$E64&amp;";",ROW($1:$99),1),";")),"",ROW($1:$99)+1),COLUMN(B64)),SMALL(IF(ISERROR(SEARCH(MID(";"&amp;'CASE DATA'!$E64&amp;";",ROW($1:$99),1),";")),"",ROW($1:$99)),COLUMN(B63)+1)-SMALL(IF(ISERROR(SEARCH(MID(";"&amp;'CASE DATA'!$E64&amp;";",ROW($1:$99),1),";")),"",ROW($1:$99)),COLUMN(B63))-1)</f>
        <v/>
      </c>
      <c r="W64" s="196" t="str" cm="1">
        <f t="array" ref="W64">MID(";"&amp;'CASE DATA'!$E64&amp;";",SMALL(IF(ISERROR(SEARCH(MID(";"&amp;'CASE DATA'!$E64&amp;";",ROW($1:$99),1),";")),"",ROW($1:$99)+1),COLUMN(C64)),SMALL(IF(ISERROR(SEARCH(MID(";"&amp;'CASE DATA'!$E64&amp;";",ROW($1:$99),1),";")),"",ROW($1:$99)),COLUMN(C63)+1)-SMALL(IF(ISERROR(SEARCH(MID(";"&amp;'CASE DATA'!$E64&amp;";",ROW($1:$99),1),";")),"",ROW($1:$99)),COLUMN(C63))-1)</f>
        <v/>
      </c>
      <c r="X64" s="196" t="str" cm="1">
        <f t="array" ref="X64">MID(";"&amp;'CASE DATA'!$E64&amp;";",SMALL(IF(ISERROR(SEARCH(MID(";"&amp;'CASE DATA'!$E64&amp;";",ROW($1:$99),1),";")),"",ROW($1:$99)+1),COLUMN(D64)),SMALL(IF(ISERROR(SEARCH(MID(";"&amp;'CASE DATA'!$E64&amp;";",ROW($1:$99),1),";")),"",ROW($1:$99)),COLUMN(D63)+1)-SMALL(IF(ISERROR(SEARCH(MID(";"&amp;'CASE DATA'!$E64&amp;";",ROW($1:$99),1),";")),"",ROW($1:$99)),COLUMN(D63))-1)</f>
        <v/>
      </c>
      <c r="Y64" s="196" t="str" cm="1">
        <f t="array" ref="Y64">MID(";"&amp;'CASE DATA'!$E64&amp;";",SMALL(IF(ISERROR(SEARCH(MID(";"&amp;'CASE DATA'!$E64&amp;";",ROW($1:$99),1),";")),"",ROW($1:$99)+1),COLUMN(E64)),SMALL(IF(ISERROR(SEARCH(MID(";"&amp;'CASE DATA'!$E64&amp;";",ROW($1:$99),1),";")),"",ROW($1:$99)),COLUMN(E63)+1)-SMALL(IF(ISERROR(SEARCH(MID(";"&amp;'CASE DATA'!$E64&amp;";",ROW($1:$99),1),";")),"",ROW($1:$99)),COLUMN(E63))-1)</f>
        <v/>
      </c>
      <c r="Z64" s="196" t="str" cm="1">
        <f t="array" ref="Z64">MID(";"&amp;'CASE DATA'!$E64&amp;";",SMALL(IF(ISERROR(SEARCH(MID(";"&amp;'CASE DATA'!$E64&amp;";",ROW($1:$99),1),";")),"",ROW($1:$99)+1),COLUMN(F64)),SMALL(IF(ISERROR(SEARCH(MID(";"&amp;'CASE DATA'!$E64&amp;";",ROW($1:$99),1),";")),"",ROW($1:$99)),COLUMN(F63)+1)-SMALL(IF(ISERROR(SEARCH(MID(";"&amp;'CASE DATA'!$E64&amp;";",ROW($1:$99),1),";")),"",ROW($1:$99)),COLUMN(F63))-1)</f>
        <v/>
      </c>
      <c r="AA64" s="196" t="str" cm="1">
        <f t="array" ref="AA64">MID(";"&amp;'CASE DATA'!$E64&amp;";",SMALL(IF(ISERROR(SEARCH(MID(";"&amp;'CASE DATA'!$E64&amp;";",ROW($1:$99),1),";")),"",ROW($1:$99)+1),COLUMN(G64)),SMALL(IF(ISERROR(SEARCH(MID(";"&amp;'CASE DATA'!$E64&amp;";",ROW($1:$99),1),";")),"",ROW($1:$99)),COLUMN(G63)+1)-SMALL(IF(ISERROR(SEARCH(MID(";"&amp;'CASE DATA'!$E64&amp;";",ROW($1:$99),1),";")),"",ROW($1:$99)),COLUMN(G63))-1)</f>
        <v/>
      </c>
      <c r="AB64" s="196" t="str" cm="1">
        <f t="array" ref="AB64">MID(";"&amp;'CASE DATA'!$E64&amp;";",SMALL(IF(ISERROR(SEARCH(MID(";"&amp;'CASE DATA'!$E64&amp;";",ROW($1:$99),1),";")),"",ROW($1:$99)+1),COLUMN(H64)),SMALL(IF(ISERROR(SEARCH(MID(";"&amp;'CASE DATA'!$E64&amp;";",ROW($1:$99),1),";")),"",ROW($1:$99)),COLUMN(H63)+1)-SMALL(IF(ISERROR(SEARCH(MID(";"&amp;'CASE DATA'!$E64&amp;";",ROW($1:$99),1),";")),"",ROW($1:$99)),COLUMN(H63))-1)</f>
        <v/>
      </c>
      <c r="AC64" s="196" t="str" cm="1">
        <f t="array" ref="AC64">MID(";"&amp;'CASE DATA'!$E64&amp;";",SMALL(IF(ISERROR(SEARCH(MID(";"&amp;'CASE DATA'!$E64&amp;";",ROW($1:$99),1),";")),"",ROW($1:$99)+1),COLUMN(I64)),SMALL(IF(ISERROR(SEARCH(MID(";"&amp;'CASE DATA'!$E64&amp;";",ROW($1:$99),1),";")),"",ROW($1:$99)),COLUMN(I63)+1)-SMALL(IF(ISERROR(SEARCH(MID(";"&amp;'CASE DATA'!$E64&amp;";",ROW($1:$99),1),";")),"",ROW($1:$99)),COLUMN(I63))-1)</f>
        <v/>
      </c>
      <c r="AD64" s="196" t="str" cm="1">
        <f t="array" ref="AD64">MID(";"&amp;'CASE DATA'!$E64&amp;";",SMALL(IF(ISERROR(SEARCH(MID(";"&amp;'CASE DATA'!$E64&amp;";",ROW($1:$99),1),";")),"",ROW($1:$99)+1),COLUMN(J64)),SMALL(IF(ISERROR(SEARCH(MID(";"&amp;'CASE DATA'!$E64&amp;";",ROW($1:$99),1),";")),"",ROW($1:$99)),COLUMN(J63)+1)-SMALL(IF(ISERROR(SEARCH(MID(";"&amp;'CASE DATA'!$E64&amp;";",ROW($1:$99),1),";")),"",ROW($1:$99)),COLUMN(J63))-1)</f>
        <v/>
      </c>
      <c r="AE64" s="196" t="str" cm="1">
        <f t="array" ref="AE64">MID(";"&amp;'CASE DATA'!$E64&amp;";",SMALL(IF(ISERROR(SEARCH(MID(";"&amp;'CASE DATA'!$E64&amp;";",ROW($1:$99),1),";")),"",ROW($1:$99)+1),COLUMN(K64)),SMALL(IF(ISERROR(SEARCH(MID(";"&amp;'CASE DATA'!$E64&amp;";",ROW($1:$99),1),";")),"",ROW($1:$99)),COLUMN(K63)+1)-SMALL(IF(ISERROR(SEARCH(MID(";"&amp;'CASE DATA'!$E64&amp;";",ROW($1:$99),1),";")),"",ROW($1:$99)),COLUMN(K63))-1)</f>
        <v/>
      </c>
      <c r="AF64" s="196" t="str" cm="1">
        <f t="array" ref="AF64">MID(";"&amp;'CASE DATA'!$E64&amp;";",SMALL(IF(ISERROR(SEARCH(MID(";"&amp;'CASE DATA'!$E64&amp;";",ROW($1:$99),1),";")),"",ROW($1:$99)+1),COLUMN(L64)),SMALL(IF(ISERROR(SEARCH(MID(";"&amp;'CASE DATA'!$E64&amp;";",ROW($1:$99),1),";")),"",ROW($1:$99)),COLUMN(L63)+1)-SMALL(IF(ISERROR(SEARCH(MID(";"&amp;'CASE DATA'!$E64&amp;";",ROW($1:$99),1),";")),"",ROW($1:$99)),COLUMN(L63))-1)</f>
        <v/>
      </c>
    </row>
    <row r="65" spans="1:32" x14ac:dyDescent="0.3">
      <c r="A65" s="130"/>
      <c r="B65" s="170"/>
      <c r="C65" s="85"/>
      <c r="D65" s="174"/>
      <c r="E65" s="176"/>
      <c r="F65" s="170"/>
      <c r="G65" s="170"/>
      <c r="H65" s="170"/>
      <c r="I65" s="141"/>
      <c r="J65" s="141"/>
      <c r="K65" s="141"/>
      <c r="L65" s="141"/>
      <c r="M65" s="141"/>
      <c r="N65" s="141"/>
      <c r="O65" s="141"/>
      <c r="P65" s="141"/>
      <c r="Q65" s="141"/>
      <c r="R65" s="141"/>
      <c r="S65" s="11">
        <f t="shared" si="1"/>
        <v>0</v>
      </c>
      <c r="T65" s="170"/>
      <c r="U65" s="196" t="str" cm="1">
        <f t="array" ref="U65">MID(";"&amp;'CASE DATA'!$E65&amp;";",SMALL(IF(ISERROR(SEARCH(MID(";"&amp;'CASE DATA'!$E65&amp;";",ROW($1:$99),1),";")),"",ROW($1:$99)+1),COLUMN(A65)),SMALL(IF(ISERROR(SEARCH(MID(";"&amp;'CASE DATA'!$E65&amp;";",ROW($1:$99),1),";")),"",ROW($1:$99)),COLUMN(A64)+1)-SMALL(IF(ISERROR(SEARCH(MID(";"&amp;'CASE DATA'!$E65&amp;";",ROW($1:$99),1),";")),"",ROW($1:$99)),COLUMN(A64))-1)</f>
        <v/>
      </c>
      <c r="V65" s="196" t="str" cm="1">
        <f t="array" ref="V65">MID(";"&amp;'CASE DATA'!$E65&amp;";",SMALL(IF(ISERROR(SEARCH(MID(";"&amp;'CASE DATA'!$E65&amp;";",ROW($1:$99),1),";")),"",ROW($1:$99)+1),COLUMN(B65)),SMALL(IF(ISERROR(SEARCH(MID(";"&amp;'CASE DATA'!$E65&amp;";",ROW($1:$99),1),";")),"",ROW($1:$99)),COLUMN(B64)+1)-SMALL(IF(ISERROR(SEARCH(MID(";"&amp;'CASE DATA'!$E65&amp;";",ROW($1:$99),1),";")),"",ROW($1:$99)),COLUMN(B64))-1)</f>
        <v/>
      </c>
      <c r="W65" s="196" t="str" cm="1">
        <f t="array" ref="W65">MID(";"&amp;'CASE DATA'!$E65&amp;";",SMALL(IF(ISERROR(SEARCH(MID(";"&amp;'CASE DATA'!$E65&amp;";",ROW($1:$99),1),";")),"",ROW($1:$99)+1),COLUMN(C65)),SMALL(IF(ISERROR(SEARCH(MID(";"&amp;'CASE DATA'!$E65&amp;";",ROW($1:$99),1),";")),"",ROW($1:$99)),COLUMN(C64)+1)-SMALL(IF(ISERROR(SEARCH(MID(";"&amp;'CASE DATA'!$E65&amp;";",ROW($1:$99),1),";")),"",ROW($1:$99)),COLUMN(C64))-1)</f>
        <v/>
      </c>
      <c r="X65" s="196" t="str" cm="1">
        <f t="array" ref="X65">MID(";"&amp;'CASE DATA'!$E65&amp;";",SMALL(IF(ISERROR(SEARCH(MID(";"&amp;'CASE DATA'!$E65&amp;";",ROW($1:$99),1),";")),"",ROW($1:$99)+1),COLUMN(D65)),SMALL(IF(ISERROR(SEARCH(MID(";"&amp;'CASE DATA'!$E65&amp;";",ROW($1:$99),1),";")),"",ROW($1:$99)),COLUMN(D64)+1)-SMALL(IF(ISERROR(SEARCH(MID(";"&amp;'CASE DATA'!$E65&amp;";",ROW($1:$99),1),";")),"",ROW($1:$99)),COLUMN(D64))-1)</f>
        <v/>
      </c>
      <c r="Y65" s="196" t="str" cm="1">
        <f t="array" ref="Y65">MID(";"&amp;'CASE DATA'!$E65&amp;";",SMALL(IF(ISERROR(SEARCH(MID(";"&amp;'CASE DATA'!$E65&amp;";",ROW($1:$99),1),";")),"",ROW($1:$99)+1),COLUMN(E65)),SMALL(IF(ISERROR(SEARCH(MID(";"&amp;'CASE DATA'!$E65&amp;";",ROW($1:$99),1),";")),"",ROW($1:$99)),COLUMN(E64)+1)-SMALL(IF(ISERROR(SEARCH(MID(";"&amp;'CASE DATA'!$E65&amp;";",ROW($1:$99),1),";")),"",ROW($1:$99)),COLUMN(E64))-1)</f>
        <v/>
      </c>
      <c r="Z65" s="196" t="str" cm="1">
        <f t="array" ref="Z65">MID(";"&amp;'CASE DATA'!$E65&amp;";",SMALL(IF(ISERROR(SEARCH(MID(";"&amp;'CASE DATA'!$E65&amp;";",ROW($1:$99),1),";")),"",ROW($1:$99)+1),COLUMN(F65)),SMALL(IF(ISERROR(SEARCH(MID(";"&amp;'CASE DATA'!$E65&amp;";",ROW($1:$99),1),";")),"",ROW($1:$99)),COLUMN(F64)+1)-SMALL(IF(ISERROR(SEARCH(MID(";"&amp;'CASE DATA'!$E65&amp;";",ROW($1:$99),1),";")),"",ROW($1:$99)),COLUMN(F64))-1)</f>
        <v/>
      </c>
      <c r="AA65" s="196" t="str" cm="1">
        <f t="array" ref="AA65">MID(";"&amp;'CASE DATA'!$E65&amp;";",SMALL(IF(ISERROR(SEARCH(MID(";"&amp;'CASE DATA'!$E65&amp;";",ROW($1:$99),1),";")),"",ROW($1:$99)+1),COLUMN(G65)),SMALL(IF(ISERROR(SEARCH(MID(";"&amp;'CASE DATA'!$E65&amp;";",ROW($1:$99),1),";")),"",ROW($1:$99)),COLUMN(G64)+1)-SMALL(IF(ISERROR(SEARCH(MID(";"&amp;'CASE DATA'!$E65&amp;";",ROW($1:$99),1),";")),"",ROW($1:$99)),COLUMN(G64))-1)</f>
        <v/>
      </c>
      <c r="AB65" s="196" t="str" cm="1">
        <f t="array" ref="AB65">MID(";"&amp;'CASE DATA'!$E65&amp;";",SMALL(IF(ISERROR(SEARCH(MID(";"&amp;'CASE DATA'!$E65&amp;";",ROW($1:$99),1),";")),"",ROW($1:$99)+1),COLUMN(H65)),SMALL(IF(ISERROR(SEARCH(MID(";"&amp;'CASE DATA'!$E65&amp;";",ROW($1:$99),1),";")),"",ROW($1:$99)),COLUMN(H64)+1)-SMALL(IF(ISERROR(SEARCH(MID(";"&amp;'CASE DATA'!$E65&amp;";",ROW($1:$99),1),";")),"",ROW($1:$99)),COLUMN(H64))-1)</f>
        <v/>
      </c>
      <c r="AC65" s="196" t="str" cm="1">
        <f t="array" ref="AC65">MID(";"&amp;'CASE DATA'!$E65&amp;";",SMALL(IF(ISERROR(SEARCH(MID(";"&amp;'CASE DATA'!$E65&amp;";",ROW($1:$99),1),";")),"",ROW($1:$99)+1),COLUMN(I65)),SMALL(IF(ISERROR(SEARCH(MID(";"&amp;'CASE DATA'!$E65&amp;";",ROW($1:$99),1),";")),"",ROW($1:$99)),COLUMN(I64)+1)-SMALL(IF(ISERROR(SEARCH(MID(";"&amp;'CASE DATA'!$E65&amp;";",ROW($1:$99),1),";")),"",ROW($1:$99)),COLUMN(I64))-1)</f>
        <v/>
      </c>
      <c r="AD65" s="196" t="str" cm="1">
        <f t="array" ref="AD65">MID(";"&amp;'CASE DATA'!$E65&amp;";",SMALL(IF(ISERROR(SEARCH(MID(";"&amp;'CASE DATA'!$E65&amp;";",ROW($1:$99),1),";")),"",ROW($1:$99)+1),COLUMN(J65)),SMALL(IF(ISERROR(SEARCH(MID(";"&amp;'CASE DATA'!$E65&amp;";",ROW($1:$99),1),";")),"",ROW($1:$99)),COLUMN(J64)+1)-SMALL(IF(ISERROR(SEARCH(MID(";"&amp;'CASE DATA'!$E65&amp;";",ROW($1:$99),1),";")),"",ROW($1:$99)),COLUMN(J64))-1)</f>
        <v/>
      </c>
      <c r="AE65" s="196" t="str" cm="1">
        <f t="array" ref="AE65">MID(";"&amp;'CASE DATA'!$E65&amp;";",SMALL(IF(ISERROR(SEARCH(MID(";"&amp;'CASE DATA'!$E65&amp;";",ROW($1:$99),1),";")),"",ROW($1:$99)+1),COLUMN(K65)),SMALL(IF(ISERROR(SEARCH(MID(";"&amp;'CASE DATA'!$E65&amp;";",ROW($1:$99),1),";")),"",ROW($1:$99)),COLUMN(K64)+1)-SMALL(IF(ISERROR(SEARCH(MID(";"&amp;'CASE DATA'!$E65&amp;";",ROW($1:$99),1),";")),"",ROW($1:$99)),COLUMN(K64))-1)</f>
        <v/>
      </c>
      <c r="AF65" s="196" t="str" cm="1">
        <f t="array" ref="AF65">MID(";"&amp;'CASE DATA'!$E65&amp;";",SMALL(IF(ISERROR(SEARCH(MID(";"&amp;'CASE DATA'!$E65&amp;";",ROW($1:$99),1),";")),"",ROW($1:$99)+1),COLUMN(L65)),SMALL(IF(ISERROR(SEARCH(MID(";"&amp;'CASE DATA'!$E65&amp;";",ROW($1:$99),1),";")),"",ROW($1:$99)),COLUMN(L64)+1)-SMALL(IF(ISERROR(SEARCH(MID(";"&amp;'CASE DATA'!$E65&amp;";",ROW($1:$99),1),";")),"",ROW($1:$99)),COLUMN(L64))-1)</f>
        <v/>
      </c>
    </row>
    <row r="66" spans="1:32" x14ac:dyDescent="0.3">
      <c r="A66" s="130"/>
      <c r="B66" s="170"/>
      <c r="C66" s="140"/>
      <c r="D66" s="174"/>
      <c r="E66" s="176"/>
      <c r="F66" s="170"/>
      <c r="G66" s="170"/>
      <c r="H66" s="170"/>
      <c r="I66" s="141"/>
      <c r="J66" s="141"/>
      <c r="K66" s="141"/>
      <c r="L66" s="141"/>
      <c r="M66" s="141"/>
      <c r="N66" s="141"/>
      <c r="O66" s="141"/>
      <c r="P66" s="141"/>
      <c r="Q66" s="141"/>
      <c r="R66" s="141"/>
      <c r="S66" s="11">
        <f t="shared" si="1"/>
        <v>0</v>
      </c>
      <c r="T66" s="170"/>
      <c r="U66" s="196" t="str" cm="1">
        <f t="array" ref="U66">MID(";"&amp;'CASE DATA'!$E66&amp;";",SMALL(IF(ISERROR(SEARCH(MID(";"&amp;'CASE DATA'!$E66&amp;";",ROW($1:$99),1),";")),"",ROW($1:$99)+1),COLUMN(A66)),SMALL(IF(ISERROR(SEARCH(MID(";"&amp;'CASE DATA'!$E66&amp;";",ROW($1:$99),1),";")),"",ROW($1:$99)),COLUMN(A65)+1)-SMALL(IF(ISERROR(SEARCH(MID(";"&amp;'CASE DATA'!$E66&amp;";",ROW($1:$99),1),";")),"",ROW($1:$99)),COLUMN(A65))-1)</f>
        <v/>
      </c>
      <c r="V66" s="196" t="str" cm="1">
        <f t="array" ref="V66">MID(";"&amp;'CASE DATA'!$E66&amp;";",SMALL(IF(ISERROR(SEARCH(MID(";"&amp;'CASE DATA'!$E66&amp;";",ROW($1:$99),1),";")),"",ROW($1:$99)+1),COLUMN(B66)),SMALL(IF(ISERROR(SEARCH(MID(";"&amp;'CASE DATA'!$E66&amp;";",ROW($1:$99),1),";")),"",ROW($1:$99)),COLUMN(B65)+1)-SMALL(IF(ISERROR(SEARCH(MID(";"&amp;'CASE DATA'!$E66&amp;";",ROW($1:$99),1),";")),"",ROW($1:$99)),COLUMN(B65))-1)</f>
        <v/>
      </c>
      <c r="W66" s="196" t="str" cm="1">
        <f t="array" ref="W66">MID(";"&amp;'CASE DATA'!$E66&amp;";",SMALL(IF(ISERROR(SEARCH(MID(";"&amp;'CASE DATA'!$E66&amp;";",ROW($1:$99),1),";")),"",ROW($1:$99)+1),COLUMN(C66)),SMALL(IF(ISERROR(SEARCH(MID(";"&amp;'CASE DATA'!$E66&amp;";",ROW($1:$99),1),";")),"",ROW($1:$99)),COLUMN(C65)+1)-SMALL(IF(ISERROR(SEARCH(MID(";"&amp;'CASE DATA'!$E66&amp;";",ROW($1:$99),1),";")),"",ROW($1:$99)),COLUMN(C65))-1)</f>
        <v/>
      </c>
      <c r="X66" s="196" t="str" cm="1">
        <f t="array" ref="X66">MID(";"&amp;'CASE DATA'!$E66&amp;";",SMALL(IF(ISERROR(SEARCH(MID(";"&amp;'CASE DATA'!$E66&amp;";",ROW($1:$99),1),";")),"",ROW($1:$99)+1),COLUMN(D66)),SMALL(IF(ISERROR(SEARCH(MID(";"&amp;'CASE DATA'!$E66&amp;";",ROW($1:$99),1),";")),"",ROW($1:$99)),COLUMN(D65)+1)-SMALL(IF(ISERROR(SEARCH(MID(";"&amp;'CASE DATA'!$E66&amp;";",ROW($1:$99),1),";")),"",ROW($1:$99)),COLUMN(D65))-1)</f>
        <v/>
      </c>
      <c r="Y66" s="196" t="str" cm="1">
        <f t="array" ref="Y66">MID(";"&amp;'CASE DATA'!$E66&amp;";",SMALL(IF(ISERROR(SEARCH(MID(";"&amp;'CASE DATA'!$E66&amp;";",ROW($1:$99),1),";")),"",ROW($1:$99)+1),COLUMN(E66)),SMALL(IF(ISERROR(SEARCH(MID(";"&amp;'CASE DATA'!$E66&amp;";",ROW($1:$99),1),";")),"",ROW($1:$99)),COLUMN(E65)+1)-SMALL(IF(ISERROR(SEARCH(MID(";"&amp;'CASE DATA'!$E66&amp;";",ROW($1:$99),1),";")),"",ROW($1:$99)),COLUMN(E65))-1)</f>
        <v/>
      </c>
      <c r="Z66" s="196" t="str" cm="1">
        <f t="array" ref="Z66">MID(";"&amp;'CASE DATA'!$E66&amp;";",SMALL(IF(ISERROR(SEARCH(MID(";"&amp;'CASE DATA'!$E66&amp;";",ROW($1:$99),1),";")),"",ROW($1:$99)+1),COLUMN(F66)),SMALL(IF(ISERROR(SEARCH(MID(";"&amp;'CASE DATA'!$E66&amp;";",ROW($1:$99),1),";")),"",ROW($1:$99)),COLUMN(F65)+1)-SMALL(IF(ISERROR(SEARCH(MID(";"&amp;'CASE DATA'!$E66&amp;";",ROW($1:$99),1),";")),"",ROW($1:$99)),COLUMN(F65))-1)</f>
        <v/>
      </c>
      <c r="AA66" s="196" t="str" cm="1">
        <f t="array" ref="AA66">MID(";"&amp;'CASE DATA'!$E66&amp;";",SMALL(IF(ISERROR(SEARCH(MID(";"&amp;'CASE DATA'!$E66&amp;";",ROW($1:$99),1),";")),"",ROW($1:$99)+1),COLUMN(G66)),SMALL(IF(ISERROR(SEARCH(MID(";"&amp;'CASE DATA'!$E66&amp;";",ROW($1:$99),1),";")),"",ROW($1:$99)),COLUMN(G65)+1)-SMALL(IF(ISERROR(SEARCH(MID(";"&amp;'CASE DATA'!$E66&amp;";",ROW($1:$99),1),";")),"",ROW($1:$99)),COLUMN(G65))-1)</f>
        <v/>
      </c>
      <c r="AB66" s="196" t="str" cm="1">
        <f t="array" ref="AB66">MID(";"&amp;'CASE DATA'!$E66&amp;";",SMALL(IF(ISERROR(SEARCH(MID(";"&amp;'CASE DATA'!$E66&amp;";",ROW($1:$99),1),";")),"",ROW($1:$99)+1),COLUMN(H66)),SMALL(IF(ISERROR(SEARCH(MID(";"&amp;'CASE DATA'!$E66&amp;";",ROW($1:$99),1),";")),"",ROW($1:$99)),COLUMN(H65)+1)-SMALL(IF(ISERROR(SEARCH(MID(";"&amp;'CASE DATA'!$E66&amp;";",ROW($1:$99),1),";")),"",ROW($1:$99)),COLUMN(H65))-1)</f>
        <v/>
      </c>
      <c r="AC66" s="196" t="str" cm="1">
        <f t="array" ref="AC66">MID(";"&amp;'CASE DATA'!$E66&amp;";",SMALL(IF(ISERROR(SEARCH(MID(";"&amp;'CASE DATA'!$E66&amp;";",ROW($1:$99),1),";")),"",ROW($1:$99)+1),COLUMN(I66)),SMALL(IF(ISERROR(SEARCH(MID(";"&amp;'CASE DATA'!$E66&amp;";",ROW($1:$99),1),";")),"",ROW($1:$99)),COLUMN(I65)+1)-SMALL(IF(ISERROR(SEARCH(MID(";"&amp;'CASE DATA'!$E66&amp;";",ROW($1:$99),1),";")),"",ROW($1:$99)),COLUMN(I65))-1)</f>
        <v/>
      </c>
      <c r="AD66" s="196" t="str" cm="1">
        <f t="array" ref="AD66">MID(";"&amp;'CASE DATA'!$E66&amp;";",SMALL(IF(ISERROR(SEARCH(MID(";"&amp;'CASE DATA'!$E66&amp;";",ROW($1:$99),1),";")),"",ROW($1:$99)+1),COLUMN(J66)),SMALL(IF(ISERROR(SEARCH(MID(";"&amp;'CASE DATA'!$E66&amp;";",ROW($1:$99),1),";")),"",ROW($1:$99)),COLUMN(J65)+1)-SMALL(IF(ISERROR(SEARCH(MID(";"&amp;'CASE DATA'!$E66&amp;";",ROW($1:$99),1),";")),"",ROW($1:$99)),COLUMN(J65))-1)</f>
        <v/>
      </c>
      <c r="AE66" s="196" t="str" cm="1">
        <f t="array" ref="AE66">MID(";"&amp;'CASE DATA'!$E66&amp;";",SMALL(IF(ISERROR(SEARCH(MID(";"&amp;'CASE DATA'!$E66&amp;";",ROW($1:$99),1),";")),"",ROW($1:$99)+1),COLUMN(K66)),SMALL(IF(ISERROR(SEARCH(MID(";"&amp;'CASE DATA'!$E66&amp;";",ROW($1:$99),1),";")),"",ROW($1:$99)),COLUMN(K65)+1)-SMALL(IF(ISERROR(SEARCH(MID(";"&amp;'CASE DATA'!$E66&amp;";",ROW($1:$99),1),";")),"",ROW($1:$99)),COLUMN(K65))-1)</f>
        <v/>
      </c>
      <c r="AF66" s="196" t="str" cm="1">
        <f t="array" ref="AF66">MID(";"&amp;'CASE DATA'!$E66&amp;";",SMALL(IF(ISERROR(SEARCH(MID(";"&amp;'CASE DATA'!$E66&amp;";",ROW($1:$99),1),";")),"",ROW($1:$99)+1),COLUMN(L66)),SMALL(IF(ISERROR(SEARCH(MID(";"&amp;'CASE DATA'!$E66&amp;";",ROW($1:$99),1),";")),"",ROW($1:$99)),COLUMN(L65)+1)-SMALL(IF(ISERROR(SEARCH(MID(";"&amp;'CASE DATA'!$E66&amp;";",ROW($1:$99),1),";")),"",ROW($1:$99)),COLUMN(L65))-1)</f>
        <v/>
      </c>
    </row>
    <row r="67" spans="1:32" x14ac:dyDescent="0.3">
      <c r="A67" s="130"/>
      <c r="B67" s="170"/>
      <c r="C67" s="140"/>
      <c r="D67" s="174"/>
      <c r="E67" s="176"/>
      <c r="F67" s="170"/>
      <c r="G67" s="170"/>
      <c r="H67" s="170"/>
      <c r="I67" s="141"/>
      <c r="J67" s="141"/>
      <c r="K67" s="141"/>
      <c r="L67" s="141"/>
      <c r="M67" s="141"/>
      <c r="N67" s="141"/>
      <c r="O67" s="141"/>
      <c r="P67" s="141"/>
      <c r="Q67" s="141"/>
      <c r="R67" s="141"/>
      <c r="S67" s="11">
        <f t="shared" si="1"/>
        <v>0</v>
      </c>
      <c r="T67" s="170"/>
      <c r="U67" s="196" t="str" cm="1">
        <f t="array" ref="U67">MID(";"&amp;'CASE DATA'!$E67&amp;";",SMALL(IF(ISERROR(SEARCH(MID(";"&amp;'CASE DATA'!$E67&amp;";",ROW($1:$99),1),";")),"",ROW($1:$99)+1),COLUMN(A67)),SMALL(IF(ISERROR(SEARCH(MID(";"&amp;'CASE DATA'!$E67&amp;";",ROW($1:$99),1),";")),"",ROW($1:$99)),COLUMN(A66)+1)-SMALL(IF(ISERROR(SEARCH(MID(";"&amp;'CASE DATA'!$E67&amp;";",ROW($1:$99),1),";")),"",ROW($1:$99)),COLUMN(A66))-1)</f>
        <v/>
      </c>
      <c r="V67" s="196" t="str" cm="1">
        <f t="array" ref="V67">MID(";"&amp;'CASE DATA'!$E67&amp;";",SMALL(IF(ISERROR(SEARCH(MID(";"&amp;'CASE DATA'!$E67&amp;";",ROW($1:$99),1),";")),"",ROW($1:$99)+1),COLUMN(B67)),SMALL(IF(ISERROR(SEARCH(MID(";"&amp;'CASE DATA'!$E67&amp;";",ROW($1:$99),1),";")),"",ROW($1:$99)),COLUMN(B66)+1)-SMALL(IF(ISERROR(SEARCH(MID(";"&amp;'CASE DATA'!$E67&amp;";",ROW($1:$99),1),";")),"",ROW($1:$99)),COLUMN(B66))-1)</f>
        <v/>
      </c>
      <c r="W67" s="196" t="str" cm="1">
        <f t="array" ref="W67">MID(";"&amp;'CASE DATA'!$E67&amp;";",SMALL(IF(ISERROR(SEARCH(MID(";"&amp;'CASE DATA'!$E67&amp;";",ROW($1:$99),1),";")),"",ROW($1:$99)+1),COLUMN(C67)),SMALL(IF(ISERROR(SEARCH(MID(";"&amp;'CASE DATA'!$E67&amp;";",ROW($1:$99),1),";")),"",ROW($1:$99)),COLUMN(C66)+1)-SMALL(IF(ISERROR(SEARCH(MID(";"&amp;'CASE DATA'!$E67&amp;";",ROW($1:$99),1),";")),"",ROW($1:$99)),COLUMN(C66))-1)</f>
        <v/>
      </c>
      <c r="X67" s="196" t="str" cm="1">
        <f t="array" ref="X67">MID(";"&amp;'CASE DATA'!$E67&amp;";",SMALL(IF(ISERROR(SEARCH(MID(";"&amp;'CASE DATA'!$E67&amp;";",ROW($1:$99),1),";")),"",ROW($1:$99)+1),COLUMN(D67)),SMALL(IF(ISERROR(SEARCH(MID(";"&amp;'CASE DATA'!$E67&amp;";",ROW($1:$99),1),";")),"",ROW($1:$99)),COLUMN(D66)+1)-SMALL(IF(ISERROR(SEARCH(MID(";"&amp;'CASE DATA'!$E67&amp;";",ROW($1:$99),1),";")),"",ROW($1:$99)),COLUMN(D66))-1)</f>
        <v/>
      </c>
      <c r="Y67" s="196" t="str" cm="1">
        <f t="array" ref="Y67">MID(";"&amp;'CASE DATA'!$E67&amp;";",SMALL(IF(ISERROR(SEARCH(MID(";"&amp;'CASE DATA'!$E67&amp;";",ROW($1:$99),1),";")),"",ROW($1:$99)+1),COLUMN(E67)),SMALL(IF(ISERROR(SEARCH(MID(";"&amp;'CASE DATA'!$E67&amp;";",ROW($1:$99),1),";")),"",ROW($1:$99)),COLUMN(E66)+1)-SMALL(IF(ISERROR(SEARCH(MID(";"&amp;'CASE DATA'!$E67&amp;";",ROW($1:$99),1),";")),"",ROW($1:$99)),COLUMN(E66))-1)</f>
        <v/>
      </c>
      <c r="Z67" s="196" t="str" cm="1">
        <f t="array" ref="Z67">MID(";"&amp;'CASE DATA'!$E67&amp;";",SMALL(IF(ISERROR(SEARCH(MID(";"&amp;'CASE DATA'!$E67&amp;";",ROW($1:$99),1),";")),"",ROW($1:$99)+1),COLUMN(F67)),SMALL(IF(ISERROR(SEARCH(MID(";"&amp;'CASE DATA'!$E67&amp;";",ROW($1:$99),1),";")),"",ROW($1:$99)),COLUMN(F66)+1)-SMALL(IF(ISERROR(SEARCH(MID(";"&amp;'CASE DATA'!$E67&amp;";",ROW($1:$99),1),";")),"",ROW($1:$99)),COLUMN(F66))-1)</f>
        <v/>
      </c>
      <c r="AA67" s="196" t="str" cm="1">
        <f t="array" ref="AA67">MID(";"&amp;'CASE DATA'!$E67&amp;";",SMALL(IF(ISERROR(SEARCH(MID(";"&amp;'CASE DATA'!$E67&amp;";",ROW($1:$99),1),";")),"",ROW($1:$99)+1),COLUMN(G67)),SMALL(IF(ISERROR(SEARCH(MID(";"&amp;'CASE DATA'!$E67&amp;";",ROW($1:$99),1),";")),"",ROW($1:$99)),COLUMN(G66)+1)-SMALL(IF(ISERROR(SEARCH(MID(";"&amp;'CASE DATA'!$E67&amp;";",ROW($1:$99),1),";")),"",ROW($1:$99)),COLUMN(G66))-1)</f>
        <v/>
      </c>
      <c r="AB67" s="196" t="str" cm="1">
        <f t="array" ref="AB67">MID(";"&amp;'CASE DATA'!$E67&amp;";",SMALL(IF(ISERROR(SEARCH(MID(";"&amp;'CASE DATA'!$E67&amp;";",ROW($1:$99),1),";")),"",ROW($1:$99)+1),COLUMN(H67)),SMALL(IF(ISERROR(SEARCH(MID(";"&amp;'CASE DATA'!$E67&amp;";",ROW($1:$99),1),";")),"",ROW($1:$99)),COLUMN(H66)+1)-SMALL(IF(ISERROR(SEARCH(MID(";"&amp;'CASE DATA'!$E67&amp;";",ROW($1:$99),1),";")),"",ROW($1:$99)),COLUMN(H66))-1)</f>
        <v/>
      </c>
      <c r="AC67" s="196" t="str" cm="1">
        <f t="array" ref="AC67">MID(";"&amp;'CASE DATA'!$E67&amp;";",SMALL(IF(ISERROR(SEARCH(MID(";"&amp;'CASE DATA'!$E67&amp;";",ROW($1:$99),1),";")),"",ROW($1:$99)+1),COLUMN(I67)),SMALL(IF(ISERROR(SEARCH(MID(";"&amp;'CASE DATA'!$E67&amp;";",ROW($1:$99),1),";")),"",ROW($1:$99)),COLUMN(I66)+1)-SMALL(IF(ISERROR(SEARCH(MID(";"&amp;'CASE DATA'!$E67&amp;";",ROW($1:$99),1),";")),"",ROW($1:$99)),COLUMN(I66))-1)</f>
        <v/>
      </c>
      <c r="AD67" s="196" t="str" cm="1">
        <f t="array" ref="AD67">MID(";"&amp;'CASE DATA'!$E67&amp;";",SMALL(IF(ISERROR(SEARCH(MID(";"&amp;'CASE DATA'!$E67&amp;";",ROW($1:$99),1),";")),"",ROW($1:$99)+1),COLUMN(J67)),SMALL(IF(ISERROR(SEARCH(MID(";"&amp;'CASE DATA'!$E67&amp;";",ROW($1:$99),1),";")),"",ROW($1:$99)),COLUMN(J66)+1)-SMALL(IF(ISERROR(SEARCH(MID(";"&amp;'CASE DATA'!$E67&amp;";",ROW($1:$99),1),";")),"",ROW($1:$99)),COLUMN(J66))-1)</f>
        <v/>
      </c>
      <c r="AE67" s="196" t="str" cm="1">
        <f t="array" ref="AE67">MID(";"&amp;'CASE DATA'!$E67&amp;";",SMALL(IF(ISERROR(SEARCH(MID(";"&amp;'CASE DATA'!$E67&amp;";",ROW($1:$99),1),";")),"",ROW($1:$99)+1),COLUMN(K67)),SMALL(IF(ISERROR(SEARCH(MID(";"&amp;'CASE DATA'!$E67&amp;";",ROW($1:$99),1),";")),"",ROW($1:$99)),COLUMN(K66)+1)-SMALL(IF(ISERROR(SEARCH(MID(";"&amp;'CASE DATA'!$E67&amp;";",ROW($1:$99),1),";")),"",ROW($1:$99)),COLUMN(K66))-1)</f>
        <v/>
      </c>
      <c r="AF67" s="196" t="str" cm="1">
        <f t="array" ref="AF67">MID(";"&amp;'CASE DATA'!$E67&amp;";",SMALL(IF(ISERROR(SEARCH(MID(";"&amp;'CASE DATA'!$E67&amp;";",ROW($1:$99),1),";")),"",ROW($1:$99)+1),COLUMN(L67)),SMALL(IF(ISERROR(SEARCH(MID(";"&amp;'CASE DATA'!$E67&amp;";",ROW($1:$99),1),";")),"",ROW($1:$99)),COLUMN(L66)+1)-SMALL(IF(ISERROR(SEARCH(MID(";"&amp;'CASE DATA'!$E67&amp;";",ROW($1:$99),1),";")),"",ROW($1:$99)),COLUMN(L66))-1)</f>
        <v/>
      </c>
    </row>
    <row r="68" spans="1:32" x14ac:dyDescent="0.3">
      <c r="A68" s="130"/>
      <c r="B68" s="170"/>
      <c r="C68" s="140"/>
      <c r="D68" s="174"/>
      <c r="E68" s="176"/>
      <c r="F68" s="170"/>
      <c r="G68" s="170"/>
      <c r="H68" s="170"/>
      <c r="I68" s="141"/>
      <c r="J68" s="141"/>
      <c r="K68" s="141"/>
      <c r="L68" s="141"/>
      <c r="M68" s="141"/>
      <c r="N68" s="141"/>
      <c r="O68" s="141"/>
      <c r="P68" s="141"/>
      <c r="Q68" s="141"/>
      <c r="R68" s="141"/>
      <c r="S68" s="11">
        <f t="shared" si="1"/>
        <v>0</v>
      </c>
      <c r="T68" s="170"/>
      <c r="U68" s="196" t="str" cm="1">
        <f t="array" ref="U68">MID(";"&amp;'CASE DATA'!$E68&amp;";",SMALL(IF(ISERROR(SEARCH(MID(";"&amp;'CASE DATA'!$E68&amp;";",ROW($1:$99),1),";")),"",ROW($1:$99)+1),COLUMN(A68)),SMALL(IF(ISERROR(SEARCH(MID(";"&amp;'CASE DATA'!$E68&amp;";",ROW($1:$99),1),";")),"",ROW($1:$99)),COLUMN(A67)+1)-SMALL(IF(ISERROR(SEARCH(MID(";"&amp;'CASE DATA'!$E68&amp;";",ROW($1:$99),1),";")),"",ROW($1:$99)),COLUMN(A67))-1)</f>
        <v/>
      </c>
      <c r="V68" s="196" t="str" cm="1">
        <f t="array" ref="V68">MID(";"&amp;'CASE DATA'!$E68&amp;";",SMALL(IF(ISERROR(SEARCH(MID(";"&amp;'CASE DATA'!$E68&amp;";",ROW($1:$99),1),";")),"",ROW($1:$99)+1),COLUMN(B68)),SMALL(IF(ISERROR(SEARCH(MID(";"&amp;'CASE DATA'!$E68&amp;";",ROW($1:$99),1),";")),"",ROW($1:$99)),COLUMN(B67)+1)-SMALL(IF(ISERROR(SEARCH(MID(";"&amp;'CASE DATA'!$E68&amp;";",ROW($1:$99),1),";")),"",ROW($1:$99)),COLUMN(B67))-1)</f>
        <v/>
      </c>
      <c r="W68" s="196" t="str" cm="1">
        <f t="array" ref="W68">MID(";"&amp;'CASE DATA'!$E68&amp;";",SMALL(IF(ISERROR(SEARCH(MID(";"&amp;'CASE DATA'!$E68&amp;";",ROW($1:$99),1),";")),"",ROW($1:$99)+1),COLUMN(C68)),SMALL(IF(ISERROR(SEARCH(MID(";"&amp;'CASE DATA'!$E68&amp;";",ROW($1:$99),1),";")),"",ROW($1:$99)),COLUMN(C67)+1)-SMALL(IF(ISERROR(SEARCH(MID(";"&amp;'CASE DATA'!$E68&amp;";",ROW($1:$99),1),";")),"",ROW($1:$99)),COLUMN(C67))-1)</f>
        <v/>
      </c>
      <c r="X68" s="196" t="str" cm="1">
        <f t="array" ref="X68">MID(";"&amp;'CASE DATA'!$E68&amp;";",SMALL(IF(ISERROR(SEARCH(MID(";"&amp;'CASE DATA'!$E68&amp;";",ROW($1:$99),1),";")),"",ROW($1:$99)+1),COLUMN(D68)),SMALL(IF(ISERROR(SEARCH(MID(";"&amp;'CASE DATA'!$E68&amp;";",ROW($1:$99),1),";")),"",ROW($1:$99)),COLUMN(D67)+1)-SMALL(IF(ISERROR(SEARCH(MID(";"&amp;'CASE DATA'!$E68&amp;";",ROW($1:$99),1),";")),"",ROW($1:$99)),COLUMN(D67))-1)</f>
        <v/>
      </c>
      <c r="Y68" s="196" t="str" cm="1">
        <f t="array" ref="Y68">MID(";"&amp;'CASE DATA'!$E68&amp;";",SMALL(IF(ISERROR(SEARCH(MID(";"&amp;'CASE DATA'!$E68&amp;";",ROW($1:$99),1),";")),"",ROW($1:$99)+1),COLUMN(E68)),SMALL(IF(ISERROR(SEARCH(MID(";"&amp;'CASE DATA'!$E68&amp;";",ROW($1:$99),1),";")),"",ROW($1:$99)),COLUMN(E67)+1)-SMALL(IF(ISERROR(SEARCH(MID(";"&amp;'CASE DATA'!$E68&amp;";",ROW($1:$99),1),";")),"",ROW($1:$99)),COLUMN(E67))-1)</f>
        <v/>
      </c>
      <c r="Z68" s="196" t="str" cm="1">
        <f t="array" ref="Z68">MID(";"&amp;'CASE DATA'!$E68&amp;";",SMALL(IF(ISERROR(SEARCH(MID(";"&amp;'CASE DATA'!$E68&amp;";",ROW($1:$99),1),";")),"",ROW($1:$99)+1),COLUMN(F68)),SMALL(IF(ISERROR(SEARCH(MID(";"&amp;'CASE DATA'!$E68&amp;";",ROW($1:$99),1),";")),"",ROW($1:$99)),COLUMN(F67)+1)-SMALL(IF(ISERROR(SEARCH(MID(";"&amp;'CASE DATA'!$E68&amp;";",ROW($1:$99),1),";")),"",ROW($1:$99)),COLUMN(F67))-1)</f>
        <v/>
      </c>
      <c r="AA68" s="196" t="str" cm="1">
        <f t="array" ref="AA68">MID(";"&amp;'CASE DATA'!$E68&amp;";",SMALL(IF(ISERROR(SEARCH(MID(";"&amp;'CASE DATA'!$E68&amp;";",ROW($1:$99),1),";")),"",ROW($1:$99)+1),COLUMN(G68)),SMALL(IF(ISERROR(SEARCH(MID(";"&amp;'CASE DATA'!$E68&amp;";",ROW($1:$99),1),";")),"",ROW($1:$99)),COLUMN(G67)+1)-SMALL(IF(ISERROR(SEARCH(MID(";"&amp;'CASE DATA'!$E68&amp;";",ROW($1:$99),1),";")),"",ROW($1:$99)),COLUMN(G67))-1)</f>
        <v/>
      </c>
      <c r="AB68" s="196" t="str" cm="1">
        <f t="array" ref="AB68">MID(";"&amp;'CASE DATA'!$E68&amp;";",SMALL(IF(ISERROR(SEARCH(MID(";"&amp;'CASE DATA'!$E68&amp;";",ROW($1:$99),1),";")),"",ROW($1:$99)+1),COLUMN(H68)),SMALL(IF(ISERROR(SEARCH(MID(";"&amp;'CASE DATA'!$E68&amp;";",ROW($1:$99),1),";")),"",ROW($1:$99)),COLUMN(H67)+1)-SMALL(IF(ISERROR(SEARCH(MID(";"&amp;'CASE DATA'!$E68&amp;";",ROW($1:$99),1),";")),"",ROW($1:$99)),COLUMN(H67))-1)</f>
        <v/>
      </c>
      <c r="AC68" s="196" t="str" cm="1">
        <f t="array" ref="AC68">MID(";"&amp;'CASE DATA'!$E68&amp;";",SMALL(IF(ISERROR(SEARCH(MID(";"&amp;'CASE DATA'!$E68&amp;";",ROW($1:$99),1),";")),"",ROW($1:$99)+1),COLUMN(I68)),SMALL(IF(ISERROR(SEARCH(MID(";"&amp;'CASE DATA'!$E68&amp;";",ROW($1:$99),1),";")),"",ROW($1:$99)),COLUMN(I67)+1)-SMALL(IF(ISERROR(SEARCH(MID(";"&amp;'CASE DATA'!$E68&amp;";",ROW($1:$99),1),";")),"",ROW($1:$99)),COLUMN(I67))-1)</f>
        <v/>
      </c>
      <c r="AD68" s="196" t="str" cm="1">
        <f t="array" ref="AD68">MID(";"&amp;'CASE DATA'!$E68&amp;";",SMALL(IF(ISERROR(SEARCH(MID(";"&amp;'CASE DATA'!$E68&amp;";",ROW($1:$99),1),";")),"",ROW($1:$99)+1),COLUMN(J68)),SMALL(IF(ISERROR(SEARCH(MID(";"&amp;'CASE DATA'!$E68&amp;";",ROW($1:$99),1),";")),"",ROW($1:$99)),COLUMN(J67)+1)-SMALL(IF(ISERROR(SEARCH(MID(";"&amp;'CASE DATA'!$E68&amp;";",ROW($1:$99),1),";")),"",ROW($1:$99)),COLUMN(J67))-1)</f>
        <v/>
      </c>
      <c r="AE68" s="196" t="str" cm="1">
        <f t="array" ref="AE68">MID(";"&amp;'CASE DATA'!$E68&amp;";",SMALL(IF(ISERROR(SEARCH(MID(";"&amp;'CASE DATA'!$E68&amp;";",ROW($1:$99),1),";")),"",ROW($1:$99)+1),COLUMN(K68)),SMALL(IF(ISERROR(SEARCH(MID(";"&amp;'CASE DATA'!$E68&amp;";",ROW($1:$99),1),";")),"",ROW($1:$99)),COLUMN(K67)+1)-SMALL(IF(ISERROR(SEARCH(MID(";"&amp;'CASE DATA'!$E68&amp;";",ROW($1:$99),1),";")),"",ROW($1:$99)),COLUMN(K67))-1)</f>
        <v/>
      </c>
      <c r="AF68" s="196" t="str" cm="1">
        <f t="array" ref="AF68">MID(";"&amp;'CASE DATA'!$E68&amp;";",SMALL(IF(ISERROR(SEARCH(MID(";"&amp;'CASE DATA'!$E68&amp;";",ROW($1:$99),1),";")),"",ROW($1:$99)+1),COLUMN(L68)),SMALL(IF(ISERROR(SEARCH(MID(";"&amp;'CASE DATA'!$E68&amp;";",ROW($1:$99),1),";")),"",ROW($1:$99)),COLUMN(L67)+1)-SMALL(IF(ISERROR(SEARCH(MID(";"&amp;'CASE DATA'!$E68&amp;";",ROW($1:$99),1),";")),"",ROW($1:$99)),COLUMN(L67))-1)</f>
        <v/>
      </c>
    </row>
    <row r="69" spans="1:32" x14ac:dyDescent="0.3">
      <c r="A69" s="170"/>
      <c r="B69" s="170"/>
      <c r="C69" s="170"/>
      <c r="D69" s="174"/>
      <c r="E69" s="176"/>
      <c r="F69" s="170"/>
      <c r="G69" s="170"/>
      <c r="H69" s="170"/>
      <c r="I69" s="170"/>
      <c r="J69" s="170"/>
      <c r="K69" s="170"/>
      <c r="L69" s="170"/>
      <c r="M69" s="170"/>
      <c r="N69" s="170"/>
      <c r="O69" s="170"/>
      <c r="P69" s="170"/>
      <c r="Q69" s="170"/>
      <c r="R69" s="170"/>
      <c r="S69" s="11">
        <f t="shared" ref="S69:S132" si="2">SUM(I69:R69)</f>
        <v>0</v>
      </c>
      <c r="T69" s="170"/>
      <c r="U69" s="196" t="str" cm="1">
        <f t="array" ref="U69">MID(";"&amp;'CASE DATA'!$E69&amp;";",SMALL(IF(ISERROR(SEARCH(MID(";"&amp;'CASE DATA'!$E69&amp;";",ROW($1:$99),1),";")),"",ROW($1:$99)+1),COLUMN(A69)),SMALL(IF(ISERROR(SEARCH(MID(";"&amp;'CASE DATA'!$E69&amp;";",ROW($1:$99),1),";")),"",ROW($1:$99)),COLUMN(A68)+1)-SMALL(IF(ISERROR(SEARCH(MID(";"&amp;'CASE DATA'!$E69&amp;";",ROW($1:$99),1),";")),"",ROW($1:$99)),COLUMN(A68))-1)</f>
        <v/>
      </c>
      <c r="V69" s="196" t="str" cm="1">
        <f t="array" ref="V69">MID(";"&amp;'CASE DATA'!$E69&amp;";",SMALL(IF(ISERROR(SEARCH(MID(";"&amp;'CASE DATA'!$E69&amp;";",ROW($1:$99),1),";")),"",ROW($1:$99)+1),COLUMN(B69)),SMALL(IF(ISERROR(SEARCH(MID(";"&amp;'CASE DATA'!$E69&amp;";",ROW($1:$99),1),";")),"",ROW($1:$99)),COLUMN(B68)+1)-SMALL(IF(ISERROR(SEARCH(MID(";"&amp;'CASE DATA'!$E69&amp;";",ROW($1:$99),1),";")),"",ROW($1:$99)),COLUMN(B68))-1)</f>
        <v/>
      </c>
      <c r="W69" s="196" t="str" cm="1">
        <f t="array" ref="W69">MID(";"&amp;'CASE DATA'!$E69&amp;";",SMALL(IF(ISERROR(SEARCH(MID(";"&amp;'CASE DATA'!$E69&amp;";",ROW($1:$99),1),";")),"",ROW($1:$99)+1),COLUMN(C69)),SMALL(IF(ISERROR(SEARCH(MID(";"&amp;'CASE DATA'!$E69&amp;";",ROW($1:$99),1),";")),"",ROW($1:$99)),COLUMN(C68)+1)-SMALL(IF(ISERROR(SEARCH(MID(";"&amp;'CASE DATA'!$E69&amp;";",ROW($1:$99),1),";")),"",ROW($1:$99)),COLUMN(C68))-1)</f>
        <v/>
      </c>
      <c r="X69" s="196" t="str" cm="1">
        <f t="array" ref="X69">MID(";"&amp;'CASE DATA'!$E69&amp;";",SMALL(IF(ISERROR(SEARCH(MID(";"&amp;'CASE DATA'!$E69&amp;";",ROW($1:$99),1),";")),"",ROW($1:$99)+1),COLUMN(D69)),SMALL(IF(ISERROR(SEARCH(MID(";"&amp;'CASE DATA'!$E69&amp;";",ROW($1:$99),1),";")),"",ROW($1:$99)),COLUMN(D68)+1)-SMALL(IF(ISERROR(SEARCH(MID(";"&amp;'CASE DATA'!$E69&amp;";",ROW($1:$99),1),";")),"",ROW($1:$99)),COLUMN(D68))-1)</f>
        <v/>
      </c>
      <c r="Y69" s="196" t="str" cm="1">
        <f t="array" ref="Y69">MID(";"&amp;'CASE DATA'!$E69&amp;";",SMALL(IF(ISERROR(SEARCH(MID(";"&amp;'CASE DATA'!$E69&amp;";",ROW($1:$99),1),";")),"",ROW($1:$99)+1),COLUMN(E69)),SMALL(IF(ISERROR(SEARCH(MID(";"&amp;'CASE DATA'!$E69&amp;";",ROW($1:$99),1),";")),"",ROW($1:$99)),COLUMN(E68)+1)-SMALL(IF(ISERROR(SEARCH(MID(";"&amp;'CASE DATA'!$E69&amp;";",ROW($1:$99),1),";")),"",ROW($1:$99)),COLUMN(E68))-1)</f>
        <v/>
      </c>
      <c r="Z69" s="196" t="str" cm="1">
        <f t="array" ref="Z69">MID(";"&amp;'CASE DATA'!$E69&amp;";",SMALL(IF(ISERROR(SEARCH(MID(";"&amp;'CASE DATA'!$E69&amp;";",ROW($1:$99),1),";")),"",ROW($1:$99)+1),COLUMN(F69)),SMALL(IF(ISERROR(SEARCH(MID(";"&amp;'CASE DATA'!$E69&amp;";",ROW($1:$99),1),";")),"",ROW($1:$99)),COLUMN(F68)+1)-SMALL(IF(ISERROR(SEARCH(MID(";"&amp;'CASE DATA'!$E69&amp;";",ROW($1:$99),1),";")),"",ROW($1:$99)),COLUMN(F68))-1)</f>
        <v/>
      </c>
      <c r="AA69" s="196" t="str" cm="1">
        <f t="array" ref="AA69">MID(";"&amp;'CASE DATA'!$E69&amp;";",SMALL(IF(ISERROR(SEARCH(MID(";"&amp;'CASE DATA'!$E69&amp;";",ROW($1:$99),1),";")),"",ROW($1:$99)+1),COLUMN(G69)),SMALL(IF(ISERROR(SEARCH(MID(";"&amp;'CASE DATA'!$E69&amp;";",ROW($1:$99),1),";")),"",ROW($1:$99)),COLUMN(G68)+1)-SMALL(IF(ISERROR(SEARCH(MID(";"&amp;'CASE DATA'!$E69&amp;";",ROW($1:$99),1),";")),"",ROW($1:$99)),COLUMN(G68))-1)</f>
        <v/>
      </c>
      <c r="AB69" s="196" t="str" cm="1">
        <f t="array" ref="AB69">MID(";"&amp;'CASE DATA'!$E69&amp;";",SMALL(IF(ISERROR(SEARCH(MID(";"&amp;'CASE DATA'!$E69&amp;";",ROW($1:$99),1),";")),"",ROW($1:$99)+1),COLUMN(H69)),SMALL(IF(ISERROR(SEARCH(MID(";"&amp;'CASE DATA'!$E69&amp;";",ROW($1:$99),1),";")),"",ROW($1:$99)),COLUMN(H68)+1)-SMALL(IF(ISERROR(SEARCH(MID(";"&amp;'CASE DATA'!$E69&amp;";",ROW($1:$99),1),";")),"",ROW($1:$99)),COLUMN(H68))-1)</f>
        <v/>
      </c>
      <c r="AC69" s="196" t="str" cm="1">
        <f t="array" ref="AC69">MID(";"&amp;'CASE DATA'!$E69&amp;";",SMALL(IF(ISERROR(SEARCH(MID(";"&amp;'CASE DATA'!$E69&amp;";",ROW($1:$99),1),";")),"",ROW($1:$99)+1),COLUMN(I69)),SMALL(IF(ISERROR(SEARCH(MID(";"&amp;'CASE DATA'!$E69&amp;";",ROW($1:$99),1),";")),"",ROW($1:$99)),COLUMN(I68)+1)-SMALL(IF(ISERROR(SEARCH(MID(";"&amp;'CASE DATA'!$E69&amp;";",ROW($1:$99),1),";")),"",ROW($1:$99)),COLUMN(I68))-1)</f>
        <v/>
      </c>
      <c r="AD69" s="196" t="str" cm="1">
        <f t="array" ref="AD69">MID(";"&amp;'CASE DATA'!$E69&amp;";",SMALL(IF(ISERROR(SEARCH(MID(";"&amp;'CASE DATA'!$E69&amp;";",ROW($1:$99),1),";")),"",ROW($1:$99)+1),COLUMN(J69)),SMALL(IF(ISERROR(SEARCH(MID(";"&amp;'CASE DATA'!$E69&amp;";",ROW($1:$99),1),";")),"",ROW($1:$99)),COLUMN(J68)+1)-SMALL(IF(ISERROR(SEARCH(MID(";"&amp;'CASE DATA'!$E69&amp;";",ROW($1:$99),1),";")),"",ROW($1:$99)),COLUMN(J68))-1)</f>
        <v/>
      </c>
      <c r="AE69" s="196" t="str" cm="1">
        <f t="array" ref="AE69">MID(";"&amp;'CASE DATA'!$E69&amp;";",SMALL(IF(ISERROR(SEARCH(MID(";"&amp;'CASE DATA'!$E69&amp;";",ROW($1:$99),1),";")),"",ROW($1:$99)+1),COLUMN(K69)),SMALL(IF(ISERROR(SEARCH(MID(";"&amp;'CASE DATA'!$E69&amp;";",ROW($1:$99),1),";")),"",ROW($1:$99)),COLUMN(K68)+1)-SMALL(IF(ISERROR(SEARCH(MID(";"&amp;'CASE DATA'!$E69&amp;";",ROW($1:$99),1),";")),"",ROW($1:$99)),COLUMN(K68))-1)</f>
        <v/>
      </c>
      <c r="AF69" s="196" t="str" cm="1">
        <f t="array" ref="AF69">MID(";"&amp;'CASE DATA'!$E69&amp;";",SMALL(IF(ISERROR(SEARCH(MID(";"&amp;'CASE DATA'!$E69&amp;";",ROW($1:$99),1),";")),"",ROW($1:$99)+1),COLUMN(L69)),SMALL(IF(ISERROR(SEARCH(MID(";"&amp;'CASE DATA'!$E69&amp;";",ROW($1:$99),1),";")),"",ROW($1:$99)),COLUMN(L68)+1)-SMALL(IF(ISERROR(SEARCH(MID(";"&amp;'CASE DATA'!$E69&amp;";",ROW($1:$99),1),";")),"",ROW($1:$99)),COLUMN(L68))-1)</f>
        <v/>
      </c>
    </row>
    <row r="70" spans="1:32" x14ac:dyDescent="0.3">
      <c r="A70" s="170"/>
      <c r="B70" s="170"/>
      <c r="C70" s="170"/>
      <c r="D70" s="174"/>
      <c r="E70" s="176"/>
      <c r="F70" s="170"/>
      <c r="G70" s="170"/>
      <c r="H70" s="170"/>
      <c r="I70" s="170"/>
      <c r="J70" s="170"/>
      <c r="K70" s="170"/>
      <c r="L70" s="170"/>
      <c r="M70" s="170"/>
      <c r="N70" s="170"/>
      <c r="O70" s="170"/>
      <c r="P70" s="170"/>
      <c r="Q70" s="170"/>
      <c r="R70" s="170"/>
      <c r="S70" s="11">
        <f t="shared" si="2"/>
        <v>0</v>
      </c>
      <c r="T70" s="170"/>
      <c r="U70" s="196" t="str" cm="1">
        <f t="array" ref="U70">MID(";"&amp;'CASE DATA'!$E70&amp;";",SMALL(IF(ISERROR(SEARCH(MID(";"&amp;'CASE DATA'!$E70&amp;";",ROW($1:$99),1),";")),"",ROW($1:$99)+1),COLUMN(A70)),SMALL(IF(ISERROR(SEARCH(MID(";"&amp;'CASE DATA'!$E70&amp;";",ROW($1:$99),1),";")),"",ROW($1:$99)),COLUMN(A69)+1)-SMALL(IF(ISERROR(SEARCH(MID(";"&amp;'CASE DATA'!$E70&amp;";",ROW($1:$99),1),";")),"",ROW($1:$99)),COLUMN(A69))-1)</f>
        <v/>
      </c>
      <c r="V70" s="196" t="str" cm="1">
        <f t="array" ref="V70">MID(";"&amp;'CASE DATA'!$E70&amp;";",SMALL(IF(ISERROR(SEARCH(MID(";"&amp;'CASE DATA'!$E70&amp;";",ROW($1:$99),1),";")),"",ROW($1:$99)+1),COLUMN(B70)),SMALL(IF(ISERROR(SEARCH(MID(";"&amp;'CASE DATA'!$E70&amp;";",ROW($1:$99),1),";")),"",ROW($1:$99)),COLUMN(B69)+1)-SMALL(IF(ISERROR(SEARCH(MID(";"&amp;'CASE DATA'!$E70&amp;";",ROW($1:$99),1),";")),"",ROW($1:$99)),COLUMN(B69))-1)</f>
        <v/>
      </c>
      <c r="W70" s="196" t="str" cm="1">
        <f t="array" ref="W70">MID(";"&amp;'CASE DATA'!$E70&amp;";",SMALL(IF(ISERROR(SEARCH(MID(";"&amp;'CASE DATA'!$E70&amp;";",ROW($1:$99),1),";")),"",ROW($1:$99)+1),COLUMN(C70)),SMALL(IF(ISERROR(SEARCH(MID(";"&amp;'CASE DATA'!$E70&amp;";",ROW($1:$99),1),";")),"",ROW($1:$99)),COLUMN(C69)+1)-SMALL(IF(ISERROR(SEARCH(MID(";"&amp;'CASE DATA'!$E70&amp;";",ROW($1:$99),1),";")),"",ROW($1:$99)),COLUMN(C69))-1)</f>
        <v/>
      </c>
      <c r="X70" s="196" t="str" cm="1">
        <f t="array" ref="X70">MID(";"&amp;'CASE DATA'!$E70&amp;";",SMALL(IF(ISERROR(SEARCH(MID(";"&amp;'CASE DATA'!$E70&amp;";",ROW($1:$99),1),";")),"",ROW($1:$99)+1),COLUMN(D70)),SMALL(IF(ISERROR(SEARCH(MID(";"&amp;'CASE DATA'!$E70&amp;";",ROW($1:$99),1),";")),"",ROW($1:$99)),COLUMN(D69)+1)-SMALL(IF(ISERROR(SEARCH(MID(";"&amp;'CASE DATA'!$E70&amp;";",ROW($1:$99),1),";")),"",ROW($1:$99)),COLUMN(D69))-1)</f>
        <v/>
      </c>
      <c r="Y70" s="196" t="str" cm="1">
        <f t="array" ref="Y70">MID(";"&amp;'CASE DATA'!$E70&amp;";",SMALL(IF(ISERROR(SEARCH(MID(";"&amp;'CASE DATA'!$E70&amp;";",ROW($1:$99),1),";")),"",ROW($1:$99)+1),COLUMN(E70)),SMALL(IF(ISERROR(SEARCH(MID(";"&amp;'CASE DATA'!$E70&amp;";",ROW($1:$99),1),";")),"",ROW($1:$99)),COLUMN(E69)+1)-SMALL(IF(ISERROR(SEARCH(MID(";"&amp;'CASE DATA'!$E70&amp;";",ROW($1:$99),1),";")),"",ROW($1:$99)),COLUMN(E69))-1)</f>
        <v/>
      </c>
      <c r="Z70" s="196" t="str" cm="1">
        <f t="array" ref="Z70">MID(";"&amp;'CASE DATA'!$E70&amp;";",SMALL(IF(ISERROR(SEARCH(MID(";"&amp;'CASE DATA'!$E70&amp;";",ROW($1:$99),1),";")),"",ROW($1:$99)+1),COLUMN(F70)),SMALL(IF(ISERROR(SEARCH(MID(";"&amp;'CASE DATA'!$E70&amp;";",ROW($1:$99),1),";")),"",ROW($1:$99)),COLUMN(F69)+1)-SMALL(IF(ISERROR(SEARCH(MID(";"&amp;'CASE DATA'!$E70&amp;";",ROW($1:$99),1),";")),"",ROW($1:$99)),COLUMN(F69))-1)</f>
        <v/>
      </c>
      <c r="AA70" s="196" t="str" cm="1">
        <f t="array" ref="AA70">MID(";"&amp;'CASE DATA'!$E70&amp;";",SMALL(IF(ISERROR(SEARCH(MID(";"&amp;'CASE DATA'!$E70&amp;";",ROW($1:$99),1),";")),"",ROW($1:$99)+1),COLUMN(G70)),SMALL(IF(ISERROR(SEARCH(MID(";"&amp;'CASE DATA'!$E70&amp;";",ROW($1:$99),1),";")),"",ROW($1:$99)),COLUMN(G69)+1)-SMALL(IF(ISERROR(SEARCH(MID(";"&amp;'CASE DATA'!$E70&amp;";",ROW($1:$99),1),";")),"",ROW($1:$99)),COLUMN(G69))-1)</f>
        <v/>
      </c>
      <c r="AB70" s="196" t="str" cm="1">
        <f t="array" ref="AB70">MID(";"&amp;'CASE DATA'!$E70&amp;";",SMALL(IF(ISERROR(SEARCH(MID(";"&amp;'CASE DATA'!$E70&amp;";",ROW($1:$99),1),";")),"",ROW($1:$99)+1),COLUMN(H70)),SMALL(IF(ISERROR(SEARCH(MID(";"&amp;'CASE DATA'!$E70&amp;";",ROW($1:$99),1),";")),"",ROW($1:$99)),COLUMN(H69)+1)-SMALL(IF(ISERROR(SEARCH(MID(";"&amp;'CASE DATA'!$E70&amp;";",ROW($1:$99),1),";")),"",ROW($1:$99)),COLUMN(H69))-1)</f>
        <v/>
      </c>
      <c r="AC70" s="196" t="str" cm="1">
        <f t="array" ref="AC70">MID(";"&amp;'CASE DATA'!$E70&amp;";",SMALL(IF(ISERROR(SEARCH(MID(";"&amp;'CASE DATA'!$E70&amp;";",ROW($1:$99),1),";")),"",ROW($1:$99)+1),COLUMN(I70)),SMALL(IF(ISERROR(SEARCH(MID(";"&amp;'CASE DATA'!$E70&amp;";",ROW($1:$99),1),";")),"",ROW($1:$99)),COLUMN(I69)+1)-SMALL(IF(ISERROR(SEARCH(MID(";"&amp;'CASE DATA'!$E70&amp;";",ROW($1:$99),1),";")),"",ROW($1:$99)),COLUMN(I69))-1)</f>
        <v/>
      </c>
      <c r="AD70" s="196" t="str" cm="1">
        <f t="array" ref="AD70">MID(";"&amp;'CASE DATA'!$E70&amp;";",SMALL(IF(ISERROR(SEARCH(MID(";"&amp;'CASE DATA'!$E70&amp;";",ROW($1:$99),1),";")),"",ROW($1:$99)+1),COLUMN(J70)),SMALL(IF(ISERROR(SEARCH(MID(";"&amp;'CASE DATA'!$E70&amp;";",ROW($1:$99),1),";")),"",ROW($1:$99)),COLUMN(J69)+1)-SMALL(IF(ISERROR(SEARCH(MID(";"&amp;'CASE DATA'!$E70&amp;";",ROW($1:$99),1),";")),"",ROW($1:$99)),COLUMN(J69))-1)</f>
        <v/>
      </c>
      <c r="AE70" s="196" t="str" cm="1">
        <f t="array" ref="AE70">MID(";"&amp;'CASE DATA'!$E70&amp;";",SMALL(IF(ISERROR(SEARCH(MID(";"&amp;'CASE DATA'!$E70&amp;";",ROW($1:$99),1),";")),"",ROW($1:$99)+1),COLUMN(K70)),SMALL(IF(ISERROR(SEARCH(MID(";"&amp;'CASE DATA'!$E70&amp;";",ROW($1:$99),1),";")),"",ROW($1:$99)),COLUMN(K69)+1)-SMALL(IF(ISERROR(SEARCH(MID(";"&amp;'CASE DATA'!$E70&amp;";",ROW($1:$99),1),";")),"",ROW($1:$99)),COLUMN(K69))-1)</f>
        <v/>
      </c>
      <c r="AF70" s="196" t="str" cm="1">
        <f t="array" ref="AF70">MID(";"&amp;'CASE DATA'!$E70&amp;";",SMALL(IF(ISERROR(SEARCH(MID(";"&amp;'CASE DATA'!$E70&amp;";",ROW($1:$99),1),";")),"",ROW($1:$99)+1),COLUMN(L70)),SMALL(IF(ISERROR(SEARCH(MID(";"&amp;'CASE DATA'!$E70&amp;";",ROW($1:$99),1),";")),"",ROW($1:$99)),COLUMN(L69)+1)-SMALL(IF(ISERROR(SEARCH(MID(";"&amp;'CASE DATA'!$E70&amp;";",ROW($1:$99),1),";")),"",ROW($1:$99)),COLUMN(L69))-1)</f>
        <v/>
      </c>
    </row>
    <row r="71" spans="1:32" x14ac:dyDescent="0.3">
      <c r="A71" s="170"/>
      <c r="B71" s="170"/>
      <c r="C71" s="170"/>
      <c r="D71" s="174"/>
      <c r="E71" s="176"/>
      <c r="F71" s="170"/>
      <c r="G71" s="170"/>
      <c r="H71" s="170"/>
      <c r="I71" s="170"/>
      <c r="J71" s="170"/>
      <c r="K71" s="170"/>
      <c r="L71" s="170"/>
      <c r="M71" s="170"/>
      <c r="N71" s="170"/>
      <c r="O71" s="170"/>
      <c r="P71" s="170"/>
      <c r="Q71" s="170"/>
      <c r="R71" s="170"/>
      <c r="S71" s="11">
        <f t="shared" si="2"/>
        <v>0</v>
      </c>
      <c r="T71" s="170"/>
      <c r="U71" s="196" t="str" cm="1">
        <f t="array" ref="U71">MID(";"&amp;'CASE DATA'!$E71&amp;";",SMALL(IF(ISERROR(SEARCH(MID(";"&amp;'CASE DATA'!$E71&amp;";",ROW($1:$99),1),";")),"",ROW($1:$99)+1),COLUMN(A71)),SMALL(IF(ISERROR(SEARCH(MID(";"&amp;'CASE DATA'!$E71&amp;";",ROW($1:$99),1),";")),"",ROW($1:$99)),COLUMN(A70)+1)-SMALL(IF(ISERROR(SEARCH(MID(";"&amp;'CASE DATA'!$E71&amp;";",ROW($1:$99),1),";")),"",ROW($1:$99)),COLUMN(A70))-1)</f>
        <v/>
      </c>
      <c r="V71" s="196" t="str" cm="1">
        <f t="array" ref="V71">MID(";"&amp;'CASE DATA'!$E71&amp;";",SMALL(IF(ISERROR(SEARCH(MID(";"&amp;'CASE DATA'!$E71&amp;";",ROW($1:$99),1),";")),"",ROW($1:$99)+1),COLUMN(B71)),SMALL(IF(ISERROR(SEARCH(MID(";"&amp;'CASE DATA'!$E71&amp;";",ROW($1:$99),1),";")),"",ROW($1:$99)),COLUMN(B70)+1)-SMALL(IF(ISERROR(SEARCH(MID(";"&amp;'CASE DATA'!$E71&amp;";",ROW($1:$99),1),";")),"",ROW($1:$99)),COLUMN(B70))-1)</f>
        <v/>
      </c>
      <c r="W71" s="196" t="str" cm="1">
        <f t="array" ref="W71">MID(";"&amp;'CASE DATA'!$E71&amp;";",SMALL(IF(ISERROR(SEARCH(MID(";"&amp;'CASE DATA'!$E71&amp;";",ROW($1:$99),1),";")),"",ROW($1:$99)+1),COLUMN(C71)),SMALL(IF(ISERROR(SEARCH(MID(";"&amp;'CASE DATA'!$E71&amp;";",ROW($1:$99),1),";")),"",ROW($1:$99)),COLUMN(C70)+1)-SMALL(IF(ISERROR(SEARCH(MID(";"&amp;'CASE DATA'!$E71&amp;";",ROW($1:$99),1),";")),"",ROW($1:$99)),COLUMN(C70))-1)</f>
        <v/>
      </c>
      <c r="X71" s="196" t="str" cm="1">
        <f t="array" ref="X71">MID(";"&amp;'CASE DATA'!$E71&amp;";",SMALL(IF(ISERROR(SEARCH(MID(";"&amp;'CASE DATA'!$E71&amp;";",ROW($1:$99),1),";")),"",ROW($1:$99)+1),COLUMN(D71)),SMALL(IF(ISERROR(SEARCH(MID(";"&amp;'CASE DATA'!$E71&amp;";",ROW($1:$99),1),";")),"",ROW($1:$99)),COLUMN(D70)+1)-SMALL(IF(ISERROR(SEARCH(MID(";"&amp;'CASE DATA'!$E71&amp;";",ROW($1:$99),1),";")),"",ROW($1:$99)),COLUMN(D70))-1)</f>
        <v/>
      </c>
      <c r="Y71" s="196" t="str" cm="1">
        <f t="array" ref="Y71">MID(";"&amp;'CASE DATA'!$E71&amp;";",SMALL(IF(ISERROR(SEARCH(MID(";"&amp;'CASE DATA'!$E71&amp;";",ROW($1:$99),1),";")),"",ROW($1:$99)+1),COLUMN(E71)),SMALL(IF(ISERROR(SEARCH(MID(";"&amp;'CASE DATA'!$E71&amp;";",ROW($1:$99),1),";")),"",ROW($1:$99)),COLUMN(E70)+1)-SMALL(IF(ISERROR(SEARCH(MID(";"&amp;'CASE DATA'!$E71&amp;";",ROW($1:$99),1),";")),"",ROW($1:$99)),COLUMN(E70))-1)</f>
        <v/>
      </c>
      <c r="Z71" s="196" t="str" cm="1">
        <f t="array" ref="Z71">MID(";"&amp;'CASE DATA'!$E71&amp;";",SMALL(IF(ISERROR(SEARCH(MID(";"&amp;'CASE DATA'!$E71&amp;";",ROW($1:$99),1),";")),"",ROW($1:$99)+1),COLUMN(F71)),SMALL(IF(ISERROR(SEARCH(MID(";"&amp;'CASE DATA'!$E71&amp;";",ROW($1:$99),1),";")),"",ROW($1:$99)),COLUMN(F70)+1)-SMALL(IF(ISERROR(SEARCH(MID(";"&amp;'CASE DATA'!$E71&amp;";",ROW($1:$99),1),";")),"",ROW($1:$99)),COLUMN(F70))-1)</f>
        <v/>
      </c>
      <c r="AA71" s="196" t="str" cm="1">
        <f t="array" ref="AA71">MID(";"&amp;'CASE DATA'!$E71&amp;";",SMALL(IF(ISERROR(SEARCH(MID(";"&amp;'CASE DATA'!$E71&amp;";",ROW($1:$99),1),";")),"",ROW($1:$99)+1),COLUMN(G71)),SMALL(IF(ISERROR(SEARCH(MID(";"&amp;'CASE DATA'!$E71&amp;";",ROW($1:$99),1),";")),"",ROW($1:$99)),COLUMN(G70)+1)-SMALL(IF(ISERROR(SEARCH(MID(";"&amp;'CASE DATA'!$E71&amp;";",ROW($1:$99),1),";")),"",ROW($1:$99)),COLUMN(G70))-1)</f>
        <v/>
      </c>
      <c r="AB71" s="196" t="str" cm="1">
        <f t="array" ref="AB71">MID(";"&amp;'CASE DATA'!$E71&amp;";",SMALL(IF(ISERROR(SEARCH(MID(";"&amp;'CASE DATA'!$E71&amp;";",ROW($1:$99),1),";")),"",ROW($1:$99)+1),COLUMN(H71)),SMALL(IF(ISERROR(SEARCH(MID(";"&amp;'CASE DATA'!$E71&amp;";",ROW($1:$99),1),";")),"",ROW($1:$99)),COLUMN(H70)+1)-SMALL(IF(ISERROR(SEARCH(MID(";"&amp;'CASE DATA'!$E71&amp;";",ROW($1:$99),1),";")),"",ROW($1:$99)),COLUMN(H70))-1)</f>
        <v/>
      </c>
      <c r="AC71" s="196" t="str" cm="1">
        <f t="array" ref="AC71">MID(";"&amp;'CASE DATA'!$E71&amp;";",SMALL(IF(ISERROR(SEARCH(MID(";"&amp;'CASE DATA'!$E71&amp;";",ROW($1:$99),1),";")),"",ROW($1:$99)+1),COLUMN(I71)),SMALL(IF(ISERROR(SEARCH(MID(";"&amp;'CASE DATA'!$E71&amp;";",ROW($1:$99),1),";")),"",ROW($1:$99)),COLUMN(I70)+1)-SMALL(IF(ISERROR(SEARCH(MID(";"&amp;'CASE DATA'!$E71&amp;";",ROW($1:$99),1),";")),"",ROW($1:$99)),COLUMN(I70))-1)</f>
        <v/>
      </c>
      <c r="AD71" s="196" t="str" cm="1">
        <f t="array" ref="AD71">MID(";"&amp;'CASE DATA'!$E71&amp;";",SMALL(IF(ISERROR(SEARCH(MID(";"&amp;'CASE DATA'!$E71&amp;";",ROW($1:$99),1),";")),"",ROW($1:$99)+1),COLUMN(J71)),SMALL(IF(ISERROR(SEARCH(MID(";"&amp;'CASE DATA'!$E71&amp;";",ROW($1:$99),1),";")),"",ROW($1:$99)),COLUMN(J70)+1)-SMALL(IF(ISERROR(SEARCH(MID(";"&amp;'CASE DATA'!$E71&amp;";",ROW($1:$99),1),";")),"",ROW($1:$99)),COLUMN(J70))-1)</f>
        <v/>
      </c>
      <c r="AE71" s="196" t="str" cm="1">
        <f t="array" ref="AE71">MID(";"&amp;'CASE DATA'!$E71&amp;";",SMALL(IF(ISERROR(SEARCH(MID(";"&amp;'CASE DATA'!$E71&amp;";",ROW($1:$99),1),";")),"",ROW($1:$99)+1),COLUMN(K71)),SMALL(IF(ISERROR(SEARCH(MID(";"&amp;'CASE DATA'!$E71&amp;";",ROW($1:$99),1),";")),"",ROW($1:$99)),COLUMN(K70)+1)-SMALL(IF(ISERROR(SEARCH(MID(";"&amp;'CASE DATA'!$E71&amp;";",ROW($1:$99),1),";")),"",ROW($1:$99)),COLUMN(K70))-1)</f>
        <v/>
      </c>
      <c r="AF71" s="196" t="str" cm="1">
        <f t="array" ref="AF71">MID(";"&amp;'CASE DATA'!$E71&amp;";",SMALL(IF(ISERROR(SEARCH(MID(";"&amp;'CASE DATA'!$E71&amp;";",ROW($1:$99),1),";")),"",ROW($1:$99)+1),COLUMN(L71)),SMALL(IF(ISERROR(SEARCH(MID(";"&amp;'CASE DATA'!$E71&amp;";",ROW($1:$99),1),";")),"",ROW($1:$99)),COLUMN(L70)+1)-SMALL(IF(ISERROR(SEARCH(MID(";"&amp;'CASE DATA'!$E71&amp;";",ROW($1:$99),1),";")),"",ROW($1:$99)),COLUMN(L70))-1)</f>
        <v/>
      </c>
    </row>
    <row r="72" spans="1:32" x14ac:dyDescent="0.3">
      <c r="A72" s="170"/>
      <c r="B72" s="170"/>
      <c r="C72" s="170"/>
      <c r="D72" s="174"/>
      <c r="E72" s="176"/>
      <c r="F72" s="170"/>
      <c r="G72" s="170"/>
      <c r="H72" s="170"/>
      <c r="I72" s="170"/>
      <c r="J72" s="170"/>
      <c r="K72" s="170"/>
      <c r="L72" s="170"/>
      <c r="M72" s="170"/>
      <c r="N72" s="170"/>
      <c r="O72" s="170"/>
      <c r="P72" s="170"/>
      <c r="Q72" s="170"/>
      <c r="R72" s="170"/>
      <c r="S72" s="11">
        <f t="shared" si="2"/>
        <v>0</v>
      </c>
      <c r="T72" s="170"/>
      <c r="U72" s="196" t="str" cm="1">
        <f t="array" ref="U72">MID(";"&amp;'CASE DATA'!$E72&amp;";",SMALL(IF(ISERROR(SEARCH(MID(";"&amp;'CASE DATA'!$E72&amp;";",ROW($1:$99),1),";")),"",ROW($1:$99)+1),COLUMN(A72)),SMALL(IF(ISERROR(SEARCH(MID(";"&amp;'CASE DATA'!$E72&amp;";",ROW($1:$99),1),";")),"",ROW($1:$99)),COLUMN(A71)+1)-SMALL(IF(ISERROR(SEARCH(MID(";"&amp;'CASE DATA'!$E72&amp;";",ROW($1:$99),1),";")),"",ROW($1:$99)),COLUMN(A71))-1)</f>
        <v/>
      </c>
      <c r="V72" s="196" t="str" cm="1">
        <f t="array" ref="V72">MID(";"&amp;'CASE DATA'!$E72&amp;";",SMALL(IF(ISERROR(SEARCH(MID(";"&amp;'CASE DATA'!$E72&amp;";",ROW($1:$99),1),";")),"",ROW($1:$99)+1),COLUMN(B72)),SMALL(IF(ISERROR(SEARCH(MID(";"&amp;'CASE DATA'!$E72&amp;";",ROW($1:$99),1),";")),"",ROW($1:$99)),COLUMN(B71)+1)-SMALL(IF(ISERROR(SEARCH(MID(";"&amp;'CASE DATA'!$E72&amp;";",ROW($1:$99),1),";")),"",ROW($1:$99)),COLUMN(B71))-1)</f>
        <v/>
      </c>
      <c r="W72" s="196" t="str" cm="1">
        <f t="array" ref="W72">MID(";"&amp;'CASE DATA'!$E72&amp;";",SMALL(IF(ISERROR(SEARCH(MID(";"&amp;'CASE DATA'!$E72&amp;";",ROW($1:$99),1),";")),"",ROW($1:$99)+1),COLUMN(C72)),SMALL(IF(ISERROR(SEARCH(MID(";"&amp;'CASE DATA'!$E72&amp;";",ROW($1:$99),1),";")),"",ROW($1:$99)),COLUMN(C71)+1)-SMALL(IF(ISERROR(SEARCH(MID(";"&amp;'CASE DATA'!$E72&amp;";",ROW($1:$99),1),";")),"",ROW($1:$99)),COLUMN(C71))-1)</f>
        <v/>
      </c>
      <c r="X72" s="196" t="str" cm="1">
        <f t="array" ref="X72">MID(";"&amp;'CASE DATA'!$E72&amp;";",SMALL(IF(ISERROR(SEARCH(MID(";"&amp;'CASE DATA'!$E72&amp;";",ROW($1:$99),1),";")),"",ROW($1:$99)+1),COLUMN(D72)),SMALL(IF(ISERROR(SEARCH(MID(";"&amp;'CASE DATA'!$E72&amp;";",ROW($1:$99),1),";")),"",ROW($1:$99)),COLUMN(D71)+1)-SMALL(IF(ISERROR(SEARCH(MID(";"&amp;'CASE DATA'!$E72&amp;";",ROW($1:$99),1),";")),"",ROW($1:$99)),COLUMN(D71))-1)</f>
        <v/>
      </c>
      <c r="Y72" s="196" t="str" cm="1">
        <f t="array" ref="Y72">MID(";"&amp;'CASE DATA'!$E72&amp;";",SMALL(IF(ISERROR(SEARCH(MID(";"&amp;'CASE DATA'!$E72&amp;";",ROW($1:$99),1),";")),"",ROW($1:$99)+1),COLUMN(E72)),SMALL(IF(ISERROR(SEARCH(MID(";"&amp;'CASE DATA'!$E72&amp;";",ROW($1:$99),1),";")),"",ROW($1:$99)),COLUMN(E71)+1)-SMALL(IF(ISERROR(SEARCH(MID(";"&amp;'CASE DATA'!$E72&amp;";",ROW($1:$99),1),";")),"",ROW($1:$99)),COLUMN(E71))-1)</f>
        <v/>
      </c>
      <c r="Z72" s="196" t="str" cm="1">
        <f t="array" ref="Z72">MID(";"&amp;'CASE DATA'!$E72&amp;";",SMALL(IF(ISERROR(SEARCH(MID(";"&amp;'CASE DATA'!$E72&amp;";",ROW($1:$99),1),";")),"",ROW($1:$99)+1),COLUMN(F72)),SMALL(IF(ISERROR(SEARCH(MID(";"&amp;'CASE DATA'!$E72&amp;";",ROW($1:$99),1),";")),"",ROW($1:$99)),COLUMN(F71)+1)-SMALL(IF(ISERROR(SEARCH(MID(";"&amp;'CASE DATA'!$E72&amp;";",ROW($1:$99),1),";")),"",ROW($1:$99)),COLUMN(F71))-1)</f>
        <v/>
      </c>
      <c r="AA72" s="196" t="str" cm="1">
        <f t="array" ref="AA72">MID(";"&amp;'CASE DATA'!$E72&amp;";",SMALL(IF(ISERROR(SEARCH(MID(";"&amp;'CASE DATA'!$E72&amp;";",ROW($1:$99),1),";")),"",ROW($1:$99)+1),COLUMN(G72)),SMALL(IF(ISERROR(SEARCH(MID(";"&amp;'CASE DATA'!$E72&amp;";",ROW($1:$99),1),";")),"",ROW($1:$99)),COLUMN(G71)+1)-SMALL(IF(ISERROR(SEARCH(MID(";"&amp;'CASE DATA'!$E72&amp;";",ROW($1:$99),1),";")),"",ROW($1:$99)),COLUMN(G71))-1)</f>
        <v/>
      </c>
      <c r="AB72" s="196" t="str" cm="1">
        <f t="array" ref="AB72">MID(";"&amp;'CASE DATA'!$E72&amp;";",SMALL(IF(ISERROR(SEARCH(MID(";"&amp;'CASE DATA'!$E72&amp;";",ROW($1:$99),1),";")),"",ROW($1:$99)+1),COLUMN(H72)),SMALL(IF(ISERROR(SEARCH(MID(";"&amp;'CASE DATA'!$E72&amp;";",ROW($1:$99),1),";")),"",ROW($1:$99)),COLUMN(H71)+1)-SMALL(IF(ISERROR(SEARCH(MID(";"&amp;'CASE DATA'!$E72&amp;";",ROW($1:$99),1),";")),"",ROW($1:$99)),COLUMN(H71))-1)</f>
        <v/>
      </c>
      <c r="AC72" s="196" t="str" cm="1">
        <f t="array" ref="AC72">MID(";"&amp;'CASE DATA'!$E72&amp;";",SMALL(IF(ISERROR(SEARCH(MID(";"&amp;'CASE DATA'!$E72&amp;";",ROW($1:$99),1),";")),"",ROW($1:$99)+1),COLUMN(I72)),SMALL(IF(ISERROR(SEARCH(MID(";"&amp;'CASE DATA'!$E72&amp;";",ROW($1:$99),1),";")),"",ROW($1:$99)),COLUMN(I71)+1)-SMALL(IF(ISERROR(SEARCH(MID(";"&amp;'CASE DATA'!$E72&amp;";",ROW($1:$99),1),";")),"",ROW($1:$99)),COLUMN(I71))-1)</f>
        <v/>
      </c>
      <c r="AD72" s="196" t="str" cm="1">
        <f t="array" ref="AD72">MID(";"&amp;'CASE DATA'!$E72&amp;";",SMALL(IF(ISERROR(SEARCH(MID(";"&amp;'CASE DATA'!$E72&amp;";",ROW($1:$99),1),";")),"",ROW($1:$99)+1),COLUMN(J72)),SMALL(IF(ISERROR(SEARCH(MID(";"&amp;'CASE DATA'!$E72&amp;";",ROW($1:$99),1),";")),"",ROW($1:$99)),COLUMN(J71)+1)-SMALL(IF(ISERROR(SEARCH(MID(";"&amp;'CASE DATA'!$E72&amp;";",ROW($1:$99),1),";")),"",ROW($1:$99)),COLUMN(J71))-1)</f>
        <v/>
      </c>
      <c r="AE72" s="196" t="str" cm="1">
        <f t="array" ref="AE72">MID(";"&amp;'CASE DATA'!$E72&amp;";",SMALL(IF(ISERROR(SEARCH(MID(";"&amp;'CASE DATA'!$E72&amp;";",ROW($1:$99),1),";")),"",ROW($1:$99)+1),COLUMN(K72)),SMALL(IF(ISERROR(SEARCH(MID(";"&amp;'CASE DATA'!$E72&amp;";",ROW($1:$99),1),";")),"",ROW($1:$99)),COLUMN(K71)+1)-SMALL(IF(ISERROR(SEARCH(MID(";"&amp;'CASE DATA'!$E72&amp;";",ROW($1:$99),1),";")),"",ROW($1:$99)),COLUMN(K71))-1)</f>
        <v/>
      </c>
      <c r="AF72" s="196" t="str" cm="1">
        <f t="array" ref="AF72">MID(";"&amp;'CASE DATA'!$E72&amp;";",SMALL(IF(ISERROR(SEARCH(MID(";"&amp;'CASE DATA'!$E72&amp;";",ROW($1:$99),1),";")),"",ROW($1:$99)+1),COLUMN(L72)),SMALL(IF(ISERROR(SEARCH(MID(";"&amp;'CASE DATA'!$E72&amp;";",ROW($1:$99),1),";")),"",ROW($1:$99)),COLUMN(L71)+1)-SMALL(IF(ISERROR(SEARCH(MID(";"&amp;'CASE DATA'!$E72&amp;";",ROW($1:$99),1),";")),"",ROW($1:$99)),COLUMN(L71))-1)</f>
        <v/>
      </c>
    </row>
    <row r="73" spans="1:32" x14ac:dyDescent="0.3">
      <c r="A73" s="170"/>
      <c r="B73" s="170"/>
      <c r="C73" s="170"/>
      <c r="D73" s="174"/>
      <c r="E73" s="176"/>
      <c r="F73" s="170"/>
      <c r="G73" s="170"/>
      <c r="H73" s="170"/>
      <c r="I73" s="170"/>
      <c r="J73" s="170"/>
      <c r="K73" s="170"/>
      <c r="L73" s="170"/>
      <c r="M73" s="170"/>
      <c r="N73" s="170"/>
      <c r="O73" s="170"/>
      <c r="P73" s="170"/>
      <c r="Q73" s="170"/>
      <c r="R73" s="170"/>
      <c r="S73" s="11">
        <f t="shared" si="2"/>
        <v>0</v>
      </c>
      <c r="T73" s="170"/>
      <c r="U73" s="196" t="str" cm="1">
        <f t="array" ref="U73">MID(";"&amp;'CASE DATA'!$E73&amp;";",SMALL(IF(ISERROR(SEARCH(MID(";"&amp;'CASE DATA'!$E73&amp;";",ROW($1:$99),1),";")),"",ROW($1:$99)+1),COLUMN(A73)),SMALL(IF(ISERROR(SEARCH(MID(";"&amp;'CASE DATA'!$E73&amp;";",ROW($1:$99),1),";")),"",ROW($1:$99)),COLUMN(A72)+1)-SMALL(IF(ISERROR(SEARCH(MID(";"&amp;'CASE DATA'!$E73&amp;";",ROW($1:$99),1),";")),"",ROW($1:$99)),COLUMN(A72))-1)</f>
        <v/>
      </c>
      <c r="V73" s="196" t="str" cm="1">
        <f t="array" ref="V73">MID(";"&amp;'CASE DATA'!$E73&amp;";",SMALL(IF(ISERROR(SEARCH(MID(";"&amp;'CASE DATA'!$E73&amp;";",ROW($1:$99),1),";")),"",ROW($1:$99)+1),COLUMN(B73)),SMALL(IF(ISERROR(SEARCH(MID(";"&amp;'CASE DATA'!$E73&amp;";",ROW($1:$99),1),";")),"",ROW($1:$99)),COLUMN(B72)+1)-SMALL(IF(ISERROR(SEARCH(MID(";"&amp;'CASE DATA'!$E73&amp;";",ROW($1:$99),1),";")),"",ROW($1:$99)),COLUMN(B72))-1)</f>
        <v/>
      </c>
      <c r="W73" s="196" t="str" cm="1">
        <f t="array" ref="W73">MID(";"&amp;'CASE DATA'!$E73&amp;";",SMALL(IF(ISERROR(SEARCH(MID(";"&amp;'CASE DATA'!$E73&amp;";",ROW($1:$99),1),";")),"",ROW($1:$99)+1),COLUMN(C73)),SMALL(IF(ISERROR(SEARCH(MID(";"&amp;'CASE DATA'!$E73&amp;";",ROW($1:$99),1),";")),"",ROW($1:$99)),COLUMN(C72)+1)-SMALL(IF(ISERROR(SEARCH(MID(";"&amp;'CASE DATA'!$E73&amp;";",ROW($1:$99),1),";")),"",ROW($1:$99)),COLUMN(C72))-1)</f>
        <v/>
      </c>
      <c r="X73" s="196" t="str" cm="1">
        <f t="array" ref="X73">MID(";"&amp;'CASE DATA'!$E73&amp;";",SMALL(IF(ISERROR(SEARCH(MID(";"&amp;'CASE DATA'!$E73&amp;";",ROW($1:$99),1),";")),"",ROW($1:$99)+1),COLUMN(D73)),SMALL(IF(ISERROR(SEARCH(MID(";"&amp;'CASE DATA'!$E73&amp;";",ROW($1:$99),1),";")),"",ROW($1:$99)),COLUMN(D72)+1)-SMALL(IF(ISERROR(SEARCH(MID(";"&amp;'CASE DATA'!$E73&amp;";",ROW($1:$99),1),";")),"",ROW($1:$99)),COLUMN(D72))-1)</f>
        <v/>
      </c>
      <c r="Y73" s="196" t="str" cm="1">
        <f t="array" ref="Y73">MID(";"&amp;'CASE DATA'!$E73&amp;";",SMALL(IF(ISERROR(SEARCH(MID(";"&amp;'CASE DATA'!$E73&amp;";",ROW($1:$99),1),";")),"",ROW($1:$99)+1),COLUMN(E73)),SMALL(IF(ISERROR(SEARCH(MID(";"&amp;'CASE DATA'!$E73&amp;";",ROW($1:$99),1),";")),"",ROW($1:$99)),COLUMN(E72)+1)-SMALL(IF(ISERROR(SEARCH(MID(";"&amp;'CASE DATA'!$E73&amp;";",ROW($1:$99),1),";")),"",ROW($1:$99)),COLUMN(E72))-1)</f>
        <v/>
      </c>
      <c r="Z73" s="196" t="str" cm="1">
        <f t="array" ref="Z73">MID(";"&amp;'CASE DATA'!$E73&amp;";",SMALL(IF(ISERROR(SEARCH(MID(";"&amp;'CASE DATA'!$E73&amp;";",ROW($1:$99),1),";")),"",ROW($1:$99)+1),COLUMN(F73)),SMALL(IF(ISERROR(SEARCH(MID(";"&amp;'CASE DATA'!$E73&amp;";",ROW($1:$99),1),";")),"",ROW($1:$99)),COLUMN(F72)+1)-SMALL(IF(ISERROR(SEARCH(MID(";"&amp;'CASE DATA'!$E73&amp;";",ROW($1:$99),1),";")),"",ROW($1:$99)),COLUMN(F72))-1)</f>
        <v/>
      </c>
      <c r="AA73" s="196" t="str" cm="1">
        <f t="array" ref="AA73">MID(";"&amp;'CASE DATA'!$E73&amp;";",SMALL(IF(ISERROR(SEARCH(MID(";"&amp;'CASE DATA'!$E73&amp;";",ROW($1:$99),1),";")),"",ROW($1:$99)+1),COLUMN(G73)),SMALL(IF(ISERROR(SEARCH(MID(";"&amp;'CASE DATA'!$E73&amp;";",ROW($1:$99),1),";")),"",ROW($1:$99)),COLUMN(G72)+1)-SMALL(IF(ISERROR(SEARCH(MID(";"&amp;'CASE DATA'!$E73&amp;";",ROW($1:$99),1),";")),"",ROW($1:$99)),COLUMN(G72))-1)</f>
        <v/>
      </c>
      <c r="AB73" s="196" t="str" cm="1">
        <f t="array" ref="AB73">MID(";"&amp;'CASE DATA'!$E73&amp;";",SMALL(IF(ISERROR(SEARCH(MID(";"&amp;'CASE DATA'!$E73&amp;";",ROW($1:$99),1),";")),"",ROW($1:$99)+1),COLUMN(H73)),SMALL(IF(ISERROR(SEARCH(MID(";"&amp;'CASE DATA'!$E73&amp;";",ROW($1:$99),1),";")),"",ROW($1:$99)),COLUMN(H72)+1)-SMALL(IF(ISERROR(SEARCH(MID(";"&amp;'CASE DATA'!$E73&amp;";",ROW($1:$99),1),";")),"",ROW($1:$99)),COLUMN(H72))-1)</f>
        <v/>
      </c>
      <c r="AC73" s="196" t="str" cm="1">
        <f t="array" ref="AC73">MID(";"&amp;'CASE DATA'!$E73&amp;";",SMALL(IF(ISERROR(SEARCH(MID(";"&amp;'CASE DATA'!$E73&amp;";",ROW($1:$99),1),";")),"",ROW($1:$99)+1),COLUMN(I73)),SMALL(IF(ISERROR(SEARCH(MID(";"&amp;'CASE DATA'!$E73&amp;";",ROW($1:$99),1),";")),"",ROW($1:$99)),COLUMN(I72)+1)-SMALL(IF(ISERROR(SEARCH(MID(";"&amp;'CASE DATA'!$E73&amp;";",ROW($1:$99),1),";")),"",ROW($1:$99)),COLUMN(I72))-1)</f>
        <v/>
      </c>
      <c r="AD73" s="196" t="str" cm="1">
        <f t="array" ref="AD73">MID(";"&amp;'CASE DATA'!$E73&amp;";",SMALL(IF(ISERROR(SEARCH(MID(";"&amp;'CASE DATA'!$E73&amp;";",ROW($1:$99),1),";")),"",ROW($1:$99)+1),COLUMN(J73)),SMALL(IF(ISERROR(SEARCH(MID(";"&amp;'CASE DATA'!$E73&amp;";",ROW($1:$99),1),";")),"",ROW($1:$99)),COLUMN(J72)+1)-SMALL(IF(ISERROR(SEARCH(MID(";"&amp;'CASE DATA'!$E73&amp;";",ROW($1:$99),1),";")),"",ROW($1:$99)),COLUMN(J72))-1)</f>
        <v/>
      </c>
      <c r="AE73" s="196" t="str" cm="1">
        <f t="array" ref="AE73">MID(";"&amp;'CASE DATA'!$E73&amp;";",SMALL(IF(ISERROR(SEARCH(MID(";"&amp;'CASE DATA'!$E73&amp;";",ROW($1:$99),1),";")),"",ROW($1:$99)+1),COLUMN(K73)),SMALL(IF(ISERROR(SEARCH(MID(";"&amp;'CASE DATA'!$E73&amp;";",ROW($1:$99),1),";")),"",ROW($1:$99)),COLUMN(K72)+1)-SMALL(IF(ISERROR(SEARCH(MID(";"&amp;'CASE DATA'!$E73&amp;";",ROW($1:$99),1),";")),"",ROW($1:$99)),COLUMN(K72))-1)</f>
        <v/>
      </c>
      <c r="AF73" s="196" t="str" cm="1">
        <f t="array" ref="AF73">MID(";"&amp;'CASE DATA'!$E73&amp;";",SMALL(IF(ISERROR(SEARCH(MID(";"&amp;'CASE DATA'!$E73&amp;";",ROW($1:$99),1),";")),"",ROW($1:$99)+1),COLUMN(L73)),SMALL(IF(ISERROR(SEARCH(MID(";"&amp;'CASE DATA'!$E73&amp;";",ROW($1:$99),1),";")),"",ROW($1:$99)),COLUMN(L72)+1)-SMALL(IF(ISERROR(SEARCH(MID(";"&amp;'CASE DATA'!$E73&amp;";",ROW($1:$99),1),";")),"",ROW($1:$99)),COLUMN(L72))-1)</f>
        <v/>
      </c>
    </row>
    <row r="74" spans="1:32" x14ac:dyDescent="0.3">
      <c r="A74" s="170"/>
      <c r="B74" s="170"/>
      <c r="C74" s="170"/>
      <c r="D74" s="174"/>
      <c r="E74" s="176"/>
      <c r="F74" s="170"/>
      <c r="G74" s="170"/>
      <c r="H74" s="170"/>
      <c r="I74" s="170"/>
      <c r="J74" s="170"/>
      <c r="K74" s="170"/>
      <c r="L74" s="170"/>
      <c r="M74" s="170"/>
      <c r="N74" s="170"/>
      <c r="O74" s="170"/>
      <c r="P74" s="170"/>
      <c r="Q74" s="170"/>
      <c r="R74" s="170"/>
      <c r="S74" s="11">
        <f t="shared" si="2"/>
        <v>0</v>
      </c>
      <c r="T74" s="170"/>
      <c r="U74" s="196" t="str" cm="1">
        <f t="array" ref="U74">MID(";"&amp;'CASE DATA'!$E74&amp;";",SMALL(IF(ISERROR(SEARCH(MID(";"&amp;'CASE DATA'!$E74&amp;";",ROW($1:$99),1),";")),"",ROW($1:$99)+1),COLUMN(A74)),SMALL(IF(ISERROR(SEARCH(MID(";"&amp;'CASE DATA'!$E74&amp;";",ROW($1:$99),1),";")),"",ROW($1:$99)),COLUMN(A73)+1)-SMALL(IF(ISERROR(SEARCH(MID(";"&amp;'CASE DATA'!$E74&amp;";",ROW($1:$99),1),";")),"",ROW($1:$99)),COLUMN(A73))-1)</f>
        <v/>
      </c>
      <c r="V74" s="196" t="str" cm="1">
        <f t="array" ref="V74">MID(";"&amp;'CASE DATA'!$E74&amp;";",SMALL(IF(ISERROR(SEARCH(MID(";"&amp;'CASE DATA'!$E74&amp;";",ROW($1:$99),1),";")),"",ROW($1:$99)+1),COLUMN(B74)),SMALL(IF(ISERROR(SEARCH(MID(";"&amp;'CASE DATA'!$E74&amp;";",ROW($1:$99),1),";")),"",ROW($1:$99)),COLUMN(B73)+1)-SMALL(IF(ISERROR(SEARCH(MID(";"&amp;'CASE DATA'!$E74&amp;";",ROW($1:$99),1),";")),"",ROW($1:$99)),COLUMN(B73))-1)</f>
        <v/>
      </c>
      <c r="W74" s="196" t="str" cm="1">
        <f t="array" ref="W74">MID(";"&amp;'CASE DATA'!$E74&amp;";",SMALL(IF(ISERROR(SEARCH(MID(";"&amp;'CASE DATA'!$E74&amp;";",ROW($1:$99),1),";")),"",ROW($1:$99)+1),COLUMN(C74)),SMALL(IF(ISERROR(SEARCH(MID(";"&amp;'CASE DATA'!$E74&amp;";",ROW($1:$99),1),";")),"",ROW($1:$99)),COLUMN(C73)+1)-SMALL(IF(ISERROR(SEARCH(MID(";"&amp;'CASE DATA'!$E74&amp;";",ROW($1:$99),1),";")),"",ROW($1:$99)),COLUMN(C73))-1)</f>
        <v/>
      </c>
      <c r="X74" s="196" t="str" cm="1">
        <f t="array" ref="X74">MID(";"&amp;'CASE DATA'!$E74&amp;";",SMALL(IF(ISERROR(SEARCH(MID(";"&amp;'CASE DATA'!$E74&amp;";",ROW($1:$99),1),";")),"",ROW($1:$99)+1),COLUMN(D74)),SMALL(IF(ISERROR(SEARCH(MID(";"&amp;'CASE DATA'!$E74&amp;";",ROW($1:$99),1),";")),"",ROW($1:$99)),COLUMN(D73)+1)-SMALL(IF(ISERROR(SEARCH(MID(";"&amp;'CASE DATA'!$E74&amp;";",ROW($1:$99),1),";")),"",ROW($1:$99)),COLUMN(D73))-1)</f>
        <v/>
      </c>
      <c r="Y74" s="196" t="str" cm="1">
        <f t="array" ref="Y74">MID(";"&amp;'CASE DATA'!$E74&amp;";",SMALL(IF(ISERROR(SEARCH(MID(";"&amp;'CASE DATA'!$E74&amp;";",ROW($1:$99),1),";")),"",ROW($1:$99)+1),COLUMN(E74)),SMALL(IF(ISERROR(SEARCH(MID(";"&amp;'CASE DATA'!$E74&amp;";",ROW($1:$99),1),";")),"",ROW($1:$99)),COLUMN(E73)+1)-SMALL(IF(ISERROR(SEARCH(MID(";"&amp;'CASE DATA'!$E74&amp;";",ROW($1:$99),1),";")),"",ROW($1:$99)),COLUMN(E73))-1)</f>
        <v/>
      </c>
      <c r="Z74" s="196" t="str" cm="1">
        <f t="array" ref="Z74">MID(";"&amp;'CASE DATA'!$E74&amp;";",SMALL(IF(ISERROR(SEARCH(MID(";"&amp;'CASE DATA'!$E74&amp;";",ROW($1:$99),1),";")),"",ROW($1:$99)+1),COLUMN(F74)),SMALL(IF(ISERROR(SEARCH(MID(";"&amp;'CASE DATA'!$E74&amp;";",ROW($1:$99),1),";")),"",ROW($1:$99)),COLUMN(F73)+1)-SMALL(IF(ISERROR(SEARCH(MID(";"&amp;'CASE DATA'!$E74&amp;";",ROW($1:$99),1),";")),"",ROW($1:$99)),COLUMN(F73))-1)</f>
        <v/>
      </c>
      <c r="AA74" s="196" t="str" cm="1">
        <f t="array" ref="AA74">MID(";"&amp;'CASE DATA'!$E74&amp;";",SMALL(IF(ISERROR(SEARCH(MID(";"&amp;'CASE DATA'!$E74&amp;";",ROW($1:$99),1),";")),"",ROW($1:$99)+1),COLUMN(G74)),SMALL(IF(ISERROR(SEARCH(MID(";"&amp;'CASE DATA'!$E74&amp;";",ROW($1:$99),1),";")),"",ROW($1:$99)),COLUMN(G73)+1)-SMALL(IF(ISERROR(SEARCH(MID(";"&amp;'CASE DATA'!$E74&amp;";",ROW($1:$99),1),";")),"",ROW($1:$99)),COLUMN(G73))-1)</f>
        <v/>
      </c>
      <c r="AB74" s="196" t="str" cm="1">
        <f t="array" ref="AB74">MID(";"&amp;'CASE DATA'!$E74&amp;";",SMALL(IF(ISERROR(SEARCH(MID(";"&amp;'CASE DATA'!$E74&amp;";",ROW($1:$99),1),";")),"",ROW($1:$99)+1),COLUMN(H74)),SMALL(IF(ISERROR(SEARCH(MID(";"&amp;'CASE DATA'!$E74&amp;";",ROW($1:$99),1),";")),"",ROW($1:$99)),COLUMN(H73)+1)-SMALL(IF(ISERROR(SEARCH(MID(";"&amp;'CASE DATA'!$E74&amp;";",ROW($1:$99),1),";")),"",ROW($1:$99)),COLUMN(H73))-1)</f>
        <v/>
      </c>
      <c r="AC74" s="196" t="str" cm="1">
        <f t="array" ref="AC74">MID(";"&amp;'CASE DATA'!$E74&amp;";",SMALL(IF(ISERROR(SEARCH(MID(";"&amp;'CASE DATA'!$E74&amp;";",ROW($1:$99),1),";")),"",ROW($1:$99)+1),COLUMN(I74)),SMALL(IF(ISERROR(SEARCH(MID(";"&amp;'CASE DATA'!$E74&amp;";",ROW($1:$99),1),";")),"",ROW($1:$99)),COLUMN(I73)+1)-SMALL(IF(ISERROR(SEARCH(MID(";"&amp;'CASE DATA'!$E74&amp;";",ROW($1:$99),1),";")),"",ROW($1:$99)),COLUMN(I73))-1)</f>
        <v/>
      </c>
      <c r="AD74" s="196" t="str" cm="1">
        <f t="array" ref="AD74">MID(";"&amp;'CASE DATA'!$E74&amp;";",SMALL(IF(ISERROR(SEARCH(MID(";"&amp;'CASE DATA'!$E74&amp;";",ROW($1:$99),1),";")),"",ROW($1:$99)+1),COLUMN(J74)),SMALL(IF(ISERROR(SEARCH(MID(";"&amp;'CASE DATA'!$E74&amp;";",ROW($1:$99),1),";")),"",ROW($1:$99)),COLUMN(J73)+1)-SMALL(IF(ISERROR(SEARCH(MID(";"&amp;'CASE DATA'!$E74&amp;";",ROW($1:$99),1),";")),"",ROW($1:$99)),COLUMN(J73))-1)</f>
        <v/>
      </c>
      <c r="AE74" s="196" t="str" cm="1">
        <f t="array" ref="AE74">MID(";"&amp;'CASE DATA'!$E74&amp;";",SMALL(IF(ISERROR(SEARCH(MID(";"&amp;'CASE DATA'!$E74&amp;";",ROW($1:$99),1),";")),"",ROW($1:$99)+1),COLUMN(K74)),SMALL(IF(ISERROR(SEARCH(MID(";"&amp;'CASE DATA'!$E74&amp;";",ROW($1:$99),1),";")),"",ROW($1:$99)),COLUMN(K73)+1)-SMALL(IF(ISERROR(SEARCH(MID(";"&amp;'CASE DATA'!$E74&amp;";",ROW($1:$99),1),";")),"",ROW($1:$99)),COLUMN(K73))-1)</f>
        <v/>
      </c>
      <c r="AF74" s="196" t="str" cm="1">
        <f t="array" ref="AF74">MID(";"&amp;'CASE DATA'!$E74&amp;";",SMALL(IF(ISERROR(SEARCH(MID(";"&amp;'CASE DATA'!$E74&amp;";",ROW($1:$99),1),";")),"",ROW($1:$99)+1),COLUMN(L74)),SMALL(IF(ISERROR(SEARCH(MID(";"&amp;'CASE DATA'!$E74&amp;";",ROW($1:$99),1),";")),"",ROW($1:$99)),COLUMN(L73)+1)-SMALL(IF(ISERROR(SEARCH(MID(";"&amp;'CASE DATA'!$E74&amp;";",ROW($1:$99),1),";")),"",ROW($1:$99)),COLUMN(L73))-1)</f>
        <v/>
      </c>
    </row>
    <row r="75" spans="1:32" x14ac:dyDescent="0.3">
      <c r="A75" s="170"/>
      <c r="B75" s="170"/>
      <c r="C75" s="170"/>
      <c r="D75" s="174"/>
      <c r="E75" s="176"/>
      <c r="F75" s="170"/>
      <c r="G75" s="170"/>
      <c r="H75" s="170"/>
      <c r="I75" s="170"/>
      <c r="J75" s="170"/>
      <c r="K75" s="170"/>
      <c r="L75" s="170"/>
      <c r="M75" s="170"/>
      <c r="N75" s="170"/>
      <c r="O75" s="170"/>
      <c r="P75" s="170"/>
      <c r="Q75" s="170"/>
      <c r="R75" s="170"/>
      <c r="S75" s="11">
        <f t="shared" si="2"/>
        <v>0</v>
      </c>
      <c r="T75" s="170"/>
      <c r="U75" s="196" t="str" cm="1">
        <f t="array" ref="U75">MID(";"&amp;'CASE DATA'!$E75&amp;";",SMALL(IF(ISERROR(SEARCH(MID(";"&amp;'CASE DATA'!$E75&amp;";",ROW($1:$99),1),";")),"",ROW($1:$99)+1),COLUMN(A75)),SMALL(IF(ISERROR(SEARCH(MID(";"&amp;'CASE DATA'!$E75&amp;";",ROW($1:$99),1),";")),"",ROW($1:$99)),COLUMN(A74)+1)-SMALL(IF(ISERROR(SEARCH(MID(";"&amp;'CASE DATA'!$E75&amp;";",ROW($1:$99),1),";")),"",ROW($1:$99)),COLUMN(A74))-1)</f>
        <v/>
      </c>
      <c r="V75" s="196" t="str" cm="1">
        <f t="array" ref="V75">MID(";"&amp;'CASE DATA'!$E75&amp;";",SMALL(IF(ISERROR(SEARCH(MID(";"&amp;'CASE DATA'!$E75&amp;";",ROW($1:$99),1),";")),"",ROW($1:$99)+1),COLUMN(B75)),SMALL(IF(ISERROR(SEARCH(MID(";"&amp;'CASE DATA'!$E75&amp;";",ROW($1:$99),1),";")),"",ROW($1:$99)),COLUMN(B74)+1)-SMALL(IF(ISERROR(SEARCH(MID(";"&amp;'CASE DATA'!$E75&amp;";",ROW($1:$99),1),";")),"",ROW($1:$99)),COLUMN(B74))-1)</f>
        <v/>
      </c>
      <c r="W75" s="196" t="str" cm="1">
        <f t="array" ref="W75">MID(";"&amp;'CASE DATA'!$E75&amp;";",SMALL(IF(ISERROR(SEARCH(MID(";"&amp;'CASE DATA'!$E75&amp;";",ROW($1:$99),1),";")),"",ROW($1:$99)+1),COLUMN(C75)),SMALL(IF(ISERROR(SEARCH(MID(";"&amp;'CASE DATA'!$E75&amp;";",ROW($1:$99),1),";")),"",ROW($1:$99)),COLUMN(C74)+1)-SMALL(IF(ISERROR(SEARCH(MID(";"&amp;'CASE DATA'!$E75&amp;";",ROW($1:$99),1),";")),"",ROW($1:$99)),COLUMN(C74))-1)</f>
        <v/>
      </c>
      <c r="X75" s="196" t="str" cm="1">
        <f t="array" ref="X75">MID(";"&amp;'CASE DATA'!$E75&amp;";",SMALL(IF(ISERROR(SEARCH(MID(";"&amp;'CASE DATA'!$E75&amp;";",ROW($1:$99),1),";")),"",ROW($1:$99)+1),COLUMN(D75)),SMALL(IF(ISERROR(SEARCH(MID(";"&amp;'CASE DATA'!$E75&amp;";",ROW($1:$99),1),";")),"",ROW($1:$99)),COLUMN(D74)+1)-SMALL(IF(ISERROR(SEARCH(MID(";"&amp;'CASE DATA'!$E75&amp;";",ROW($1:$99),1),";")),"",ROW($1:$99)),COLUMN(D74))-1)</f>
        <v/>
      </c>
      <c r="Y75" s="196" t="str" cm="1">
        <f t="array" ref="Y75">MID(";"&amp;'CASE DATA'!$E75&amp;";",SMALL(IF(ISERROR(SEARCH(MID(";"&amp;'CASE DATA'!$E75&amp;";",ROW($1:$99),1),";")),"",ROW($1:$99)+1),COLUMN(E75)),SMALL(IF(ISERROR(SEARCH(MID(";"&amp;'CASE DATA'!$E75&amp;";",ROW($1:$99),1),";")),"",ROW($1:$99)),COLUMN(E74)+1)-SMALL(IF(ISERROR(SEARCH(MID(";"&amp;'CASE DATA'!$E75&amp;";",ROW($1:$99),1),";")),"",ROW($1:$99)),COLUMN(E74))-1)</f>
        <v/>
      </c>
      <c r="Z75" s="196" t="str" cm="1">
        <f t="array" ref="Z75">MID(";"&amp;'CASE DATA'!$E75&amp;";",SMALL(IF(ISERROR(SEARCH(MID(";"&amp;'CASE DATA'!$E75&amp;";",ROW($1:$99),1),";")),"",ROW($1:$99)+1),COLUMN(F75)),SMALL(IF(ISERROR(SEARCH(MID(";"&amp;'CASE DATA'!$E75&amp;";",ROW($1:$99),1),";")),"",ROW($1:$99)),COLUMN(F74)+1)-SMALL(IF(ISERROR(SEARCH(MID(";"&amp;'CASE DATA'!$E75&amp;";",ROW($1:$99),1),";")),"",ROW($1:$99)),COLUMN(F74))-1)</f>
        <v/>
      </c>
      <c r="AA75" s="196" t="str" cm="1">
        <f t="array" ref="AA75">MID(";"&amp;'CASE DATA'!$E75&amp;";",SMALL(IF(ISERROR(SEARCH(MID(";"&amp;'CASE DATA'!$E75&amp;";",ROW($1:$99),1),";")),"",ROW($1:$99)+1),COLUMN(G75)),SMALL(IF(ISERROR(SEARCH(MID(";"&amp;'CASE DATA'!$E75&amp;";",ROW($1:$99),1),";")),"",ROW($1:$99)),COLUMN(G74)+1)-SMALL(IF(ISERROR(SEARCH(MID(";"&amp;'CASE DATA'!$E75&amp;";",ROW($1:$99),1),";")),"",ROW($1:$99)),COLUMN(G74))-1)</f>
        <v/>
      </c>
      <c r="AB75" s="196" t="str" cm="1">
        <f t="array" ref="AB75">MID(";"&amp;'CASE DATA'!$E75&amp;";",SMALL(IF(ISERROR(SEARCH(MID(";"&amp;'CASE DATA'!$E75&amp;";",ROW($1:$99),1),";")),"",ROW($1:$99)+1),COLUMN(H75)),SMALL(IF(ISERROR(SEARCH(MID(";"&amp;'CASE DATA'!$E75&amp;";",ROW($1:$99),1),";")),"",ROW($1:$99)),COLUMN(H74)+1)-SMALL(IF(ISERROR(SEARCH(MID(";"&amp;'CASE DATA'!$E75&amp;";",ROW($1:$99),1),";")),"",ROW($1:$99)),COLUMN(H74))-1)</f>
        <v/>
      </c>
      <c r="AC75" s="196" t="str" cm="1">
        <f t="array" ref="AC75">MID(";"&amp;'CASE DATA'!$E75&amp;";",SMALL(IF(ISERROR(SEARCH(MID(";"&amp;'CASE DATA'!$E75&amp;";",ROW($1:$99),1),";")),"",ROW($1:$99)+1),COLUMN(I75)),SMALL(IF(ISERROR(SEARCH(MID(";"&amp;'CASE DATA'!$E75&amp;";",ROW($1:$99),1),";")),"",ROW($1:$99)),COLUMN(I74)+1)-SMALL(IF(ISERROR(SEARCH(MID(";"&amp;'CASE DATA'!$E75&amp;";",ROW($1:$99),1),";")),"",ROW($1:$99)),COLUMN(I74))-1)</f>
        <v/>
      </c>
      <c r="AD75" s="196" t="str" cm="1">
        <f t="array" ref="AD75">MID(";"&amp;'CASE DATA'!$E75&amp;";",SMALL(IF(ISERROR(SEARCH(MID(";"&amp;'CASE DATA'!$E75&amp;";",ROW($1:$99),1),";")),"",ROW($1:$99)+1),COLUMN(J75)),SMALL(IF(ISERROR(SEARCH(MID(";"&amp;'CASE DATA'!$E75&amp;";",ROW($1:$99),1),";")),"",ROW($1:$99)),COLUMN(J74)+1)-SMALL(IF(ISERROR(SEARCH(MID(";"&amp;'CASE DATA'!$E75&amp;";",ROW($1:$99),1),";")),"",ROW($1:$99)),COLUMN(J74))-1)</f>
        <v/>
      </c>
      <c r="AE75" s="196" t="str" cm="1">
        <f t="array" ref="AE75">MID(";"&amp;'CASE DATA'!$E75&amp;";",SMALL(IF(ISERROR(SEARCH(MID(";"&amp;'CASE DATA'!$E75&amp;";",ROW($1:$99),1),";")),"",ROW($1:$99)+1),COLUMN(K75)),SMALL(IF(ISERROR(SEARCH(MID(";"&amp;'CASE DATA'!$E75&amp;";",ROW($1:$99),1),";")),"",ROW($1:$99)),COLUMN(K74)+1)-SMALL(IF(ISERROR(SEARCH(MID(";"&amp;'CASE DATA'!$E75&amp;";",ROW($1:$99),1),";")),"",ROW($1:$99)),COLUMN(K74))-1)</f>
        <v/>
      </c>
      <c r="AF75" s="196" t="str" cm="1">
        <f t="array" ref="AF75">MID(";"&amp;'CASE DATA'!$E75&amp;";",SMALL(IF(ISERROR(SEARCH(MID(";"&amp;'CASE DATA'!$E75&amp;";",ROW($1:$99),1),";")),"",ROW($1:$99)+1),COLUMN(L75)),SMALL(IF(ISERROR(SEARCH(MID(";"&amp;'CASE DATA'!$E75&amp;";",ROW($1:$99),1),";")),"",ROW($1:$99)),COLUMN(L74)+1)-SMALL(IF(ISERROR(SEARCH(MID(";"&amp;'CASE DATA'!$E75&amp;";",ROW($1:$99),1),";")),"",ROW($1:$99)),COLUMN(L74))-1)</f>
        <v/>
      </c>
    </row>
    <row r="76" spans="1:32" x14ac:dyDescent="0.3">
      <c r="A76" s="170"/>
      <c r="B76" s="170"/>
      <c r="C76" s="170"/>
      <c r="D76" s="174"/>
      <c r="E76" s="176"/>
      <c r="F76" s="170"/>
      <c r="G76" s="170"/>
      <c r="H76" s="170"/>
      <c r="I76" s="170"/>
      <c r="J76" s="170"/>
      <c r="K76" s="170"/>
      <c r="L76" s="170"/>
      <c r="M76" s="170"/>
      <c r="N76" s="170"/>
      <c r="O76" s="170"/>
      <c r="P76" s="170"/>
      <c r="Q76" s="170"/>
      <c r="R76" s="170"/>
      <c r="S76" s="11">
        <f t="shared" si="2"/>
        <v>0</v>
      </c>
      <c r="T76" s="170"/>
      <c r="U76" s="196" t="str" cm="1">
        <f t="array" ref="U76">MID(";"&amp;'CASE DATA'!$E76&amp;";",SMALL(IF(ISERROR(SEARCH(MID(";"&amp;'CASE DATA'!$E76&amp;";",ROW($1:$99),1),";")),"",ROW($1:$99)+1),COLUMN(A76)),SMALL(IF(ISERROR(SEARCH(MID(";"&amp;'CASE DATA'!$E76&amp;";",ROW($1:$99),1),";")),"",ROW($1:$99)),COLUMN(A75)+1)-SMALL(IF(ISERROR(SEARCH(MID(";"&amp;'CASE DATA'!$E76&amp;";",ROW($1:$99),1),";")),"",ROW($1:$99)),COLUMN(A75))-1)</f>
        <v/>
      </c>
      <c r="V76" s="196" t="str" cm="1">
        <f t="array" ref="V76">MID(";"&amp;'CASE DATA'!$E76&amp;";",SMALL(IF(ISERROR(SEARCH(MID(";"&amp;'CASE DATA'!$E76&amp;";",ROW($1:$99),1),";")),"",ROW($1:$99)+1),COLUMN(B76)),SMALL(IF(ISERROR(SEARCH(MID(";"&amp;'CASE DATA'!$E76&amp;";",ROW($1:$99),1),";")),"",ROW($1:$99)),COLUMN(B75)+1)-SMALL(IF(ISERROR(SEARCH(MID(";"&amp;'CASE DATA'!$E76&amp;";",ROW($1:$99),1),";")),"",ROW($1:$99)),COLUMN(B75))-1)</f>
        <v/>
      </c>
      <c r="W76" s="196" t="str" cm="1">
        <f t="array" ref="W76">MID(";"&amp;'CASE DATA'!$E76&amp;";",SMALL(IF(ISERROR(SEARCH(MID(";"&amp;'CASE DATA'!$E76&amp;";",ROW($1:$99),1),";")),"",ROW($1:$99)+1),COLUMN(C76)),SMALL(IF(ISERROR(SEARCH(MID(";"&amp;'CASE DATA'!$E76&amp;";",ROW($1:$99),1),";")),"",ROW($1:$99)),COLUMN(C75)+1)-SMALL(IF(ISERROR(SEARCH(MID(";"&amp;'CASE DATA'!$E76&amp;";",ROW($1:$99),1),";")),"",ROW($1:$99)),COLUMN(C75))-1)</f>
        <v/>
      </c>
      <c r="X76" s="196" t="str" cm="1">
        <f t="array" ref="X76">MID(";"&amp;'CASE DATA'!$E76&amp;";",SMALL(IF(ISERROR(SEARCH(MID(";"&amp;'CASE DATA'!$E76&amp;";",ROW($1:$99),1),";")),"",ROW($1:$99)+1),COLUMN(D76)),SMALL(IF(ISERROR(SEARCH(MID(";"&amp;'CASE DATA'!$E76&amp;";",ROW($1:$99),1),";")),"",ROW($1:$99)),COLUMN(D75)+1)-SMALL(IF(ISERROR(SEARCH(MID(";"&amp;'CASE DATA'!$E76&amp;";",ROW($1:$99),1),";")),"",ROW($1:$99)),COLUMN(D75))-1)</f>
        <v/>
      </c>
      <c r="Y76" s="196" t="str" cm="1">
        <f t="array" ref="Y76">MID(";"&amp;'CASE DATA'!$E76&amp;";",SMALL(IF(ISERROR(SEARCH(MID(";"&amp;'CASE DATA'!$E76&amp;";",ROW($1:$99),1),";")),"",ROW($1:$99)+1),COLUMN(E76)),SMALL(IF(ISERROR(SEARCH(MID(";"&amp;'CASE DATA'!$E76&amp;";",ROW($1:$99),1),";")),"",ROW($1:$99)),COLUMN(E75)+1)-SMALL(IF(ISERROR(SEARCH(MID(";"&amp;'CASE DATA'!$E76&amp;";",ROW($1:$99),1),";")),"",ROW($1:$99)),COLUMN(E75))-1)</f>
        <v/>
      </c>
      <c r="Z76" s="196" t="str" cm="1">
        <f t="array" ref="Z76">MID(";"&amp;'CASE DATA'!$E76&amp;";",SMALL(IF(ISERROR(SEARCH(MID(";"&amp;'CASE DATA'!$E76&amp;";",ROW($1:$99),1),";")),"",ROW($1:$99)+1),COLUMN(F76)),SMALL(IF(ISERROR(SEARCH(MID(";"&amp;'CASE DATA'!$E76&amp;";",ROW($1:$99),1),";")),"",ROW($1:$99)),COLUMN(F75)+1)-SMALL(IF(ISERROR(SEARCH(MID(";"&amp;'CASE DATA'!$E76&amp;";",ROW($1:$99),1),";")),"",ROW($1:$99)),COLUMN(F75))-1)</f>
        <v/>
      </c>
      <c r="AA76" s="196" t="str" cm="1">
        <f t="array" ref="AA76">MID(";"&amp;'CASE DATA'!$E76&amp;";",SMALL(IF(ISERROR(SEARCH(MID(";"&amp;'CASE DATA'!$E76&amp;";",ROW($1:$99),1),";")),"",ROW($1:$99)+1),COLUMN(G76)),SMALL(IF(ISERROR(SEARCH(MID(";"&amp;'CASE DATA'!$E76&amp;";",ROW($1:$99),1),";")),"",ROW($1:$99)),COLUMN(G75)+1)-SMALL(IF(ISERROR(SEARCH(MID(";"&amp;'CASE DATA'!$E76&amp;";",ROW($1:$99),1),";")),"",ROW($1:$99)),COLUMN(G75))-1)</f>
        <v/>
      </c>
      <c r="AB76" s="196" t="str" cm="1">
        <f t="array" ref="AB76">MID(";"&amp;'CASE DATA'!$E76&amp;";",SMALL(IF(ISERROR(SEARCH(MID(";"&amp;'CASE DATA'!$E76&amp;";",ROW($1:$99),1),";")),"",ROW($1:$99)+1),COLUMN(H76)),SMALL(IF(ISERROR(SEARCH(MID(";"&amp;'CASE DATA'!$E76&amp;";",ROW($1:$99),1),";")),"",ROW($1:$99)),COLUMN(H75)+1)-SMALL(IF(ISERROR(SEARCH(MID(";"&amp;'CASE DATA'!$E76&amp;";",ROW($1:$99),1),";")),"",ROW($1:$99)),COLUMN(H75))-1)</f>
        <v/>
      </c>
      <c r="AC76" s="196" t="str" cm="1">
        <f t="array" ref="AC76">MID(";"&amp;'CASE DATA'!$E76&amp;";",SMALL(IF(ISERROR(SEARCH(MID(";"&amp;'CASE DATA'!$E76&amp;";",ROW($1:$99),1),";")),"",ROW($1:$99)+1),COLUMN(I76)),SMALL(IF(ISERROR(SEARCH(MID(";"&amp;'CASE DATA'!$E76&amp;";",ROW($1:$99),1),";")),"",ROW($1:$99)),COLUMN(I75)+1)-SMALL(IF(ISERROR(SEARCH(MID(";"&amp;'CASE DATA'!$E76&amp;";",ROW($1:$99),1),";")),"",ROW($1:$99)),COLUMN(I75))-1)</f>
        <v/>
      </c>
      <c r="AD76" s="196" t="str" cm="1">
        <f t="array" ref="AD76">MID(";"&amp;'CASE DATA'!$E76&amp;";",SMALL(IF(ISERROR(SEARCH(MID(";"&amp;'CASE DATA'!$E76&amp;";",ROW($1:$99),1),";")),"",ROW($1:$99)+1),COLUMN(J76)),SMALL(IF(ISERROR(SEARCH(MID(";"&amp;'CASE DATA'!$E76&amp;";",ROW($1:$99),1),";")),"",ROW($1:$99)),COLUMN(J75)+1)-SMALL(IF(ISERROR(SEARCH(MID(";"&amp;'CASE DATA'!$E76&amp;";",ROW($1:$99),1),";")),"",ROW($1:$99)),COLUMN(J75))-1)</f>
        <v/>
      </c>
      <c r="AE76" s="196" t="str" cm="1">
        <f t="array" ref="AE76">MID(";"&amp;'CASE DATA'!$E76&amp;";",SMALL(IF(ISERROR(SEARCH(MID(";"&amp;'CASE DATA'!$E76&amp;";",ROW($1:$99),1),";")),"",ROW($1:$99)+1),COLUMN(K76)),SMALL(IF(ISERROR(SEARCH(MID(";"&amp;'CASE DATA'!$E76&amp;";",ROW($1:$99),1),";")),"",ROW($1:$99)),COLUMN(K75)+1)-SMALL(IF(ISERROR(SEARCH(MID(";"&amp;'CASE DATA'!$E76&amp;";",ROW($1:$99),1),";")),"",ROW($1:$99)),COLUMN(K75))-1)</f>
        <v/>
      </c>
      <c r="AF76" s="196" t="str" cm="1">
        <f t="array" ref="AF76">MID(";"&amp;'CASE DATA'!$E76&amp;";",SMALL(IF(ISERROR(SEARCH(MID(";"&amp;'CASE DATA'!$E76&amp;";",ROW($1:$99),1),";")),"",ROW($1:$99)+1),COLUMN(L76)),SMALL(IF(ISERROR(SEARCH(MID(";"&amp;'CASE DATA'!$E76&amp;";",ROW($1:$99),1),";")),"",ROW($1:$99)),COLUMN(L75)+1)-SMALL(IF(ISERROR(SEARCH(MID(";"&amp;'CASE DATA'!$E76&amp;";",ROW($1:$99),1),";")),"",ROW($1:$99)),COLUMN(L75))-1)</f>
        <v/>
      </c>
    </row>
    <row r="77" spans="1:32" x14ac:dyDescent="0.3">
      <c r="A77" s="170"/>
      <c r="B77" s="170"/>
      <c r="C77" s="170"/>
      <c r="D77" s="174"/>
      <c r="E77" s="176"/>
      <c r="F77" s="170"/>
      <c r="G77" s="170"/>
      <c r="H77" s="170"/>
      <c r="I77" s="170"/>
      <c r="J77" s="170"/>
      <c r="K77" s="170"/>
      <c r="L77" s="170"/>
      <c r="M77" s="170"/>
      <c r="N77" s="170"/>
      <c r="O77" s="170"/>
      <c r="P77" s="170"/>
      <c r="Q77" s="170"/>
      <c r="R77" s="170"/>
      <c r="S77" s="11">
        <f t="shared" si="2"/>
        <v>0</v>
      </c>
      <c r="T77" s="170"/>
      <c r="U77" s="196" t="str" cm="1">
        <f t="array" ref="U77">MID(";"&amp;'CASE DATA'!$E77&amp;";",SMALL(IF(ISERROR(SEARCH(MID(";"&amp;'CASE DATA'!$E77&amp;";",ROW($1:$99),1),";")),"",ROW($1:$99)+1),COLUMN(A77)),SMALL(IF(ISERROR(SEARCH(MID(";"&amp;'CASE DATA'!$E77&amp;";",ROW($1:$99),1),";")),"",ROW($1:$99)),COLUMN(A76)+1)-SMALL(IF(ISERROR(SEARCH(MID(";"&amp;'CASE DATA'!$E77&amp;";",ROW($1:$99),1),";")),"",ROW($1:$99)),COLUMN(A76))-1)</f>
        <v/>
      </c>
      <c r="V77" s="196" t="str" cm="1">
        <f t="array" ref="V77">MID(";"&amp;'CASE DATA'!$E77&amp;";",SMALL(IF(ISERROR(SEARCH(MID(";"&amp;'CASE DATA'!$E77&amp;";",ROW($1:$99),1),";")),"",ROW($1:$99)+1),COLUMN(B77)),SMALL(IF(ISERROR(SEARCH(MID(";"&amp;'CASE DATA'!$E77&amp;";",ROW($1:$99),1),";")),"",ROW($1:$99)),COLUMN(B76)+1)-SMALL(IF(ISERROR(SEARCH(MID(";"&amp;'CASE DATA'!$E77&amp;";",ROW($1:$99),1),";")),"",ROW($1:$99)),COLUMN(B76))-1)</f>
        <v/>
      </c>
      <c r="W77" s="196" t="str" cm="1">
        <f t="array" ref="W77">MID(";"&amp;'CASE DATA'!$E77&amp;";",SMALL(IF(ISERROR(SEARCH(MID(";"&amp;'CASE DATA'!$E77&amp;";",ROW($1:$99),1),";")),"",ROW($1:$99)+1),COLUMN(C77)),SMALL(IF(ISERROR(SEARCH(MID(";"&amp;'CASE DATA'!$E77&amp;";",ROW($1:$99),1),";")),"",ROW($1:$99)),COLUMN(C76)+1)-SMALL(IF(ISERROR(SEARCH(MID(";"&amp;'CASE DATA'!$E77&amp;";",ROW($1:$99),1),";")),"",ROW($1:$99)),COLUMN(C76))-1)</f>
        <v/>
      </c>
      <c r="X77" s="196" t="str" cm="1">
        <f t="array" ref="X77">MID(";"&amp;'CASE DATA'!$E77&amp;";",SMALL(IF(ISERROR(SEARCH(MID(";"&amp;'CASE DATA'!$E77&amp;";",ROW($1:$99),1),";")),"",ROW($1:$99)+1),COLUMN(D77)),SMALL(IF(ISERROR(SEARCH(MID(";"&amp;'CASE DATA'!$E77&amp;";",ROW($1:$99),1),";")),"",ROW($1:$99)),COLUMN(D76)+1)-SMALL(IF(ISERROR(SEARCH(MID(";"&amp;'CASE DATA'!$E77&amp;";",ROW($1:$99),1),";")),"",ROW($1:$99)),COLUMN(D76))-1)</f>
        <v/>
      </c>
      <c r="Y77" s="196" t="str" cm="1">
        <f t="array" ref="Y77">MID(";"&amp;'CASE DATA'!$E77&amp;";",SMALL(IF(ISERROR(SEARCH(MID(";"&amp;'CASE DATA'!$E77&amp;";",ROW($1:$99),1),";")),"",ROW($1:$99)+1),COLUMN(E77)),SMALL(IF(ISERROR(SEARCH(MID(";"&amp;'CASE DATA'!$E77&amp;";",ROW($1:$99),1),";")),"",ROW($1:$99)),COLUMN(E76)+1)-SMALL(IF(ISERROR(SEARCH(MID(";"&amp;'CASE DATA'!$E77&amp;";",ROW($1:$99),1),";")),"",ROW($1:$99)),COLUMN(E76))-1)</f>
        <v/>
      </c>
      <c r="Z77" s="196" t="str" cm="1">
        <f t="array" ref="Z77">MID(";"&amp;'CASE DATA'!$E77&amp;";",SMALL(IF(ISERROR(SEARCH(MID(";"&amp;'CASE DATA'!$E77&amp;";",ROW($1:$99),1),";")),"",ROW($1:$99)+1),COLUMN(F77)),SMALL(IF(ISERROR(SEARCH(MID(";"&amp;'CASE DATA'!$E77&amp;";",ROW($1:$99),1),";")),"",ROW($1:$99)),COLUMN(F76)+1)-SMALL(IF(ISERROR(SEARCH(MID(";"&amp;'CASE DATA'!$E77&amp;";",ROW($1:$99),1),";")),"",ROW($1:$99)),COLUMN(F76))-1)</f>
        <v/>
      </c>
      <c r="AA77" s="196" t="str" cm="1">
        <f t="array" ref="AA77">MID(";"&amp;'CASE DATA'!$E77&amp;";",SMALL(IF(ISERROR(SEARCH(MID(";"&amp;'CASE DATA'!$E77&amp;";",ROW($1:$99),1),";")),"",ROW($1:$99)+1),COLUMN(G77)),SMALL(IF(ISERROR(SEARCH(MID(";"&amp;'CASE DATA'!$E77&amp;";",ROW($1:$99),1),";")),"",ROW($1:$99)),COLUMN(G76)+1)-SMALL(IF(ISERROR(SEARCH(MID(";"&amp;'CASE DATA'!$E77&amp;";",ROW($1:$99),1),";")),"",ROW($1:$99)),COLUMN(G76))-1)</f>
        <v/>
      </c>
      <c r="AB77" s="196" t="str" cm="1">
        <f t="array" ref="AB77">MID(";"&amp;'CASE DATA'!$E77&amp;";",SMALL(IF(ISERROR(SEARCH(MID(";"&amp;'CASE DATA'!$E77&amp;";",ROW($1:$99),1),";")),"",ROW($1:$99)+1),COLUMN(H77)),SMALL(IF(ISERROR(SEARCH(MID(";"&amp;'CASE DATA'!$E77&amp;";",ROW($1:$99),1),";")),"",ROW($1:$99)),COLUMN(H76)+1)-SMALL(IF(ISERROR(SEARCH(MID(";"&amp;'CASE DATA'!$E77&amp;";",ROW($1:$99),1),";")),"",ROW($1:$99)),COLUMN(H76))-1)</f>
        <v/>
      </c>
      <c r="AC77" s="196" t="str" cm="1">
        <f t="array" ref="AC77">MID(";"&amp;'CASE DATA'!$E77&amp;";",SMALL(IF(ISERROR(SEARCH(MID(";"&amp;'CASE DATA'!$E77&amp;";",ROW($1:$99),1),";")),"",ROW($1:$99)+1),COLUMN(I77)),SMALL(IF(ISERROR(SEARCH(MID(";"&amp;'CASE DATA'!$E77&amp;";",ROW($1:$99),1),";")),"",ROW($1:$99)),COLUMN(I76)+1)-SMALL(IF(ISERROR(SEARCH(MID(";"&amp;'CASE DATA'!$E77&amp;";",ROW($1:$99),1),";")),"",ROW($1:$99)),COLUMN(I76))-1)</f>
        <v/>
      </c>
      <c r="AD77" s="196" t="str" cm="1">
        <f t="array" ref="AD77">MID(";"&amp;'CASE DATA'!$E77&amp;";",SMALL(IF(ISERROR(SEARCH(MID(";"&amp;'CASE DATA'!$E77&amp;";",ROW($1:$99),1),";")),"",ROW($1:$99)+1),COLUMN(J77)),SMALL(IF(ISERROR(SEARCH(MID(";"&amp;'CASE DATA'!$E77&amp;";",ROW($1:$99),1),";")),"",ROW($1:$99)),COLUMN(J76)+1)-SMALL(IF(ISERROR(SEARCH(MID(";"&amp;'CASE DATA'!$E77&amp;";",ROW($1:$99),1),";")),"",ROW($1:$99)),COLUMN(J76))-1)</f>
        <v/>
      </c>
      <c r="AE77" s="196" t="str" cm="1">
        <f t="array" ref="AE77">MID(";"&amp;'CASE DATA'!$E77&amp;";",SMALL(IF(ISERROR(SEARCH(MID(";"&amp;'CASE DATA'!$E77&amp;";",ROW($1:$99),1),";")),"",ROW($1:$99)+1),COLUMN(K77)),SMALL(IF(ISERROR(SEARCH(MID(";"&amp;'CASE DATA'!$E77&amp;";",ROW($1:$99),1),";")),"",ROW($1:$99)),COLUMN(K76)+1)-SMALL(IF(ISERROR(SEARCH(MID(";"&amp;'CASE DATA'!$E77&amp;";",ROW($1:$99),1),";")),"",ROW($1:$99)),COLUMN(K76))-1)</f>
        <v/>
      </c>
      <c r="AF77" s="196" t="str" cm="1">
        <f t="array" ref="AF77">MID(";"&amp;'CASE DATA'!$E77&amp;";",SMALL(IF(ISERROR(SEARCH(MID(";"&amp;'CASE DATA'!$E77&amp;";",ROW($1:$99),1),";")),"",ROW($1:$99)+1),COLUMN(L77)),SMALL(IF(ISERROR(SEARCH(MID(";"&amp;'CASE DATA'!$E77&amp;";",ROW($1:$99),1),";")),"",ROW($1:$99)),COLUMN(L76)+1)-SMALL(IF(ISERROR(SEARCH(MID(";"&amp;'CASE DATA'!$E77&amp;";",ROW($1:$99),1),";")),"",ROW($1:$99)),COLUMN(L76))-1)</f>
        <v/>
      </c>
    </row>
    <row r="78" spans="1:32" x14ac:dyDescent="0.3">
      <c r="A78" s="170"/>
      <c r="B78" s="170"/>
      <c r="C78" s="170"/>
      <c r="D78" s="174"/>
      <c r="E78" s="176"/>
      <c r="F78" s="170"/>
      <c r="G78" s="170"/>
      <c r="H78" s="170"/>
      <c r="I78" s="170"/>
      <c r="J78" s="170"/>
      <c r="K78" s="170"/>
      <c r="L78" s="170"/>
      <c r="M78" s="170"/>
      <c r="N78" s="170"/>
      <c r="O78" s="170"/>
      <c r="P78" s="170"/>
      <c r="Q78" s="170"/>
      <c r="R78" s="170"/>
      <c r="S78" s="11">
        <f t="shared" si="2"/>
        <v>0</v>
      </c>
      <c r="T78" s="170"/>
      <c r="U78" s="196" t="str" cm="1">
        <f t="array" ref="U78">MID(";"&amp;'CASE DATA'!$E78&amp;";",SMALL(IF(ISERROR(SEARCH(MID(";"&amp;'CASE DATA'!$E78&amp;";",ROW($1:$99),1),";")),"",ROW($1:$99)+1),COLUMN(A78)),SMALL(IF(ISERROR(SEARCH(MID(";"&amp;'CASE DATA'!$E78&amp;";",ROW($1:$99),1),";")),"",ROW($1:$99)),COLUMN(A77)+1)-SMALL(IF(ISERROR(SEARCH(MID(";"&amp;'CASE DATA'!$E78&amp;";",ROW($1:$99),1),";")),"",ROW($1:$99)),COLUMN(A77))-1)</f>
        <v/>
      </c>
      <c r="V78" s="196" t="str" cm="1">
        <f t="array" ref="V78">MID(";"&amp;'CASE DATA'!$E78&amp;";",SMALL(IF(ISERROR(SEARCH(MID(";"&amp;'CASE DATA'!$E78&amp;";",ROW($1:$99),1),";")),"",ROW($1:$99)+1),COLUMN(B78)),SMALL(IF(ISERROR(SEARCH(MID(";"&amp;'CASE DATA'!$E78&amp;";",ROW($1:$99),1),";")),"",ROW($1:$99)),COLUMN(B77)+1)-SMALL(IF(ISERROR(SEARCH(MID(";"&amp;'CASE DATA'!$E78&amp;";",ROW($1:$99),1),";")),"",ROW($1:$99)),COLUMN(B77))-1)</f>
        <v/>
      </c>
      <c r="W78" s="196" t="str" cm="1">
        <f t="array" ref="W78">MID(";"&amp;'CASE DATA'!$E78&amp;";",SMALL(IF(ISERROR(SEARCH(MID(";"&amp;'CASE DATA'!$E78&amp;";",ROW($1:$99),1),";")),"",ROW($1:$99)+1),COLUMN(C78)),SMALL(IF(ISERROR(SEARCH(MID(";"&amp;'CASE DATA'!$E78&amp;";",ROW($1:$99),1),";")),"",ROW($1:$99)),COLUMN(C77)+1)-SMALL(IF(ISERROR(SEARCH(MID(";"&amp;'CASE DATA'!$E78&amp;";",ROW($1:$99),1),";")),"",ROW($1:$99)),COLUMN(C77))-1)</f>
        <v/>
      </c>
      <c r="X78" s="196" t="str" cm="1">
        <f t="array" ref="X78">MID(";"&amp;'CASE DATA'!$E78&amp;";",SMALL(IF(ISERROR(SEARCH(MID(";"&amp;'CASE DATA'!$E78&amp;";",ROW($1:$99),1),";")),"",ROW($1:$99)+1),COLUMN(D78)),SMALL(IF(ISERROR(SEARCH(MID(";"&amp;'CASE DATA'!$E78&amp;";",ROW($1:$99),1),";")),"",ROW($1:$99)),COLUMN(D77)+1)-SMALL(IF(ISERROR(SEARCH(MID(";"&amp;'CASE DATA'!$E78&amp;";",ROW($1:$99),1),";")),"",ROW($1:$99)),COLUMN(D77))-1)</f>
        <v/>
      </c>
      <c r="Y78" s="196" t="str" cm="1">
        <f t="array" ref="Y78">MID(";"&amp;'CASE DATA'!$E78&amp;";",SMALL(IF(ISERROR(SEARCH(MID(";"&amp;'CASE DATA'!$E78&amp;";",ROW($1:$99),1),";")),"",ROW($1:$99)+1),COLUMN(E78)),SMALL(IF(ISERROR(SEARCH(MID(";"&amp;'CASE DATA'!$E78&amp;";",ROW($1:$99),1),";")),"",ROW($1:$99)),COLUMN(E77)+1)-SMALL(IF(ISERROR(SEARCH(MID(";"&amp;'CASE DATA'!$E78&amp;";",ROW($1:$99),1),";")),"",ROW($1:$99)),COLUMN(E77))-1)</f>
        <v/>
      </c>
      <c r="Z78" s="196" t="str" cm="1">
        <f t="array" ref="Z78">MID(";"&amp;'CASE DATA'!$E78&amp;";",SMALL(IF(ISERROR(SEARCH(MID(";"&amp;'CASE DATA'!$E78&amp;";",ROW($1:$99),1),";")),"",ROW($1:$99)+1),COLUMN(F78)),SMALL(IF(ISERROR(SEARCH(MID(";"&amp;'CASE DATA'!$E78&amp;";",ROW($1:$99),1),";")),"",ROW($1:$99)),COLUMN(F77)+1)-SMALL(IF(ISERROR(SEARCH(MID(";"&amp;'CASE DATA'!$E78&amp;";",ROW($1:$99),1),";")),"",ROW($1:$99)),COLUMN(F77))-1)</f>
        <v/>
      </c>
      <c r="AA78" s="196" t="str" cm="1">
        <f t="array" ref="AA78">MID(";"&amp;'CASE DATA'!$E78&amp;";",SMALL(IF(ISERROR(SEARCH(MID(";"&amp;'CASE DATA'!$E78&amp;";",ROW($1:$99),1),";")),"",ROW($1:$99)+1),COLUMN(G78)),SMALL(IF(ISERROR(SEARCH(MID(";"&amp;'CASE DATA'!$E78&amp;";",ROW($1:$99),1),";")),"",ROW($1:$99)),COLUMN(G77)+1)-SMALL(IF(ISERROR(SEARCH(MID(";"&amp;'CASE DATA'!$E78&amp;";",ROW($1:$99),1),";")),"",ROW($1:$99)),COLUMN(G77))-1)</f>
        <v/>
      </c>
      <c r="AB78" s="196" t="str" cm="1">
        <f t="array" ref="AB78">MID(";"&amp;'CASE DATA'!$E78&amp;";",SMALL(IF(ISERROR(SEARCH(MID(";"&amp;'CASE DATA'!$E78&amp;";",ROW($1:$99),1),";")),"",ROW($1:$99)+1),COLUMN(H78)),SMALL(IF(ISERROR(SEARCH(MID(";"&amp;'CASE DATA'!$E78&amp;";",ROW($1:$99),1),";")),"",ROW($1:$99)),COLUMN(H77)+1)-SMALL(IF(ISERROR(SEARCH(MID(";"&amp;'CASE DATA'!$E78&amp;";",ROW($1:$99),1),";")),"",ROW($1:$99)),COLUMN(H77))-1)</f>
        <v/>
      </c>
      <c r="AC78" s="196" t="str" cm="1">
        <f t="array" ref="AC78">MID(";"&amp;'CASE DATA'!$E78&amp;";",SMALL(IF(ISERROR(SEARCH(MID(";"&amp;'CASE DATA'!$E78&amp;";",ROW($1:$99),1),";")),"",ROW($1:$99)+1),COLUMN(I78)),SMALL(IF(ISERROR(SEARCH(MID(";"&amp;'CASE DATA'!$E78&amp;";",ROW($1:$99),1),";")),"",ROW($1:$99)),COLUMN(I77)+1)-SMALL(IF(ISERROR(SEARCH(MID(";"&amp;'CASE DATA'!$E78&amp;";",ROW($1:$99),1),";")),"",ROW($1:$99)),COLUMN(I77))-1)</f>
        <v/>
      </c>
      <c r="AD78" s="196" t="str" cm="1">
        <f t="array" ref="AD78">MID(";"&amp;'CASE DATA'!$E78&amp;";",SMALL(IF(ISERROR(SEARCH(MID(";"&amp;'CASE DATA'!$E78&amp;";",ROW($1:$99),1),";")),"",ROW($1:$99)+1),COLUMN(J78)),SMALL(IF(ISERROR(SEARCH(MID(";"&amp;'CASE DATA'!$E78&amp;";",ROW($1:$99),1),";")),"",ROW($1:$99)),COLUMN(J77)+1)-SMALL(IF(ISERROR(SEARCH(MID(";"&amp;'CASE DATA'!$E78&amp;";",ROW($1:$99),1),";")),"",ROW($1:$99)),COLUMN(J77))-1)</f>
        <v/>
      </c>
      <c r="AE78" s="196" t="str" cm="1">
        <f t="array" ref="AE78">MID(";"&amp;'CASE DATA'!$E78&amp;";",SMALL(IF(ISERROR(SEARCH(MID(";"&amp;'CASE DATA'!$E78&amp;";",ROW($1:$99),1),";")),"",ROW($1:$99)+1),COLUMN(K78)),SMALL(IF(ISERROR(SEARCH(MID(";"&amp;'CASE DATA'!$E78&amp;";",ROW($1:$99),1),";")),"",ROW($1:$99)),COLUMN(K77)+1)-SMALL(IF(ISERROR(SEARCH(MID(";"&amp;'CASE DATA'!$E78&amp;";",ROW($1:$99),1),";")),"",ROW($1:$99)),COLUMN(K77))-1)</f>
        <v/>
      </c>
      <c r="AF78" s="196" t="str" cm="1">
        <f t="array" ref="AF78">MID(";"&amp;'CASE DATA'!$E78&amp;";",SMALL(IF(ISERROR(SEARCH(MID(";"&amp;'CASE DATA'!$E78&amp;";",ROW($1:$99),1),";")),"",ROW($1:$99)+1),COLUMN(L78)),SMALL(IF(ISERROR(SEARCH(MID(";"&amp;'CASE DATA'!$E78&amp;";",ROW($1:$99),1),";")),"",ROW($1:$99)),COLUMN(L77)+1)-SMALL(IF(ISERROR(SEARCH(MID(";"&amp;'CASE DATA'!$E78&amp;";",ROW($1:$99),1),";")),"",ROW($1:$99)),COLUMN(L77))-1)</f>
        <v/>
      </c>
    </row>
    <row r="79" spans="1:32" x14ac:dyDescent="0.3">
      <c r="A79" s="170"/>
      <c r="B79" s="170"/>
      <c r="C79" s="170"/>
      <c r="D79" s="174"/>
      <c r="E79" s="176"/>
      <c r="F79" s="170"/>
      <c r="G79" s="170"/>
      <c r="H79" s="170"/>
      <c r="I79" s="170"/>
      <c r="J79" s="170"/>
      <c r="K79" s="170"/>
      <c r="L79" s="170"/>
      <c r="M79" s="170"/>
      <c r="N79" s="170"/>
      <c r="O79" s="170"/>
      <c r="P79" s="170"/>
      <c r="Q79" s="170"/>
      <c r="R79" s="170"/>
      <c r="S79" s="11">
        <f t="shared" si="2"/>
        <v>0</v>
      </c>
      <c r="T79" s="170"/>
      <c r="U79" s="196" t="str" cm="1">
        <f t="array" ref="U79">MID(";"&amp;'CASE DATA'!$E79&amp;";",SMALL(IF(ISERROR(SEARCH(MID(";"&amp;'CASE DATA'!$E79&amp;";",ROW($1:$99),1),";")),"",ROW($1:$99)+1),COLUMN(A79)),SMALL(IF(ISERROR(SEARCH(MID(";"&amp;'CASE DATA'!$E79&amp;";",ROW($1:$99),1),";")),"",ROW($1:$99)),COLUMN(A78)+1)-SMALL(IF(ISERROR(SEARCH(MID(";"&amp;'CASE DATA'!$E79&amp;";",ROW($1:$99),1),";")),"",ROW($1:$99)),COLUMN(A78))-1)</f>
        <v/>
      </c>
      <c r="V79" s="196" t="str" cm="1">
        <f t="array" ref="V79">MID(";"&amp;'CASE DATA'!$E79&amp;";",SMALL(IF(ISERROR(SEARCH(MID(";"&amp;'CASE DATA'!$E79&amp;";",ROW($1:$99),1),";")),"",ROW($1:$99)+1),COLUMN(B79)),SMALL(IF(ISERROR(SEARCH(MID(";"&amp;'CASE DATA'!$E79&amp;";",ROW($1:$99),1),";")),"",ROW($1:$99)),COLUMN(B78)+1)-SMALL(IF(ISERROR(SEARCH(MID(";"&amp;'CASE DATA'!$E79&amp;";",ROW($1:$99),1),";")),"",ROW($1:$99)),COLUMN(B78))-1)</f>
        <v/>
      </c>
      <c r="W79" s="196" t="str" cm="1">
        <f t="array" ref="W79">MID(";"&amp;'CASE DATA'!$E79&amp;";",SMALL(IF(ISERROR(SEARCH(MID(";"&amp;'CASE DATA'!$E79&amp;";",ROW($1:$99),1),";")),"",ROW($1:$99)+1),COLUMN(C79)),SMALL(IF(ISERROR(SEARCH(MID(";"&amp;'CASE DATA'!$E79&amp;";",ROW($1:$99),1),";")),"",ROW($1:$99)),COLUMN(C78)+1)-SMALL(IF(ISERROR(SEARCH(MID(";"&amp;'CASE DATA'!$E79&amp;";",ROW($1:$99),1),";")),"",ROW($1:$99)),COLUMN(C78))-1)</f>
        <v/>
      </c>
      <c r="X79" s="196" t="str" cm="1">
        <f t="array" ref="X79">MID(";"&amp;'CASE DATA'!$E79&amp;";",SMALL(IF(ISERROR(SEARCH(MID(";"&amp;'CASE DATA'!$E79&amp;";",ROW($1:$99),1),";")),"",ROW($1:$99)+1),COLUMN(D79)),SMALL(IF(ISERROR(SEARCH(MID(";"&amp;'CASE DATA'!$E79&amp;";",ROW($1:$99),1),";")),"",ROW($1:$99)),COLUMN(D78)+1)-SMALL(IF(ISERROR(SEARCH(MID(";"&amp;'CASE DATA'!$E79&amp;";",ROW($1:$99),1),";")),"",ROW($1:$99)),COLUMN(D78))-1)</f>
        <v/>
      </c>
      <c r="Y79" s="196" t="str" cm="1">
        <f t="array" ref="Y79">MID(";"&amp;'CASE DATA'!$E79&amp;";",SMALL(IF(ISERROR(SEARCH(MID(";"&amp;'CASE DATA'!$E79&amp;";",ROW($1:$99),1),";")),"",ROW($1:$99)+1),COLUMN(E79)),SMALL(IF(ISERROR(SEARCH(MID(";"&amp;'CASE DATA'!$E79&amp;";",ROW($1:$99),1),";")),"",ROW($1:$99)),COLUMN(E78)+1)-SMALL(IF(ISERROR(SEARCH(MID(";"&amp;'CASE DATA'!$E79&amp;";",ROW($1:$99),1),";")),"",ROW($1:$99)),COLUMN(E78))-1)</f>
        <v/>
      </c>
      <c r="Z79" s="196" t="str" cm="1">
        <f t="array" ref="Z79">MID(";"&amp;'CASE DATA'!$E79&amp;";",SMALL(IF(ISERROR(SEARCH(MID(";"&amp;'CASE DATA'!$E79&amp;";",ROW($1:$99),1),";")),"",ROW($1:$99)+1),COLUMN(F79)),SMALL(IF(ISERROR(SEARCH(MID(";"&amp;'CASE DATA'!$E79&amp;";",ROW($1:$99),1),";")),"",ROW($1:$99)),COLUMN(F78)+1)-SMALL(IF(ISERROR(SEARCH(MID(";"&amp;'CASE DATA'!$E79&amp;";",ROW($1:$99),1),";")),"",ROW($1:$99)),COLUMN(F78))-1)</f>
        <v/>
      </c>
      <c r="AA79" s="196" t="str" cm="1">
        <f t="array" ref="AA79">MID(";"&amp;'CASE DATA'!$E79&amp;";",SMALL(IF(ISERROR(SEARCH(MID(";"&amp;'CASE DATA'!$E79&amp;";",ROW($1:$99),1),";")),"",ROW($1:$99)+1),COLUMN(G79)),SMALL(IF(ISERROR(SEARCH(MID(";"&amp;'CASE DATA'!$E79&amp;";",ROW($1:$99),1),";")),"",ROW($1:$99)),COLUMN(G78)+1)-SMALL(IF(ISERROR(SEARCH(MID(";"&amp;'CASE DATA'!$E79&amp;";",ROW($1:$99),1),";")),"",ROW($1:$99)),COLUMN(G78))-1)</f>
        <v/>
      </c>
      <c r="AB79" s="196" t="str" cm="1">
        <f t="array" ref="AB79">MID(";"&amp;'CASE DATA'!$E79&amp;";",SMALL(IF(ISERROR(SEARCH(MID(";"&amp;'CASE DATA'!$E79&amp;";",ROW($1:$99),1),";")),"",ROW($1:$99)+1),COLUMN(H79)),SMALL(IF(ISERROR(SEARCH(MID(";"&amp;'CASE DATA'!$E79&amp;";",ROW($1:$99),1),";")),"",ROW($1:$99)),COLUMN(H78)+1)-SMALL(IF(ISERROR(SEARCH(MID(";"&amp;'CASE DATA'!$E79&amp;";",ROW($1:$99),1),";")),"",ROW($1:$99)),COLUMN(H78))-1)</f>
        <v/>
      </c>
      <c r="AC79" s="196" t="str" cm="1">
        <f t="array" ref="AC79">MID(";"&amp;'CASE DATA'!$E79&amp;";",SMALL(IF(ISERROR(SEARCH(MID(";"&amp;'CASE DATA'!$E79&amp;";",ROW($1:$99),1),";")),"",ROW($1:$99)+1),COLUMN(I79)),SMALL(IF(ISERROR(SEARCH(MID(";"&amp;'CASE DATA'!$E79&amp;";",ROW($1:$99),1),";")),"",ROW($1:$99)),COLUMN(I78)+1)-SMALL(IF(ISERROR(SEARCH(MID(";"&amp;'CASE DATA'!$E79&amp;";",ROW($1:$99),1),";")),"",ROW($1:$99)),COLUMN(I78))-1)</f>
        <v/>
      </c>
      <c r="AD79" s="196" t="str" cm="1">
        <f t="array" ref="AD79">MID(";"&amp;'CASE DATA'!$E79&amp;";",SMALL(IF(ISERROR(SEARCH(MID(";"&amp;'CASE DATA'!$E79&amp;";",ROW($1:$99),1),";")),"",ROW($1:$99)+1),COLUMN(J79)),SMALL(IF(ISERROR(SEARCH(MID(";"&amp;'CASE DATA'!$E79&amp;";",ROW($1:$99),1),";")),"",ROW($1:$99)),COLUMN(J78)+1)-SMALL(IF(ISERROR(SEARCH(MID(";"&amp;'CASE DATA'!$E79&amp;";",ROW($1:$99),1),";")),"",ROW($1:$99)),COLUMN(J78))-1)</f>
        <v/>
      </c>
      <c r="AE79" s="196" t="str" cm="1">
        <f t="array" ref="AE79">MID(";"&amp;'CASE DATA'!$E79&amp;";",SMALL(IF(ISERROR(SEARCH(MID(";"&amp;'CASE DATA'!$E79&amp;";",ROW($1:$99),1),";")),"",ROW($1:$99)+1),COLUMN(K79)),SMALL(IF(ISERROR(SEARCH(MID(";"&amp;'CASE DATA'!$E79&amp;";",ROW($1:$99),1),";")),"",ROW($1:$99)),COLUMN(K78)+1)-SMALL(IF(ISERROR(SEARCH(MID(";"&amp;'CASE DATA'!$E79&amp;";",ROW($1:$99),1),";")),"",ROW($1:$99)),COLUMN(K78))-1)</f>
        <v/>
      </c>
      <c r="AF79" s="196" t="str" cm="1">
        <f t="array" ref="AF79">MID(";"&amp;'CASE DATA'!$E79&amp;";",SMALL(IF(ISERROR(SEARCH(MID(";"&amp;'CASE DATA'!$E79&amp;";",ROW($1:$99),1),";")),"",ROW($1:$99)+1),COLUMN(L79)),SMALL(IF(ISERROR(SEARCH(MID(";"&amp;'CASE DATA'!$E79&amp;";",ROW($1:$99),1),";")),"",ROW($1:$99)),COLUMN(L78)+1)-SMALL(IF(ISERROR(SEARCH(MID(";"&amp;'CASE DATA'!$E79&amp;";",ROW($1:$99),1),";")),"",ROW($1:$99)),COLUMN(L78))-1)</f>
        <v/>
      </c>
    </row>
    <row r="80" spans="1:32" x14ac:dyDescent="0.3">
      <c r="A80" s="170"/>
      <c r="B80" s="170"/>
      <c r="C80" s="170"/>
      <c r="D80" s="174"/>
      <c r="E80" s="176"/>
      <c r="F80" s="170"/>
      <c r="G80" s="170"/>
      <c r="H80" s="170"/>
      <c r="I80" s="170"/>
      <c r="J80" s="170"/>
      <c r="K80" s="170"/>
      <c r="L80" s="170"/>
      <c r="M80" s="170"/>
      <c r="N80" s="170"/>
      <c r="O80" s="170"/>
      <c r="P80" s="170"/>
      <c r="Q80" s="170"/>
      <c r="R80" s="170"/>
      <c r="S80" s="11">
        <f t="shared" si="2"/>
        <v>0</v>
      </c>
      <c r="T80" s="170"/>
      <c r="U80" s="196" t="str" cm="1">
        <f t="array" ref="U80">MID(";"&amp;'CASE DATA'!$E80&amp;";",SMALL(IF(ISERROR(SEARCH(MID(";"&amp;'CASE DATA'!$E80&amp;";",ROW($1:$99),1),";")),"",ROW($1:$99)+1),COLUMN(A80)),SMALL(IF(ISERROR(SEARCH(MID(";"&amp;'CASE DATA'!$E80&amp;";",ROW($1:$99),1),";")),"",ROW($1:$99)),COLUMN(A79)+1)-SMALL(IF(ISERROR(SEARCH(MID(";"&amp;'CASE DATA'!$E80&amp;";",ROW($1:$99),1),";")),"",ROW($1:$99)),COLUMN(A79))-1)</f>
        <v/>
      </c>
      <c r="V80" s="196" t="str" cm="1">
        <f t="array" ref="V80">MID(";"&amp;'CASE DATA'!$E80&amp;";",SMALL(IF(ISERROR(SEARCH(MID(";"&amp;'CASE DATA'!$E80&amp;";",ROW($1:$99),1),";")),"",ROW($1:$99)+1),COLUMN(B80)),SMALL(IF(ISERROR(SEARCH(MID(";"&amp;'CASE DATA'!$E80&amp;";",ROW($1:$99),1),";")),"",ROW($1:$99)),COLUMN(B79)+1)-SMALL(IF(ISERROR(SEARCH(MID(";"&amp;'CASE DATA'!$E80&amp;";",ROW($1:$99),1),";")),"",ROW($1:$99)),COLUMN(B79))-1)</f>
        <v/>
      </c>
      <c r="W80" s="196" t="str" cm="1">
        <f t="array" ref="W80">MID(";"&amp;'CASE DATA'!$E80&amp;";",SMALL(IF(ISERROR(SEARCH(MID(";"&amp;'CASE DATA'!$E80&amp;";",ROW($1:$99),1),";")),"",ROW($1:$99)+1),COLUMN(C80)),SMALL(IF(ISERROR(SEARCH(MID(";"&amp;'CASE DATA'!$E80&amp;";",ROW($1:$99),1),";")),"",ROW($1:$99)),COLUMN(C79)+1)-SMALL(IF(ISERROR(SEARCH(MID(";"&amp;'CASE DATA'!$E80&amp;";",ROW($1:$99),1),";")),"",ROW($1:$99)),COLUMN(C79))-1)</f>
        <v/>
      </c>
      <c r="X80" s="196" t="str" cm="1">
        <f t="array" ref="X80">MID(";"&amp;'CASE DATA'!$E80&amp;";",SMALL(IF(ISERROR(SEARCH(MID(";"&amp;'CASE DATA'!$E80&amp;";",ROW($1:$99),1),";")),"",ROW($1:$99)+1),COLUMN(D80)),SMALL(IF(ISERROR(SEARCH(MID(";"&amp;'CASE DATA'!$E80&amp;";",ROW($1:$99),1),";")),"",ROW($1:$99)),COLUMN(D79)+1)-SMALL(IF(ISERROR(SEARCH(MID(";"&amp;'CASE DATA'!$E80&amp;";",ROW($1:$99),1),";")),"",ROW($1:$99)),COLUMN(D79))-1)</f>
        <v/>
      </c>
      <c r="Y80" s="196" t="str" cm="1">
        <f t="array" ref="Y80">MID(";"&amp;'CASE DATA'!$E80&amp;";",SMALL(IF(ISERROR(SEARCH(MID(";"&amp;'CASE DATA'!$E80&amp;";",ROW($1:$99),1),";")),"",ROW($1:$99)+1),COLUMN(E80)),SMALL(IF(ISERROR(SEARCH(MID(";"&amp;'CASE DATA'!$E80&amp;";",ROW($1:$99),1),";")),"",ROW($1:$99)),COLUMN(E79)+1)-SMALL(IF(ISERROR(SEARCH(MID(";"&amp;'CASE DATA'!$E80&amp;";",ROW($1:$99),1),";")),"",ROW($1:$99)),COLUMN(E79))-1)</f>
        <v/>
      </c>
      <c r="Z80" s="196" t="str" cm="1">
        <f t="array" ref="Z80">MID(";"&amp;'CASE DATA'!$E80&amp;";",SMALL(IF(ISERROR(SEARCH(MID(";"&amp;'CASE DATA'!$E80&amp;";",ROW($1:$99),1),";")),"",ROW($1:$99)+1),COLUMN(F80)),SMALL(IF(ISERROR(SEARCH(MID(";"&amp;'CASE DATA'!$E80&amp;";",ROW($1:$99),1),";")),"",ROW($1:$99)),COLUMN(F79)+1)-SMALL(IF(ISERROR(SEARCH(MID(";"&amp;'CASE DATA'!$E80&amp;";",ROW($1:$99),1),";")),"",ROW($1:$99)),COLUMN(F79))-1)</f>
        <v/>
      </c>
      <c r="AA80" s="196" t="str" cm="1">
        <f t="array" ref="AA80">MID(";"&amp;'CASE DATA'!$E80&amp;";",SMALL(IF(ISERROR(SEARCH(MID(";"&amp;'CASE DATA'!$E80&amp;";",ROW($1:$99),1),";")),"",ROW($1:$99)+1),COLUMN(G80)),SMALL(IF(ISERROR(SEARCH(MID(";"&amp;'CASE DATA'!$E80&amp;";",ROW($1:$99),1),";")),"",ROW($1:$99)),COLUMN(G79)+1)-SMALL(IF(ISERROR(SEARCH(MID(";"&amp;'CASE DATA'!$E80&amp;";",ROW($1:$99),1),";")),"",ROW($1:$99)),COLUMN(G79))-1)</f>
        <v/>
      </c>
      <c r="AB80" s="196" t="str" cm="1">
        <f t="array" ref="AB80">MID(";"&amp;'CASE DATA'!$E80&amp;";",SMALL(IF(ISERROR(SEARCH(MID(";"&amp;'CASE DATA'!$E80&amp;";",ROW($1:$99),1),";")),"",ROW($1:$99)+1),COLUMN(H80)),SMALL(IF(ISERROR(SEARCH(MID(";"&amp;'CASE DATA'!$E80&amp;";",ROW($1:$99),1),";")),"",ROW($1:$99)),COLUMN(H79)+1)-SMALL(IF(ISERROR(SEARCH(MID(";"&amp;'CASE DATA'!$E80&amp;";",ROW($1:$99),1),";")),"",ROW($1:$99)),COLUMN(H79))-1)</f>
        <v/>
      </c>
      <c r="AC80" s="196" t="str" cm="1">
        <f t="array" ref="AC80">MID(";"&amp;'CASE DATA'!$E80&amp;";",SMALL(IF(ISERROR(SEARCH(MID(";"&amp;'CASE DATA'!$E80&amp;";",ROW($1:$99),1),";")),"",ROW($1:$99)+1),COLUMN(I80)),SMALL(IF(ISERROR(SEARCH(MID(";"&amp;'CASE DATA'!$E80&amp;";",ROW($1:$99),1),";")),"",ROW($1:$99)),COLUMN(I79)+1)-SMALL(IF(ISERROR(SEARCH(MID(";"&amp;'CASE DATA'!$E80&amp;";",ROW($1:$99),1),";")),"",ROW($1:$99)),COLUMN(I79))-1)</f>
        <v/>
      </c>
      <c r="AD80" s="196" t="str" cm="1">
        <f t="array" ref="AD80">MID(";"&amp;'CASE DATA'!$E80&amp;";",SMALL(IF(ISERROR(SEARCH(MID(";"&amp;'CASE DATA'!$E80&amp;";",ROW($1:$99),1),";")),"",ROW($1:$99)+1),COLUMN(J80)),SMALL(IF(ISERROR(SEARCH(MID(";"&amp;'CASE DATA'!$E80&amp;";",ROW($1:$99),1),";")),"",ROW($1:$99)),COLUMN(J79)+1)-SMALL(IF(ISERROR(SEARCH(MID(";"&amp;'CASE DATA'!$E80&amp;";",ROW($1:$99),1),";")),"",ROW($1:$99)),COLUMN(J79))-1)</f>
        <v/>
      </c>
      <c r="AE80" s="196" t="str" cm="1">
        <f t="array" ref="AE80">MID(";"&amp;'CASE DATA'!$E80&amp;";",SMALL(IF(ISERROR(SEARCH(MID(";"&amp;'CASE DATA'!$E80&amp;";",ROW($1:$99),1),";")),"",ROW($1:$99)+1),COLUMN(K80)),SMALL(IF(ISERROR(SEARCH(MID(";"&amp;'CASE DATA'!$E80&amp;";",ROW($1:$99),1),";")),"",ROW($1:$99)),COLUMN(K79)+1)-SMALL(IF(ISERROR(SEARCH(MID(";"&amp;'CASE DATA'!$E80&amp;";",ROW($1:$99),1),";")),"",ROW($1:$99)),COLUMN(K79))-1)</f>
        <v/>
      </c>
      <c r="AF80" s="196" t="str" cm="1">
        <f t="array" ref="AF80">MID(";"&amp;'CASE DATA'!$E80&amp;";",SMALL(IF(ISERROR(SEARCH(MID(";"&amp;'CASE DATA'!$E80&amp;";",ROW($1:$99),1),";")),"",ROW($1:$99)+1),COLUMN(L80)),SMALL(IF(ISERROR(SEARCH(MID(";"&amp;'CASE DATA'!$E80&amp;";",ROW($1:$99),1),";")),"",ROW($1:$99)),COLUMN(L79)+1)-SMALL(IF(ISERROR(SEARCH(MID(";"&amp;'CASE DATA'!$E80&amp;";",ROW($1:$99),1),";")),"",ROW($1:$99)),COLUMN(L79))-1)</f>
        <v/>
      </c>
    </row>
    <row r="81" spans="1:32" x14ac:dyDescent="0.3">
      <c r="A81" s="170"/>
      <c r="B81" s="170"/>
      <c r="C81" s="170"/>
      <c r="D81" s="174"/>
      <c r="E81" s="176"/>
      <c r="F81" s="170"/>
      <c r="G81" s="170"/>
      <c r="H81" s="170"/>
      <c r="I81" s="170"/>
      <c r="J81" s="170"/>
      <c r="K81" s="170"/>
      <c r="L81" s="170"/>
      <c r="M81" s="170"/>
      <c r="N81" s="170"/>
      <c r="O81" s="170"/>
      <c r="P81" s="170"/>
      <c r="Q81" s="170"/>
      <c r="R81" s="170"/>
      <c r="S81" s="11">
        <f t="shared" si="2"/>
        <v>0</v>
      </c>
      <c r="T81" s="170"/>
      <c r="U81" s="196" t="str" cm="1">
        <f t="array" ref="U81">MID(";"&amp;'CASE DATA'!$E81&amp;";",SMALL(IF(ISERROR(SEARCH(MID(";"&amp;'CASE DATA'!$E81&amp;";",ROW($1:$99),1),";")),"",ROW($1:$99)+1),COLUMN(A81)),SMALL(IF(ISERROR(SEARCH(MID(";"&amp;'CASE DATA'!$E81&amp;";",ROW($1:$99),1),";")),"",ROW($1:$99)),COLUMN(A80)+1)-SMALL(IF(ISERROR(SEARCH(MID(";"&amp;'CASE DATA'!$E81&amp;";",ROW($1:$99),1),";")),"",ROW($1:$99)),COLUMN(A80))-1)</f>
        <v/>
      </c>
      <c r="V81" s="196" t="str" cm="1">
        <f t="array" ref="V81">MID(";"&amp;'CASE DATA'!$E81&amp;";",SMALL(IF(ISERROR(SEARCH(MID(";"&amp;'CASE DATA'!$E81&amp;";",ROW($1:$99),1),";")),"",ROW($1:$99)+1),COLUMN(B81)),SMALL(IF(ISERROR(SEARCH(MID(";"&amp;'CASE DATA'!$E81&amp;";",ROW($1:$99),1),";")),"",ROW($1:$99)),COLUMN(B80)+1)-SMALL(IF(ISERROR(SEARCH(MID(";"&amp;'CASE DATA'!$E81&amp;";",ROW($1:$99),1),";")),"",ROW($1:$99)),COLUMN(B80))-1)</f>
        <v/>
      </c>
      <c r="W81" s="196" t="str" cm="1">
        <f t="array" ref="W81">MID(";"&amp;'CASE DATA'!$E81&amp;";",SMALL(IF(ISERROR(SEARCH(MID(";"&amp;'CASE DATA'!$E81&amp;";",ROW($1:$99),1),";")),"",ROW($1:$99)+1),COLUMN(C81)),SMALL(IF(ISERROR(SEARCH(MID(";"&amp;'CASE DATA'!$E81&amp;";",ROW($1:$99),1),";")),"",ROW($1:$99)),COLUMN(C80)+1)-SMALL(IF(ISERROR(SEARCH(MID(";"&amp;'CASE DATA'!$E81&amp;";",ROW($1:$99),1),";")),"",ROW($1:$99)),COLUMN(C80))-1)</f>
        <v/>
      </c>
      <c r="X81" s="196" t="str" cm="1">
        <f t="array" ref="X81">MID(";"&amp;'CASE DATA'!$E81&amp;";",SMALL(IF(ISERROR(SEARCH(MID(";"&amp;'CASE DATA'!$E81&amp;";",ROW($1:$99),1),";")),"",ROW($1:$99)+1),COLUMN(D81)),SMALL(IF(ISERROR(SEARCH(MID(";"&amp;'CASE DATA'!$E81&amp;";",ROW($1:$99),1),";")),"",ROW($1:$99)),COLUMN(D80)+1)-SMALL(IF(ISERROR(SEARCH(MID(";"&amp;'CASE DATA'!$E81&amp;";",ROW($1:$99),1),";")),"",ROW($1:$99)),COLUMN(D80))-1)</f>
        <v/>
      </c>
      <c r="Y81" s="196" t="str" cm="1">
        <f t="array" ref="Y81">MID(";"&amp;'CASE DATA'!$E81&amp;";",SMALL(IF(ISERROR(SEARCH(MID(";"&amp;'CASE DATA'!$E81&amp;";",ROW($1:$99),1),";")),"",ROW($1:$99)+1),COLUMN(E81)),SMALL(IF(ISERROR(SEARCH(MID(";"&amp;'CASE DATA'!$E81&amp;";",ROW($1:$99),1),";")),"",ROW($1:$99)),COLUMN(E80)+1)-SMALL(IF(ISERROR(SEARCH(MID(";"&amp;'CASE DATA'!$E81&amp;";",ROW($1:$99),1),";")),"",ROW($1:$99)),COLUMN(E80))-1)</f>
        <v/>
      </c>
      <c r="Z81" s="196" t="str" cm="1">
        <f t="array" ref="Z81">MID(";"&amp;'CASE DATA'!$E81&amp;";",SMALL(IF(ISERROR(SEARCH(MID(";"&amp;'CASE DATA'!$E81&amp;";",ROW($1:$99),1),";")),"",ROW($1:$99)+1),COLUMN(F81)),SMALL(IF(ISERROR(SEARCH(MID(";"&amp;'CASE DATA'!$E81&amp;";",ROW($1:$99),1),";")),"",ROW($1:$99)),COLUMN(F80)+1)-SMALL(IF(ISERROR(SEARCH(MID(";"&amp;'CASE DATA'!$E81&amp;";",ROW($1:$99),1),";")),"",ROW($1:$99)),COLUMN(F80))-1)</f>
        <v/>
      </c>
      <c r="AA81" s="196" t="str" cm="1">
        <f t="array" ref="AA81">MID(";"&amp;'CASE DATA'!$E81&amp;";",SMALL(IF(ISERROR(SEARCH(MID(";"&amp;'CASE DATA'!$E81&amp;";",ROW($1:$99),1),";")),"",ROW($1:$99)+1),COLUMN(G81)),SMALL(IF(ISERROR(SEARCH(MID(";"&amp;'CASE DATA'!$E81&amp;";",ROW($1:$99),1),";")),"",ROW($1:$99)),COLUMN(G80)+1)-SMALL(IF(ISERROR(SEARCH(MID(";"&amp;'CASE DATA'!$E81&amp;";",ROW($1:$99),1),";")),"",ROW($1:$99)),COLUMN(G80))-1)</f>
        <v/>
      </c>
      <c r="AB81" s="196" t="str" cm="1">
        <f t="array" ref="AB81">MID(";"&amp;'CASE DATA'!$E81&amp;";",SMALL(IF(ISERROR(SEARCH(MID(";"&amp;'CASE DATA'!$E81&amp;";",ROW($1:$99),1),";")),"",ROW($1:$99)+1),COLUMN(H81)),SMALL(IF(ISERROR(SEARCH(MID(";"&amp;'CASE DATA'!$E81&amp;";",ROW($1:$99),1),";")),"",ROW($1:$99)),COLUMN(H80)+1)-SMALL(IF(ISERROR(SEARCH(MID(";"&amp;'CASE DATA'!$E81&amp;";",ROW($1:$99),1),";")),"",ROW($1:$99)),COLUMN(H80))-1)</f>
        <v/>
      </c>
      <c r="AC81" s="196" t="str" cm="1">
        <f t="array" ref="AC81">MID(";"&amp;'CASE DATA'!$E81&amp;";",SMALL(IF(ISERROR(SEARCH(MID(";"&amp;'CASE DATA'!$E81&amp;";",ROW($1:$99),1),";")),"",ROW($1:$99)+1),COLUMN(I81)),SMALL(IF(ISERROR(SEARCH(MID(";"&amp;'CASE DATA'!$E81&amp;";",ROW($1:$99),1),";")),"",ROW($1:$99)),COLUMN(I80)+1)-SMALL(IF(ISERROR(SEARCH(MID(";"&amp;'CASE DATA'!$E81&amp;";",ROW($1:$99),1),";")),"",ROW($1:$99)),COLUMN(I80))-1)</f>
        <v/>
      </c>
      <c r="AD81" s="196" t="str" cm="1">
        <f t="array" ref="AD81">MID(";"&amp;'CASE DATA'!$E81&amp;";",SMALL(IF(ISERROR(SEARCH(MID(";"&amp;'CASE DATA'!$E81&amp;";",ROW($1:$99),1),";")),"",ROW($1:$99)+1),COLUMN(J81)),SMALL(IF(ISERROR(SEARCH(MID(";"&amp;'CASE DATA'!$E81&amp;";",ROW($1:$99),1),";")),"",ROW($1:$99)),COLUMN(J80)+1)-SMALL(IF(ISERROR(SEARCH(MID(";"&amp;'CASE DATA'!$E81&amp;";",ROW($1:$99),1),";")),"",ROW($1:$99)),COLUMN(J80))-1)</f>
        <v/>
      </c>
      <c r="AE81" s="196" t="str" cm="1">
        <f t="array" ref="AE81">MID(";"&amp;'CASE DATA'!$E81&amp;";",SMALL(IF(ISERROR(SEARCH(MID(";"&amp;'CASE DATA'!$E81&amp;";",ROW($1:$99),1),";")),"",ROW($1:$99)+1),COLUMN(K81)),SMALL(IF(ISERROR(SEARCH(MID(";"&amp;'CASE DATA'!$E81&amp;";",ROW($1:$99),1),";")),"",ROW($1:$99)),COLUMN(K80)+1)-SMALL(IF(ISERROR(SEARCH(MID(";"&amp;'CASE DATA'!$E81&amp;";",ROW($1:$99),1),";")),"",ROW($1:$99)),COLUMN(K80))-1)</f>
        <v/>
      </c>
      <c r="AF81" s="196" t="str" cm="1">
        <f t="array" ref="AF81">MID(";"&amp;'CASE DATA'!$E81&amp;";",SMALL(IF(ISERROR(SEARCH(MID(";"&amp;'CASE DATA'!$E81&amp;";",ROW($1:$99),1),";")),"",ROW($1:$99)+1),COLUMN(L81)),SMALL(IF(ISERROR(SEARCH(MID(";"&amp;'CASE DATA'!$E81&amp;";",ROW($1:$99),1),";")),"",ROW($1:$99)),COLUMN(L80)+1)-SMALL(IF(ISERROR(SEARCH(MID(";"&amp;'CASE DATA'!$E81&amp;";",ROW($1:$99),1),";")),"",ROW($1:$99)),COLUMN(L80))-1)</f>
        <v/>
      </c>
    </row>
    <row r="82" spans="1:32" x14ac:dyDescent="0.3">
      <c r="A82" s="170"/>
      <c r="B82" s="170"/>
      <c r="C82" s="170"/>
      <c r="D82" s="174"/>
      <c r="E82" s="176"/>
      <c r="F82" s="170"/>
      <c r="G82" s="170"/>
      <c r="H82" s="170"/>
      <c r="I82" s="170"/>
      <c r="J82" s="170"/>
      <c r="K82" s="170"/>
      <c r="L82" s="170"/>
      <c r="M82" s="170"/>
      <c r="N82" s="170"/>
      <c r="O82" s="170"/>
      <c r="P82" s="170"/>
      <c r="Q82" s="170"/>
      <c r="R82" s="170"/>
      <c r="S82" s="11">
        <f t="shared" si="2"/>
        <v>0</v>
      </c>
      <c r="T82" s="170"/>
      <c r="U82" s="196" t="str" cm="1">
        <f t="array" ref="U82">MID(";"&amp;'CASE DATA'!$E82&amp;";",SMALL(IF(ISERROR(SEARCH(MID(";"&amp;'CASE DATA'!$E82&amp;";",ROW($1:$99),1),";")),"",ROW($1:$99)+1),COLUMN(A82)),SMALL(IF(ISERROR(SEARCH(MID(";"&amp;'CASE DATA'!$E82&amp;";",ROW($1:$99),1),";")),"",ROW($1:$99)),COLUMN(A81)+1)-SMALL(IF(ISERROR(SEARCH(MID(";"&amp;'CASE DATA'!$E82&amp;";",ROW($1:$99),1),";")),"",ROW($1:$99)),COLUMN(A81))-1)</f>
        <v/>
      </c>
      <c r="V82" s="196" t="str" cm="1">
        <f t="array" ref="V82">MID(";"&amp;'CASE DATA'!$E82&amp;";",SMALL(IF(ISERROR(SEARCH(MID(";"&amp;'CASE DATA'!$E82&amp;";",ROW($1:$99),1),";")),"",ROW($1:$99)+1),COLUMN(B82)),SMALL(IF(ISERROR(SEARCH(MID(";"&amp;'CASE DATA'!$E82&amp;";",ROW($1:$99),1),";")),"",ROW($1:$99)),COLUMN(B81)+1)-SMALL(IF(ISERROR(SEARCH(MID(";"&amp;'CASE DATA'!$E82&amp;";",ROW($1:$99),1),";")),"",ROW($1:$99)),COLUMN(B81))-1)</f>
        <v/>
      </c>
      <c r="W82" s="196" t="str" cm="1">
        <f t="array" ref="W82">MID(";"&amp;'CASE DATA'!$E82&amp;";",SMALL(IF(ISERROR(SEARCH(MID(";"&amp;'CASE DATA'!$E82&amp;";",ROW($1:$99),1),";")),"",ROW($1:$99)+1),COLUMN(C82)),SMALL(IF(ISERROR(SEARCH(MID(";"&amp;'CASE DATA'!$E82&amp;";",ROW($1:$99),1),";")),"",ROW($1:$99)),COLUMN(C81)+1)-SMALL(IF(ISERROR(SEARCH(MID(";"&amp;'CASE DATA'!$E82&amp;";",ROW($1:$99),1),";")),"",ROW($1:$99)),COLUMN(C81))-1)</f>
        <v/>
      </c>
      <c r="X82" s="196" t="str" cm="1">
        <f t="array" ref="X82">MID(";"&amp;'CASE DATA'!$E82&amp;";",SMALL(IF(ISERROR(SEARCH(MID(";"&amp;'CASE DATA'!$E82&amp;";",ROW($1:$99),1),";")),"",ROW($1:$99)+1),COLUMN(D82)),SMALL(IF(ISERROR(SEARCH(MID(";"&amp;'CASE DATA'!$E82&amp;";",ROW($1:$99),1),";")),"",ROW($1:$99)),COLUMN(D81)+1)-SMALL(IF(ISERROR(SEARCH(MID(";"&amp;'CASE DATA'!$E82&amp;";",ROW($1:$99),1),";")),"",ROW($1:$99)),COLUMN(D81))-1)</f>
        <v/>
      </c>
      <c r="Y82" s="196" t="str" cm="1">
        <f t="array" ref="Y82">MID(";"&amp;'CASE DATA'!$E82&amp;";",SMALL(IF(ISERROR(SEARCH(MID(";"&amp;'CASE DATA'!$E82&amp;";",ROW($1:$99),1),";")),"",ROW($1:$99)+1),COLUMN(E82)),SMALL(IF(ISERROR(SEARCH(MID(";"&amp;'CASE DATA'!$E82&amp;";",ROW($1:$99),1),";")),"",ROW($1:$99)),COLUMN(E81)+1)-SMALL(IF(ISERROR(SEARCH(MID(";"&amp;'CASE DATA'!$E82&amp;";",ROW($1:$99),1),";")),"",ROW($1:$99)),COLUMN(E81))-1)</f>
        <v/>
      </c>
      <c r="Z82" s="196" t="str" cm="1">
        <f t="array" ref="Z82">MID(";"&amp;'CASE DATA'!$E82&amp;";",SMALL(IF(ISERROR(SEARCH(MID(";"&amp;'CASE DATA'!$E82&amp;";",ROW($1:$99),1),";")),"",ROW($1:$99)+1),COLUMN(F82)),SMALL(IF(ISERROR(SEARCH(MID(";"&amp;'CASE DATA'!$E82&amp;";",ROW($1:$99),1),";")),"",ROW($1:$99)),COLUMN(F81)+1)-SMALL(IF(ISERROR(SEARCH(MID(";"&amp;'CASE DATA'!$E82&amp;";",ROW($1:$99),1),";")),"",ROW($1:$99)),COLUMN(F81))-1)</f>
        <v/>
      </c>
      <c r="AA82" s="196" t="str" cm="1">
        <f t="array" ref="AA82">MID(";"&amp;'CASE DATA'!$E82&amp;";",SMALL(IF(ISERROR(SEARCH(MID(";"&amp;'CASE DATA'!$E82&amp;";",ROW($1:$99),1),";")),"",ROW($1:$99)+1),COLUMN(G82)),SMALL(IF(ISERROR(SEARCH(MID(";"&amp;'CASE DATA'!$E82&amp;";",ROW($1:$99),1),";")),"",ROW($1:$99)),COLUMN(G81)+1)-SMALL(IF(ISERROR(SEARCH(MID(";"&amp;'CASE DATA'!$E82&amp;";",ROW($1:$99),1),";")),"",ROW($1:$99)),COLUMN(G81))-1)</f>
        <v/>
      </c>
      <c r="AB82" s="196" t="str" cm="1">
        <f t="array" ref="AB82">MID(";"&amp;'CASE DATA'!$E82&amp;";",SMALL(IF(ISERROR(SEARCH(MID(";"&amp;'CASE DATA'!$E82&amp;";",ROW($1:$99),1),";")),"",ROW($1:$99)+1),COLUMN(H82)),SMALL(IF(ISERROR(SEARCH(MID(";"&amp;'CASE DATA'!$E82&amp;";",ROW($1:$99),1),";")),"",ROW($1:$99)),COLUMN(H81)+1)-SMALL(IF(ISERROR(SEARCH(MID(";"&amp;'CASE DATA'!$E82&amp;";",ROW($1:$99),1),";")),"",ROW($1:$99)),COLUMN(H81))-1)</f>
        <v/>
      </c>
      <c r="AC82" s="196" t="str" cm="1">
        <f t="array" ref="AC82">MID(";"&amp;'CASE DATA'!$E82&amp;";",SMALL(IF(ISERROR(SEARCH(MID(";"&amp;'CASE DATA'!$E82&amp;";",ROW($1:$99),1),";")),"",ROW($1:$99)+1),COLUMN(I82)),SMALL(IF(ISERROR(SEARCH(MID(";"&amp;'CASE DATA'!$E82&amp;";",ROW($1:$99),1),";")),"",ROW($1:$99)),COLUMN(I81)+1)-SMALL(IF(ISERROR(SEARCH(MID(";"&amp;'CASE DATA'!$E82&amp;";",ROW($1:$99),1),";")),"",ROW($1:$99)),COLUMN(I81))-1)</f>
        <v/>
      </c>
      <c r="AD82" s="196" t="str" cm="1">
        <f t="array" ref="AD82">MID(";"&amp;'CASE DATA'!$E82&amp;";",SMALL(IF(ISERROR(SEARCH(MID(";"&amp;'CASE DATA'!$E82&amp;";",ROW($1:$99),1),";")),"",ROW($1:$99)+1),COLUMN(J82)),SMALL(IF(ISERROR(SEARCH(MID(";"&amp;'CASE DATA'!$E82&amp;";",ROW($1:$99),1),";")),"",ROW($1:$99)),COLUMN(J81)+1)-SMALL(IF(ISERROR(SEARCH(MID(";"&amp;'CASE DATA'!$E82&amp;";",ROW($1:$99),1),";")),"",ROW($1:$99)),COLUMN(J81))-1)</f>
        <v/>
      </c>
      <c r="AE82" s="196" t="str" cm="1">
        <f t="array" ref="AE82">MID(";"&amp;'CASE DATA'!$E82&amp;";",SMALL(IF(ISERROR(SEARCH(MID(";"&amp;'CASE DATA'!$E82&amp;";",ROW($1:$99),1),";")),"",ROW($1:$99)+1),COLUMN(K82)),SMALL(IF(ISERROR(SEARCH(MID(";"&amp;'CASE DATA'!$E82&amp;";",ROW($1:$99),1),";")),"",ROW($1:$99)),COLUMN(K81)+1)-SMALL(IF(ISERROR(SEARCH(MID(";"&amp;'CASE DATA'!$E82&amp;";",ROW($1:$99),1),";")),"",ROW($1:$99)),COLUMN(K81))-1)</f>
        <v/>
      </c>
      <c r="AF82" s="196" t="str" cm="1">
        <f t="array" ref="AF82">MID(";"&amp;'CASE DATA'!$E82&amp;";",SMALL(IF(ISERROR(SEARCH(MID(";"&amp;'CASE DATA'!$E82&amp;";",ROW($1:$99),1),";")),"",ROW($1:$99)+1),COLUMN(L82)),SMALL(IF(ISERROR(SEARCH(MID(";"&amp;'CASE DATA'!$E82&amp;";",ROW($1:$99),1),";")),"",ROW($1:$99)),COLUMN(L81)+1)-SMALL(IF(ISERROR(SEARCH(MID(";"&amp;'CASE DATA'!$E82&amp;";",ROW($1:$99),1),";")),"",ROW($1:$99)),COLUMN(L81))-1)</f>
        <v/>
      </c>
    </row>
    <row r="83" spans="1:32" x14ac:dyDescent="0.3">
      <c r="A83" s="170"/>
      <c r="B83" s="170"/>
      <c r="C83" s="170"/>
      <c r="D83" s="174"/>
      <c r="E83" s="176"/>
      <c r="F83" s="170"/>
      <c r="G83" s="170"/>
      <c r="H83" s="170"/>
      <c r="I83" s="170"/>
      <c r="J83" s="170"/>
      <c r="K83" s="170"/>
      <c r="L83" s="170"/>
      <c r="M83" s="170"/>
      <c r="N83" s="170"/>
      <c r="O83" s="170"/>
      <c r="P83" s="170"/>
      <c r="Q83" s="170"/>
      <c r="R83" s="170"/>
      <c r="S83" s="11">
        <f t="shared" si="2"/>
        <v>0</v>
      </c>
      <c r="T83" s="170"/>
      <c r="U83" s="196" t="str" cm="1">
        <f t="array" ref="U83">MID(";"&amp;'CASE DATA'!$E83&amp;";",SMALL(IF(ISERROR(SEARCH(MID(";"&amp;'CASE DATA'!$E83&amp;";",ROW($1:$99),1),";")),"",ROW($1:$99)+1),COLUMN(A83)),SMALL(IF(ISERROR(SEARCH(MID(";"&amp;'CASE DATA'!$E83&amp;";",ROW($1:$99),1),";")),"",ROW($1:$99)),COLUMN(A82)+1)-SMALL(IF(ISERROR(SEARCH(MID(";"&amp;'CASE DATA'!$E83&amp;";",ROW($1:$99),1),";")),"",ROW($1:$99)),COLUMN(A82))-1)</f>
        <v/>
      </c>
      <c r="V83" s="196" t="str" cm="1">
        <f t="array" ref="V83">MID(";"&amp;'CASE DATA'!$E83&amp;";",SMALL(IF(ISERROR(SEARCH(MID(";"&amp;'CASE DATA'!$E83&amp;";",ROW($1:$99),1),";")),"",ROW($1:$99)+1),COLUMN(B83)),SMALL(IF(ISERROR(SEARCH(MID(";"&amp;'CASE DATA'!$E83&amp;";",ROW($1:$99),1),";")),"",ROW($1:$99)),COLUMN(B82)+1)-SMALL(IF(ISERROR(SEARCH(MID(";"&amp;'CASE DATA'!$E83&amp;";",ROW($1:$99),1),";")),"",ROW($1:$99)),COLUMN(B82))-1)</f>
        <v/>
      </c>
      <c r="W83" s="196" t="str" cm="1">
        <f t="array" ref="W83">MID(";"&amp;'CASE DATA'!$E83&amp;";",SMALL(IF(ISERROR(SEARCH(MID(";"&amp;'CASE DATA'!$E83&amp;";",ROW($1:$99),1),";")),"",ROW($1:$99)+1),COLUMN(C83)),SMALL(IF(ISERROR(SEARCH(MID(";"&amp;'CASE DATA'!$E83&amp;";",ROW($1:$99),1),";")),"",ROW($1:$99)),COLUMN(C82)+1)-SMALL(IF(ISERROR(SEARCH(MID(";"&amp;'CASE DATA'!$E83&amp;";",ROW($1:$99),1),";")),"",ROW($1:$99)),COLUMN(C82))-1)</f>
        <v/>
      </c>
      <c r="X83" s="196" t="str" cm="1">
        <f t="array" ref="X83">MID(";"&amp;'CASE DATA'!$E83&amp;";",SMALL(IF(ISERROR(SEARCH(MID(";"&amp;'CASE DATA'!$E83&amp;";",ROW($1:$99),1),";")),"",ROW($1:$99)+1),COLUMN(D83)),SMALL(IF(ISERROR(SEARCH(MID(";"&amp;'CASE DATA'!$E83&amp;";",ROW($1:$99),1),";")),"",ROW($1:$99)),COLUMN(D82)+1)-SMALL(IF(ISERROR(SEARCH(MID(";"&amp;'CASE DATA'!$E83&amp;";",ROW($1:$99),1),";")),"",ROW($1:$99)),COLUMN(D82))-1)</f>
        <v/>
      </c>
      <c r="Y83" s="196" t="str" cm="1">
        <f t="array" ref="Y83">MID(";"&amp;'CASE DATA'!$E83&amp;";",SMALL(IF(ISERROR(SEARCH(MID(";"&amp;'CASE DATA'!$E83&amp;";",ROW($1:$99),1),";")),"",ROW($1:$99)+1),COLUMN(E83)),SMALL(IF(ISERROR(SEARCH(MID(";"&amp;'CASE DATA'!$E83&amp;";",ROW($1:$99),1),";")),"",ROW($1:$99)),COLUMN(E82)+1)-SMALL(IF(ISERROR(SEARCH(MID(";"&amp;'CASE DATA'!$E83&amp;";",ROW($1:$99),1),";")),"",ROW($1:$99)),COLUMN(E82))-1)</f>
        <v/>
      </c>
      <c r="Z83" s="196" t="str" cm="1">
        <f t="array" ref="Z83">MID(";"&amp;'CASE DATA'!$E83&amp;";",SMALL(IF(ISERROR(SEARCH(MID(";"&amp;'CASE DATA'!$E83&amp;";",ROW($1:$99),1),";")),"",ROW($1:$99)+1),COLUMN(F83)),SMALL(IF(ISERROR(SEARCH(MID(";"&amp;'CASE DATA'!$E83&amp;";",ROW($1:$99),1),";")),"",ROW($1:$99)),COLUMN(F82)+1)-SMALL(IF(ISERROR(SEARCH(MID(";"&amp;'CASE DATA'!$E83&amp;";",ROW($1:$99),1),";")),"",ROW($1:$99)),COLUMN(F82))-1)</f>
        <v/>
      </c>
      <c r="AA83" s="196" t="str" cm="1">
        <f t="array" ref="AA83">MID(";"&amp;'CASE DATA'!$E83&amp;";",SMALL(IF(ISERROR(SEARCH(MID(";"&amp;'CASE DATA'!$E83&amp;";",ROW($1:$99),1),";")),"",ROW($1:$99)+1),COLUMN(G83)),SMALL(IF(ISERROR(SEARCH(MID(";"&amp;'CASE DATA'!$E83&amp;";",ROW($1:$99),1),";")),"",ROW($1:$99)),COLUMN(G82)+1)-SMALL(IF(ISERROR(SEARCH(MID(";"&amp;'CASE DATA'!$E83&amp;";",ROW($1:$99),1),";")),"",ROW($1:$99)),COLUMN(G82))-1)</f>
        <v/>
      </c>
      <c r="AB83" s="196" t="str" cm="1">
        <f t="array" ref="AB83">MID(";"&amp;'CASE DATA'!$E83&amp;";",SMALL(IF(ISERROR(SEARCH(MID(";"&amp;'CASE DATA'!$E83&amp;";",ROW($1:$99),1),";")),"",ROW($1:$99)+1),COLUMN(H83)),SMALL(IF(ISERROR(SEARCH(MID(";"&amp;'CASE DATA'!$E83&amp;";",ROW($1:$99),1),";")),"",ROW($1:$99)),COLUMN(H82)+1)-SMALL(IF(ISERROR(SEARCH(MID(";"&amp;'CASE DATA'!$E83&amp;";",ROW($1:$99),1),";")),"",ROW($1:$99)),COLUMN(H82))-1)</f>
        <v/>
      </c>
      <c r="AC83" s="196" t="str" cm="1">
        <f t="array" ref="AC83">MID(";"&amp;'CASE DATA'!$E83&amp;";",SMALL(IF(ISERROR(SEARCH(MID(";"&amp;'CASE DATA'!$E83&amp;";",ROW($1:$99),1),";")),"",ROW($1:$99)+1),COLUMN(I83)),SMALL(IF(ISERROR(SEARCH(MID(";"&amp;'CASE DATA'!$E83&amp;";",ROW($1:$99),1),";")),"",ROW($1:$99)),COLUMN(I82)+1)-SMALL(IF(ISERROR(SEARCH(MID(";"&amp;'CASE DATA'!$E83&amp;";",ROW($1:$99),1),";")),"",ROW($1:$99)),COLUMN(I82))-1)</f>
        <v/>
      </c>
      <c r="AD83" s="196" t="str" cm="1">
        <f t="array" ref="AD83">MID(";"&amp;'CASE DATA'!$E83&amp;";",SMALL(IF(ISERROR(SEARCH(MID(";"&amp;'CASE DATA'!$E83&amp;";",ROW($1:$99),1),";")),"",ROW($1:$99)+1),COLUMN(J83)),SMALL(IF(ISERROR(SEARCH(MID(";"&amp;'CASE DATA'!$E83&amp;";",ROW($1:$99),1),";")),"",ROW($1:$99)),COLUMN(J82)+1)-SMALL(IF(ISERROR(SEARCH(MID(";"&amp;'CASE DATA'!$E83&amp;";",ROW($1:$99),1),";")),"",ROW($1:$99)),COLUMN(J82))-1)</f>
        <v/>
      </c>
      <c r="AE83" s="196" t="str" cm="1">
        <f t="array" ref="AE83">MID(";"&amp;'CASE DATA'!$E83&amp;";",SMALL(IF(ISERROR(SEARCH(MID(";"&amp;'CASE DATA'!$E83&amp;";",ROW($1:$99),1),";")),"",ROW($1:$99)+1),COLUMN(K83)),SMALL(IF(ISERROR(SEARCH(MID(";"&amp;'CASE DATA'!$E83&amp;";",ROW($1:$99),1),";")),"",ROW($1:$99)),COLUMN(K82)+1)-SMALL(IF(ISERROR(SEARCH(MID(";"&amp;'CASE DATA'!$E83&amp;";",ROW($1:$99),1),";")),"",ROW($1:$99)),COLUMN(K82))-1)</f>
        <v/>
      </c>
      <c r="AF83" s="196" t="str" cm="1">
        <f t="array" ref="AF83">MID(";"&amp;'CASE DATA'!$E83&amp;";",SMALL(IF(ISERROR(SEARCH(MID(";"&amp;'CASE DATA'!$E83&amp;";",ROW($1:$99),1),";")),"",ROW($1:$99)+1),COLUMN(L83)),SMALL(IF(ISERROR(SEARCH(MID(";"&amp;'CASE DATA'!$E83&amp;";",ROW($1:$99),1),";")),"",ROW($1:$99)),COLUMN(L82)+1)-SMALL(IF(ISERROR(SEARCH(MID(";"&amp;'CASE DATA'!$E83&amp;";",ROW($1:$99),1),";")),"",ROW($1:$99)),COLUMN(L82))-1)</f>
        <v/>
      </c>
    </row>
    <row r="84" spans="1:32" x14ac:dyDescent="0.3">
      <c r="A84" s="170"/>
      <c r="B84" s="170"/>
      <c r="C84" s="170"/>
      <c r="D84" s="174"/>
      <c r="E84" s="176"/>
      <c r="F84" s="170"/>
      <c r="G84" s="170"/>
      <c r="H84" s="170"/>
      <c r="I84" s="170"/>
      <c r="J84" s="170"/>
      <c r="K84" s="170"/>
      <c r="L84" s="170"/>
      <c r="M84" s="170"/>
      <c r="N84" s="170"/>
      <c r="O84" s="170"/>
      <c r="P84" s="170"/>
      <c r="Q84" s="170"/>
      <c r="R84" s="170"/>
      <c r="S84" s="11">
        <f t="shared" si="2"/>
        <v>0</v>
      </c>
      <c r="T84" s="170"/>
      <c r="U84" s="196" t="str" cm="1">
        <f t="array" ref="U84">MID(";"&amp;'CASE DATA'!$E84&amp;";",SMALL(IF(ISERROR(SEARCH(MID(";"&amp;'CASE DATA'!$E84&amp;";",ROW($1:$99),1),";")),"",ROW($1:$99)+1),COLUMN(A84)),SMALL(IF(ISERROR(SEARCH(MID(";"&amp;'CASE DATA'!$E84&amp;";",ROW($1:$99),1),";")),"",ROW($1:$99)),COLUMN(A83)+1)-SMALL(IF(ISERROR(SEARCH(MID(";"&amp;'CASE DATA'!$E84&amp;";",ROW($1:$99),1),";")),"",ROW($1:$99)),COLUMN(A83))-1)</f>
        <v/>
      </c>
      <c r="V84" s="196" t="str" cm="1">
        <f t="array" ref="V84">MID(";"&amp;'CASE DATA'!$E84&amp;";",SMALL(IF(ISERROR(SEARCH(MID(";"&amp;'CASE DATA'!$E84&amp;";",ROW($1:$99),1),";")),"",ROW($1:$99)+1),COLUMN(B84)),SMALL(IF(ISERROR(SEARCH(MID(";"&amp;'CASE DATA'!$E84&amp;";",ROW($1:$99),1),";")),"",ROW($1:$99)),COLUMN(B83)+1)-SMALL(IF(ISERROR(SEARCH(MID(";"&amp;'CASE DATA'!$E84&amp;";",ROW($1:$99),1),";")),"",ROW($1:$99)),COLUMN(B83))-1)</f>
        <v/>
      </c>
      <c r="W84" s="196" t="str" cm="1">
        <f t="array" ref="W84">MID(";"&amp;'CASE DATA'!$E84&amp;";",SMALL(IF(ISERROR(SEARCH(MID(";"&amp;'CASE DATA'!$E84&amp;";",ROW($1:$99),1),";")),"",ROW($1:$99)+1),COLUMN(C84)),SMALL(IF(ISERROR(SEARCH(MID(";"&amp;'CASE DATA'!$E84&amp;";",ROW($1:$99),1),";")),"",ROW($1:$99)),COLUMN(C83)+1)-SMALL(IF(ISERROR(SEARCH(MID(";"&amp;'CASE DATA'!$E84&amp;";",ROW($1:$99),1),";")),"",ROW($1:$99)),COLUMN(C83))-1)</f>
        <v/>
      </c>
      <c r="X84" s="196" t="str" cm="1">
        <f t="array" ref="X84">MID(";"&amp;'CASE DATA'!$E84&amp;";",SMALL(IF(ISERROR(SEARCH(MID(";"&amp;'CASE DATA'!$E84&amp;";",ROW($1:$99),1),";")),"",ROW($1:$99)+1),COLUMN(D84)),SMALL(IF(ISERROR(SEARCH(MID(";"&amp;'CASE DATA'!$E84&amp;";",ROW($1:$99),1),";")),"",ROW($1:$99)),COLUMN(D83)+1)-SMALL(IF(ISERROR(SEARCH(MID(";"&amp;'CASE DATA'!$E84&amp;";",ROW($1:$99),1),";")),"",ROW($1:$99)),COLUMN(D83))-1)</f>
        <v/>
      </c>
      <c r="Y84" s="196" t="str" cm="1">
        <f t="array" ref="Y84">MID(";"&amp;'CASE DATA'!$E84&amp;";",SMALL(IF(ISERROR(SEARCH(MID(";"&amp;'CASE DATA'!$E84&amp;";",ROW($1:$99),1),";")),"",ROW($1:$99)+1),COLUMN(E84)),SMALL(IF(ISERROR(SEARCH(MID(";"&amp;'CASE DATA'!$E84&amp;";",ROW($1:$99),1),";")),"",ROW($1:$99)),COLUMN(E83)+1)-SMALL(IF(ISERROR(SEARCH(MID(";"&amp;'CASE DATA'!$E84&amp;";",ROW($1:$99),1),";")),"",ROW($1:$99)),COLUMN(E83))-1)</f>
        <v/>
      </c>
      <c r="Z84" s="196" t="str" cm="1">
        <f t="array" ref="Z84">MID(";"&amp;'CASE DATA'!$E84&amp;";",SMALL(IF(ISERROR(SEARCH(MID(";"&amp;'CASE DATA'!$E84&amp;";",ROW($1:$99),1),";")),"",ROW($1:$99)+1),COLUMN(F84)),SMALL(IF(ISERROR(SEARCH(MID(";"&amp;'CASE DATA'!$E84&amp;";",ROW($1:$99),1),";")),"",ROW($1:$99)),COLUMN(F83)+1)-SMALL(IF(ISERROR(SEARCH(MID(";"&amp;'CASE DATA'!$E84&amp;";",ROW($1:$99),1),";")),"",ROW($1:$99)),COLUMN(F83))-1)</f>
        <v/>
      </c>
      <c r="AA84" s="196" t="str" cm="1">
        <f t="array" ref="AA84">MID(";"&amp;'CASE DATA'!$E84&amp;";",SMALL(IF(ISERROR(SEARCH(MID(";"&amp;'CASE DATA'!$E84&amp;";",ROW($1:$99),1),";")),"",ROW($1:$99)+1),COLUMN(G84)),SMALL(IF(ISERROR(SEARCH(MID(";"&amp;'CASE DATA'!$E84&amp;";",ROW($1:$99),1),";")),"",ROW($1:$99)),COLUMN(G83)+1)-SMALL(IF(ISERROR(SEARCH(MID(";"&amp;'CASE DATA'!$E84&amp;";",ROW($1:$99),1),";")),"",ROW($1:$99)),COLUMN(G83))-1)</f>
        <v/>
      </c>
      <c r="AB84" s="196" t="str" cm="1">
        <f t="array" ref="AB84">MID(";"&amp;'CASE DATA'!$E84&amp;";",SMALL(IF(ISERROR(SEARCH(MID(";"&amp;'CASE DATA'!$E84&amp;";",ROW($1:$99),1),";")),"",ROW($1:$99)+1),COLUMN(H84)),SMALL(IF(ISERROR(SEARCH(MID(";"&amp;'CASE DATA'!$E84&amp;";",ROW($1:$99),1),";")),"",ROW($1:$99)),COLUMN(H83)+1)-SMALL(IF(ISERROR(SEARCH(MID(";"&amp;'CASE DATA'!$E84&amp;";",ROW($1:$99),1),";")),"",ROW($1:$99)),COLUMN(H83))-1)</f>
        <v/>
      </c>
      <c r="AC84" s="196" t="str" cm="1">
        <f t="array" ref="AC84">MID(";"&amp;'CASE DATA'!$E84&amp;";",SMALL(IF(ISERROR(SEARCH(MID(";"&amp;'CASE DATA'!$E84&amp;";",ROW($1:$99),1),";")),"",ROW($1:$99)+1),COLUMN(I84)),SMALL(IF(ISERROR(SEARCH(MID(";"&amp;'CASE DATA'!$E84&amp;";",ROW($1:$99),1),";")),"",ROW($1:$99)),COLUMN(I83)+1)-SMALL(IF(ISERROR(SEARCH(MID(";"&amp;'CASE DATA'!$E84&amp;";",ROW($1:$99),1),";")),"",ROW($1:$99)),COLUMN(I83))-1)</f>
        <v/>
      </c>
      <c r="AD84" s="196" t="str" cm="1">
        <f t="array" ref="AD84">MID(";"&amp;'CASE DATA'!$E84&amp;";",SMALL(IF(ISERROR(SEARCH(MID(";"&amp;'CASE DATA'!$E84&amp;";",ROW($1:$99),1),";")),"",ROW($1:$99)+1),COLUMN(J84)),SMALL(IF(ISERROR(SEARCH(MID(";"&amp;'CASE DATA'!$E84&amp;";",ROW($1:$99),1),";")),"",ROW($1:$99)),COLUMN(J83)+1)-SMALL(IF(ISERROR(SEARCH(MID(";"&amp;'CASE DATA'!$E84&amp;";",ROW($1:$99),1),";")),"",ROW($1:$99)),COLUMN(J83))-1)</f>
        <v/>
      </c>
      <c r="AE84" s="196" t="str" cm="1">
        <f t="array" ref="AE84">MID(";"&amp;'CASE DATA'!$E84&amp;";",SMALL(IF(ISERROR(SEARCH(MID(";"&amp;'CASE DATA'!$E84&amp;";",ROW($1:$99),1),";")),"",ROW($1:$99)+1),COLUMN(K84)),SMALL(IF(ISERROR(SEARCH(MID(";"&amp;'CASE DATA'!$E84&amp;";",ROW($1:$99),1),";")),"",ROW($1:$99)),COLUMN(K83)+1)-SMALL(IF(ISERROR(SEARCH(MID(";"&amp;'CASE DATA'!$E84&amp;";",ROW($1:$99),1),";")),"",ROW($1:$99)),COLUMN(K83))-1)</f>
        <v/>
      </c>
      <c r="AF84" s="196" t="str" cm="1">
        <f t="array" ref="AF84">MID(";"&amp;'CASE DATA'!$E84&amp;";",SMALL(IF(ISERROR(SEARCH(MID(";"&amp;'CASE DATA'!$E84&amp;";",ROW($1:$99),1),";")),"",ROW($1:$99)+1),COLUMN(L84)),SMALL(IF(ISERROR(SEARCH(MID(";"&amp;'CASE DATA'!$E84&amp;";",ROW($1:$99),1),";")),"",ROW($1:$99)),COLUMN(L83)+1)-SMALL(IF(ISERROR(SEARCH(MID(";"&amp;'CASE DATA'!$E84&amp;";",ROW($1:$99),1),";")),"",ROW($1:$99)),COLUMN(L83))-1)</f>
        <v/>
      </c>
    </row>
    <row r="85" spans="1:32" x14ac:dyDescent="0.3">
      <c r="A85" s="170"/>
      <c r="B85" s="170"/>
      <c r="C85" s="170"/>
      <c r="D85" s="174"/>
      <c r="E85" s="176"/>
      <c r="F85" s="170"/>
      <c r="G85" s="170"/>
      <c r="H85" s="170"/>
      <c r="I85" s="170"/>
      <c r="J85" s="170"/>
      <c r="K85" s="170"/>
      <c r="L85" s="170"/>
      <c r="M85" s="170"/>
      <c r="N85" s="170"/>
      <c r="O85" s="170"/>
      <c r="P85" s="170"/>
      <c r="Q85" s="170"/>
      <c r="R85" s="170"/>
      <c r="S85" s="11">
        <f t="shared" si="2"/>
        <v>0</v>
      </c>
      <c r="T85" s="170"/>
      <c r="U85" s="196" t="str" cm="1">
        <f t="array" ref="U85">MID(";"&amp;'CASE DATA'!$E85&amp;";",SMALL(IF(ISERROR(SEARCH(MID(";"&amp;'CASE DATA'!$E85&amp;";",ROW($1:$99),1),";")),"",ROW($1:$99)+1),COLUMN(A85)),SMALL(IF(ISERROR(SEARCH(MID(";"&amp;'CASE DATA'!$E85&amp;";",ROW($1:$99),1),";")),"",ROW($1:$99)),COLUMN(A84)+1)-SMALL(IF(ISERROR(SEARCH(MID(";"&amp;'CASE DATA'!$E85&amp;";",ROW($1:$99),1),";")),"",ROW($1:$99)),COLUMN(A84))-1)</f>
        <v/>
      </c>
      <c r="V85" s="196" t="str" cm="1">
        <f t="array" ref="V85">MID(";"&amp;'CASE DATA'!$E85&amp;";",SMALL(IF(ISERROR(SEARCH(MID(";"&amp;'CASE DATA'!$E85&amp;";",ROW($1:$99),1),";")),"",ROW($1:$99)+1),COLUMN(B85)),SMALL(IF(ISERROR(SEARCH(MID(";"&amp;'CASE DATA'!$E85&amp;";",ROW($1:$99),1),";")),"",ROW($1:$99)),COLUMN(B84)+1)-SMALL(IF(ISERROR(SEARCH(MID(";"&amp;'CASE DATA'!$E85&amp;";",ROW($1:$99),1),";")),"",ROW($1:$99)),COLUMN(B84))-1)</f>
        <v/>
      </c>
      <c r="W85" s="196" t="str" cm="1">
        <f t="array" ref="W85">MID(";"&amp;'CASE DATA'!$E85&amp;";",SMALL(IF(ISERROR(SEARCH(MID(";"&amp;'CASE DATA'!$E85&amp;";",ROW($1:$99),1),";")),"",ROW($1:$99)+1),COLUMN(C85)),SMALL(IF(ISERROR(SEARCH(MID(";"&amp;'CASE DATA'!$E85&amp;";",ROW($1:$99),1),";")),"",ROW($1:$99)),COLUMN(C84)+1)-SMALL(IF(ISERROR(SEARCH(MID(";"&amp;'CASE DATA'!$E85&amp;";",ROW($1:$99),1),";")),"",ROW($1:$99)),COLUMN(C84))-1)</f>
        <v/>
      </c>
      <c r="X85" s="196" t="str" cm="1">
        <f t="array" ref="X85">MID(";"&amp;'CASE DATA'!$E85&amp;";",SMALL(IF(ISERROR(SEARCH(MID(";"&amp;'CASE DATA'!$E85&amp;";",ROW($1:$99),1),";")),"",ROW($1:$99)+1),COLUMN(D85)),SMALL(IF(ISERROR(SEARCH(MID(";"&amp;'CASE DATA'!$E85&amp;";",ROW($1:$99),1),";")),"",ROW($1:$99)),COLUMN(D84)+1)-SMALL(IF(ISERROR(SEARCH(MID(";"&amp;'CASE DATA'!$E85&amp;";",ROW($1:$99),1),";")),"",ROW($1:$99)),COLUMN(D84))-1)</f>
        <v/>
      </c>
      <c r="Y85" s="196" t="str" cm="1">
        <f t="array" ref="Y85">MID(";"&amp;'CASE DATA'!$E85&amp;";",SMALL(IF(ISERROR(SEARCH(MID(";"&amp;'CASE DATA'!$E85&amp;";",ROW($1:$99),1),";")),"",ROW($1:$99)+1),COLUMN(E85)),SMALL(IF(ISERROR(SEARCH(MID(";"&amp;'CASE DATA'!$E85&amp;";",ROW($1:$99),1),";")),"",ROW($1:$99)),COLUMN(E84)+1)-SMALL(IF(ISERROR(SEARCH(MID(";"&amp;'CASE DATA'!$E85&amp;";",ROW($1:$99),1),";")),"",ROW($1:$99)),COLUMN(E84))-1)</f>
        <v/>
      </c>
      <c r="Z85" s="196" t="str" cm="1">
        <f t="array" ref="Z85">MID(";"&amp;'CASE DATA'!$E85&amp;";",SMALL(IF(ISERROR(SEARCH(MID(";"&amp;'CASE DATA'!$E85&amp;";",ROW($1:$99),1),";")),"",ROW($1:$99)+1),COLUMN(F85)),SMALL(IF(ISERROR(SEARCH(MID(";"&amp;'CASE DATA'!$E85&amp;";",ROW($1:$99),1),";")),"",ROW($1:$99)),COLUMN(F84)+1)-SMALL(IF(ISERROR(SEARCH(MID(";"&amp;'CASE DATA'!$E85&amp;";",ROW($1:$99),1),";")),"",ROW($1:$99)),COLUMN(F84))-1)</f>
        <v/>
      </c>
      <c r="AA85" s="196" t="str" cm="1">
        <f t="array" ref="AA85">MID(";"&amp;'CASE DATA'!$E85&amp;";",SMALL(IF(ISERROR(SEARCH(MID(";"&amp;'CASE DATA'!$E85&amp;";",ROW($1:$99),1),";")),"",ROW($1:$99)+1),COLUMN(G85)),SMALL(IF(ISERROR(SEARCH(MID(";"&amp;'CASE DATA'!$E85&amp;";",ROW($1:$99),1),";")),"",ROW($1:$99)),COLUMN(G84)+1)-SMALL(IF(ISERROR(SEARCH(MID(";"&amp;'CASE DATA'!$E85&amp;";",ROW($1:$99),1),";")),"",ROW($1:$99)),COLUMN(G84))-1)</f>
        <v/>
      </c>
      <c r="AB85" s="196" t="str" cm="1">
        <f t="array" ref="AB85">MID(";"&amp;'CASE DATA'!$E85&amp;";",SMALL(IF(ISERROR(SEARCH(MID(";"&amp;'CASE DATA'!$E85&amp;";",ROW($1:$99),1),";")),"",ROW($1:$99)+1),COLUMN(H85)),SMALL(IF(ISERROR(SEARCH(MID(";"&amp;'CASE DATA'!$E85&amp;";",ROW($1:$99),1),";")),"",ROW($1:$99)),COLUMN(H84)+1)-SMALL(IF(ISERROR(SEARCH(MID(";"&amp;'CASE DATA'!$E85&amp;";",ROW($1:$99),1),";")),"",ROW($1:$99)),COLUMN(H84))-1)</f>
        <v/>
      </c>
      <c r="AC85" s="196" t="str" cm="1">
        <f t="array" ref="AC85">MID(";"&amp;'CASE DATA'!$E85&amp;";",SMALL(IF(ISERROR(SEARCH(MID(";"&amp;'CASE DATA'!$E85&amp;";",ROW($1:$99),1),";")),"",ROW($1:$99)+1),COLUMN(I85)),SMALL(IF(ISERROR(SEARCH(MID(";"&amp;'CASE DATA'!$E85&amp;";",ROW($1:$99),1),";")),"",ROW($1:$99)),COLUMN(I84)+1)-SMALL(IF(ISERROR(SEARCH(MID(";"&amp;'CASE DATA'!$E85&amp;";",ROW($1:$99),1),";")),"",ROW($1:$99)),COLUMN(I84))-1)</f>
        <v/>
      </c>
      <c r="AD85" s="196" t="str" cm="1">
        <f t="array" ref="AD85">MID(";"&amp;'CASE DATA'!$E85&amp;";",SMALL(IF(ISERROR(SEARCH(MID(";"&amp;'CASE DATA'!$E85&amp;";",ROW($1:$99),1),";")),"",ROW($1:$99)+1),COLUMN(J85)),SMALL(IF(ISERROR(SEARCH(MID(";"&amp;'CASE DATA'!$E85&amp;";",ROW($1:$99),1),";")),"",ROW($1:$99)),COLUMN(J84)+1)-SMALL(IF(ISERROR(SEARCH(MID(";"&amp;'CASE DATA'!$E85&amp;";",ROW($1:$99),1),";")),"",ROW($1:$99)),COLUMN(J84))-1)</f>
        <v/>
      </c>
      <c r="AE85" s="196" t="str" cm="1">
        <f t="array" ref="AE85">MID(";"&amp;'CASE DATA'!$E85&amp;";",SMALL(IF(ISERROR(SEARCH(MID(";"&amp;'CASE DATA'!$E85&amp;";",ROW($1:$99),1),";")),"",ROW($1:$99)+1),COLUMN(K85)),SMALL(IF(ISERROR(SEARCH(MID(";"&amp;'CASE DATA'!$E85&amp;";",ROW($1:$99),1),";")),"",ROW($1:$99)),COLUMN(K84)+1)-SMALL(IF(ISERROR(SEARCH(MID(";"&amp;'CASE DATA'!$E85&amp;";",ROW($1:$99),1),";")),"",ROW($1:$99)),COLUMN(K84))-1)</f>
        <v/>
      </c>
      <c r="AF85" s="196" t="str" cm="1">
        <f t="array" ref="AF85">MID(";"&amp;'CASE DATA'!$E85&amp;";",SMALL(IF(ISERROR(SEARCH(MID(";"&amp;'CASE DATA'!$E85&amp;";",ROW($1:$99),1),";")),"",ROW($1:$99)+1),COLUMN(L85)),SMALL(IF(ISERROR(SEARCH(MID(";"&amp;'CASE DATA'!$E85&amp;";",ROW($1:$99),1),";")),"",ROW($1:$99)),COLUMN(L84)+1)-SMALL(IF(ISERROR(SEARCH(MID(";"&amp;'CASE DATA'!$E85&amp;";",ROW($1:$99),1),";")),"",ROW($1:$99)),COLUMN(L84))-1)</f>
        <v/>
      </c>
    </row>
    <row r="86" spans="1:32" x14ac:dyDescent="0.3">
      <c r="A86" s="170"/>
      <c r="B86" s="170"/>
      <c r="C86" s="170"/>
      <c r="D86" s="174"/>
      <c r="E86" s="176"/>
      <c r="F86" s="170"/>
      <c r="G86" s="170"/>
      <c r="H86" s="170"/>
      <c r="I86" s="170"/>
      <c r="J86" s="170"/>
      <c r="K86" s="170"/>
      <c r="L86" s="170"/>
      <c r="M86" s="170"/>
      <c r="N86" s="170"/>
      <c r="O86" s="170"/>
      <c r="P86" s="170"/>
      <c r="Q86" s="170"/>
      <c r="R86" s="170"/>
      <c r="S86" s="11">
        <f t="shared" si="2"/>
        <v>0</v>
      </c>
      <c r="T86" s="170"/>
      <c r="U86" s="196" t="str" cm="1">
        <f t="array" ref="U86">MID(";"&amp;'CASE DATA'!$E86&amp;";",SMALL(IF(ISERROR(SEARCH(MID(";"&amp;'CASE DATA'!$E86&amp;";",ROW($1:$99),1),";")),"",ROW($1:$99)+1),COLUMN(A86)),SMALL(IF(ISERROR(SEARCH(MID(";"&amp;'CASE DATA'!$E86&amp;";",ROW($1:$99),1),";")),"",ROW($1:$99)),COLUMN(A85)+1)-SMALL(IF(ISERROR(SEARCH(MID(";"&amp;'CASE DATA'!$E86&amp;";",ROW($1:$99),1),";")),"",ROW($1:$99)),COLUMN(A85))-1)</f>
        <v/>
      </c>
      <c r="V86" s="196" t="str" cm="1">
        <f t="array" ref="V86">MID(";"&amp;'CASE DATA'!$E86&amp;";",SMALL(IF(ISERROR(SEARCH(MID(";"&amp;'CASE DATA'!$E86&amp;";",ROW($1:$99),1),";")),"",ROW($1:$99)+1),COLUMN(B86)),SMALL(IF(ISERROR(SEARCH(MID(";"&amp;'CASE DATA'!$E86&amp;";",ROW($1:$99),1),";")),"",ROW($1:$99)),COLUMN(B85)+1)-SMALL(IF(ISERROR(SEARCH(MID(";"&amp;'CASE DATA'!$E86&amp;";",ROW($1:$99),1),";")),"",ROW($1:$99)),COLUMN(B85))-1)</f>
        <v/>
      </c>
      <c r="W86" s="196" t="str" cm="1">
        <f t="array" ref="W86">MID(";"&amp;'CASE DATA'!$E86&amp;";",SMALL(IF(ISERROR(SEARCH(MID(";"&amp;'CASE DATA'!$E86&amp;";",ROW($1:$99),1),";")),"",ROW($1:$99)+1),COLUMN(C86)),SMALL(IF(ISERROR(SEARCH(MID(";"&amp;'CASE DATA'!$E86&amp;";",ROW($1:$99),1),";")),"",ROW($1:$99)),COLUMN(C85)+1)-SMALL(IF(ISERROR(SEARCH(MID(";"&amp;'CASE DATA'!$E86&amp;";",ROW($1:$99),1),";")),"",ROW($1:$99)),COLUMN(C85))-1)</f>
        <v/>
      </c>
      <c r="X86" s="196" t="str" cm="1">
        <f t="array" ref="X86">MID(";"&amp;'CASE DATA'!$E86&amp;";",SMALL(IF(ISERROR(SEARCH(MID(";"&amp;'CASE DATA'!$E86&amp;";",ROW($1:$99),1),";")),"",ROW($1:$99)+1),COLUMN(D86)),SMALL(IF(ISERROR(SEARCH(MID(";"&amp;'CASE DATA'!$E86&amp;";",ROW($1:$99),1),";")),"",ROW($1:$99)),COLUMN(D85)+1)-SMALL(IF(ISERROR(SEARCH(MID(";"&amp;'CASE DATA'!$E86&amp;";",ROW($1:$99),1),";")),"",ROW($1:$99)),COLUMN(D85))-1)</f>
        <v/>
      </c>
      <c r="Y86" s="196" t="str" cm="1">
        <f t="array" ref="Y86">MID(";"&amp;'CASE DATA'!$E86&amp;";",SMALL(IF(ISERROR(SEARCH(MID(";"&amp;'CASE DATA'!$E86&amp;";",ROW($1:$99),1),";")),"",ROW($1:$99)+1),COLUMN(E86)),SMALL(IF(ISERROR(SEARCH(MID(";"&amp;'CASE DATA'!$E86&amp;";",ROW($1:$99),1),";")),"",ROW($1:$99)),COLUMN(E85)+1)-SMALL(IF(ISERROR(SEARCH(MID(";"&amp;'CASE DATA'!$E86&amp;";",ROW($1:$99),1),";")),"",ROW($1:$99)),COLUMN(E85))-1)</f>
        <v/>
      </c>
      <c r="Z86" s="196" t="str" cm="1">
        <f t="array" ref="Z86">MID(";"&amp;'CASE DATA'!$E86&amp;";",SMALL(IF(ISERROR(SEARCH(MID(";"&amp;'CASE DATA'!$E86&amp;";",ROW($1:$99),1),";")),"",ROW($1:$99)+1),COLUMN(F86)),SMALL(IF(ISERROR(SEARCH(MID(";"&amp;'CASE DATA'!$E86&amp;";",ROW($1:$99),1),";")),"",ROW($1:$99)),COLUMN(F85)+1)-SMALL(IF(ISERROR(SEARCH(MID(";"&amp;'CASE DATA'!$E86&amp;";",ROW($1:$99),1),";")),"",ROW($1:$99)),COLUMN(F85))-1)</f>
        <v/>
      </c>
      <c r="AA86" s="196" t="str" cm="1">
        <f t="array" ref="AA86">MID(";"&amp;'CASE DATA'!$E86&amp;";",SMALL(IF(ISERROR(SEARCH(MID(";"&amp;'CASE DATA'!$E86&amp;";",ROW($1:$99),1),";")),"",ROW($1:$99)+1),COLUMN(G86)),SMALL(IF(ISERROR(SEARCH(MID(";"&amp;'CASE DATA'!$E86&amp;";",ROW($1:$99),1),";")),"",ROW($1:$99)),COLUMN(G85)+1)-SMALL(IF(ISERROR(SEARCH(MID(";"&amp;'CASE DATA'!$E86&amp;";",ROW($1:$99),1),";")),"",ROW($1:$99)),COLUMN(G85))-1)</f>
        <v/>
      </c>
      <c r="AB86" s="196" t="str" cm="1">
        <f t="array" ref="AB86">MID(";"&amp;'CASE DATA'!$E86&amp;";",SMALL(IF(ISERROR(SEARCH(MID(";"&amp;'CASE DATA'!$E86&amp;";",ROW($1:$99),1),";")),"",ROW($1:$99)+1),COLUMN(H86)),SMALL(IF(ISERROR(SEARCH(MID(";"&amp;'CASE DATA'!$E86&amp;";",ROW($1:$99),1),";")),"",ROW($1:$99)),COLUMN(H85)+1)-SMALL(IF(ISERROR(SEARCH(MID(";"&amp;'CASE DATA'!$E86&amp;";",ROW($1:$99),1),";")),"",ROW($1:$99)),COLUMN(H85))-1)</f>
        <v/>
      </c>
      <c r="AC86" s="196" t="str" cm="1">
        <f t="array" ref="AC86">MID(";"&amp;'CASE DATA'!$E86&amp;";",SMALL(IF(ISERROR(SEARCH(MID(";"&amp;'CASE DATA'!$E86&amp;";",ROW($1:$99),1),";")),"",ROW($1:$99)+1),COLUMN(I86)),SMALL(IF(ISERROR(SEARCH(MID(";"&amp;'CASE DATA'!$E86&amp;";",ROW($1:$99),1),";")),"",ROW($1:$99)),COLUMN(I85)+1)-SMALL(IF(ISERROR(SEARCH(MID(";"&amp;'CASE DATA'!$E86&amp;";",ROW($1:$99),1),";")),"",ROW($1:$99)),COLUMN(I85))-1)</f>
        <v/>
      </c>
      <c r="AD86" s="196" t="str" cm="1">
        <f t="array" ref="AD86">MID(";"&amp;'CASE DATA'!$E86&amp;";",SMALL(IF(ISERROR(SEARCH(MID(";"&amp;'CASE DATA'!$E86&amp;";",ROW($1:$99),1),";")),"",ROW($1:$99)+1),COLUMN(J86)),SMALL(IF(ISERROR(SEARCH(MID(";"&amp;'CASE DATA'!$E86&amp;";",ROW($1:$99),1),";")),"",ROW($1:$99)),COLUMN(J85)+1)-SMALL(IF(ISERROR(SEARCH(MID(";"&amp;'CASE DATA'!$E86&amp;";",ROW($1:$99),1),";")),"",ROW($1:$99)),COLUMN(J85))-1)</f>
        <v/>
      </c>
      <c r="AE86" s="196" t="str" cm="1">
        <f t="array" ref="AE86">MID(";"&amp;'CASE DATA'!$E86&amp;";",SMALL(IF(ISERROR(SEARCH(MID(";"&amp;'CASE DATA'!$E86&amp;";",ROW($1:$99),1),";")),"",ROW($1:$99)+1),COLUMN(K86)),SMALL(IF(ISERROR(SEARCH(MID(";"&amp;'CASE DATA'!$E86&amp;";",ROW($1:$99),1),";")),"",ROW($1:$99)),COLUMN(K85)+1)-SMALL(IF(ISERROR(SEARCH(MID(";"&amp;'CASE DATA'!$E86&amp;";",ROW($1:$99),1),";")),"",ROW($1:$99)),COLUMN(K85))-1)</f>
        <v/>
      </c>
      <c r="AF86" s="196" t="str" cm="1">
        <f t="array" ref="AF86">MID(";"&amp;'CASE DATA'!$E86&amp;";",SMALL(IF(ISERROR(SEARCH(MID(";"&amp;'CASE DATA'!$E86&amp;";",ROW($1:$99),1),";")),"",ROW($1:$99)+1),COLUMN(L86)),SMALL(IF(ISERROR(SEARCH(MID(";"&amp;'CASE DATA'!$E86&amp;";",ROW($1:$99),1),";")),"",ROW($1:$99)),COLUMN(L85)+1)-SMALL(IF(ISERROR(SEARCH(MID(";"&amp;'CASE DATA'!$E86&amp;";",ROW($1:$99),1),";")),"",ROW($1:$99)),COLUMN(L85))-1)</f>
        <v/>
      </c>
    </row>
    <row r="87" spans="1:32" x14ac:dyDescent="0.3">
      <c r="A87" s="170"/>
      <c r="B87" s="170"/>
      <c r="C87" s="170"/>
      <c r="D87" s="174"/>
      <c r="E87" s="176"/>
      <c r="F87" s="170"/>
      <c r="G87" s="170"/>
      <c r="H87" s="170"/>
      <c r="I87" s="170"/>
      <c r="J87" s="170"/>
      <c r="K87" s="170"/>
      <c r="L87" s="170"/>
      <c r="M87" s="170"/>
      <c r="N87" s="170"/>
      <c r="O87" s="170"/>
      <c r="P87" s="170"/>
      <c r="Q87" s="170"/>
      <c r="R87" s="170"/>
      <c r="S87" s="11">
        <f t="shared" si="2"/>
        <v>0</v>
      </c>
      <c r="T87" s="170"/>
      <c r="U87" s="196" t="str" cm="1">
        <f t="array" ref="U87">MID(";"&amp;'CASE DATA'!$E87&amp;";",SMALL(IF(ISERROR(SEARCH(MID(";"&amp;'CASE DATA'!$E87&amp;";",ROW($1:$99),1),";")),"",ROW($1:$99)+1),COLUMN(A87)),SMALL(IF(ISERROR(SEARCH(MID(";"&amp;'CASE DATA'!$E87&amp;";",ROW($1:$99),1),";")),"",ROW($1:$99)),COLUMN(A86)+1)-SMALL(IF(ISERROR(SEARCH(MID(";"&amp;'CASE DATA'!$E87&amp;";",ROW($1:$99),1),";")),"",ROW($1:$99)),COLUMN(A86))-1)</f>
        <v/>
      </c>
      <c r="V87" s="196" t="str" cm="1">
        <f t="array" ref="V87">MID(";"&amp;'CASE DATA'!$E87&amp;";",SMALL(IF(ISERROR(SEARCH(MID(";"&amp;'CASE DATA'!$E87&amp;";",ROW($1:$99),1),";")),"",ROW($1:$99)+1),COLUMN(B87)),SMALL(IF(ISERROR(SEARCH(MID(";"&amp;'CASE DATA'!$E87&amp;";",ROW($1:$99),1),";")),"",ROW($1:$99)),COLUMN(B86)+1)-SMALL(IF(ISERROR(SEARCH(MID(";"&amp;'CASE DATA'!$E87&amp;";",ROW($1:$99),1),";")),"",ROW($1:$99)),COLUMN(B86))-1)</f>
        <v/>
      </c>
      <c r="W87" s="196" t="str" cm="1">
        <f t="array" ref="W87">MID(";"&amp;'CASE DATA'!$E87&amp;";",SMALL(IF(ISERROR(SEARCH(MID(";"&amp;'CASE DATA'!$E87&amp;";",ROW($1:$99),1),";")),"",ROW($1:$99)+1),COLUMN(C87)),SMALL(IF(ISERROR(SEARCH(MID(";"&amp;'CASE DATA'!$E87&amp;";",ROW($1:$99),1),";")),"",ROW($1:$99)),COLUMN(C86)+1)-SMALL(IF(ISERROR(SEARCH(MID(";"&amp;'CASE DATA'!$E87&amp;";",ROW($1:$99),1),";")),"",ROW($1:$99)),COLUMN(C86))-1)</f>
        <v/>
      </c>
      <c r="X87" s="196" t="str" cm="1">
        <f t="array" ref="X87">MID(";"&amp;'CASE DATA'!$E87&amp;";",SMALL(IF(ISERROR(SEARCH(MID(";"&amp;'CASE DATA'!$E87&amp;";",ROW($1:$99),1),";")),"",ROW($1:$99)+1),COLUMN(D87)),SMALL(IF(ISERROR(SEARCH(MID(";"&amp;'CASE DATA'!$E87&amp;";",ROW($1:$99),1),";")),"",ROW($1:$99)),COLUMN(D86)+1)-SMALL(IF(ISERROR(SEARCH(MID(";"&amp;'CASE DATA'!$E87&amp;";",ROW($1:$99),1),";")),"",ROW($1:$99)),COLUMN(D86))-1)</f>
        <v/>
      </c>
      <c r="Y87" s="196" t="str" cm="1">
        <f t="array" ref="Y87">MID(";"&amp;'CASE DATA'!$E87&amp;";",SMALL(IF(ISERROR(SEARCH(MID(";"&amp;'CASE DATA'!$E87&amp;";",ROW($1:$99),1),";")),"",ROW($1:$99)+1),COLUMN(E87)),SMALL(IF(ISERROR(SEARCH(MID(";"&amp;'CASE DATA'!$E87&amp;";",ROW($1:$99),1),";")),"",ROW($1:$99)),COLUMN(E86)+1)-SMALL(IF(ISERROR(SEARCH(MID(";"&amp;'CASE DATA'!$E87&amp;";",ROW($1:$99),1),";")),"",ROW($1:$99)),COLUMN(E86))-1)</f>
        <v/>
      </c>
      <c r="Z87" s="196" t="str" cm="1">
        <f t="array" ref="Z87">MID(";"&amp;'CASE DATA'!$E87&amp;";",SMALL(IF(ISERROR(SEARCH(MID(";"&amp;'CASE DATA'!$E87&amp;";",ROW($1:$99),1),";")),"",ROW($1:$99)+1),COLUMN(F87)),SMALL(IF(ISERROR(SEARCH(MID(";"&amp;'CASE DATA'!$E87&amp;";",ROW($1:$99),1),";")),"",ROW($1:$99)),COLUMN(F86)+1)-SMALL(IF(ISERROR(SEARCH(MID(";"&amp;'CASE DATA'!$E87&amp;";",ROW($1:$99),1),";")),"",ROW($1:$99)),COLUMN(F86))-1)</f>
        <v/>
      </c>
      <c r="AA87" s="196" t="str" cm="1">
        <f t="array" ref="AA87">MID(";"&amp;'CASE DATA'!$E87&amp;";",SMALL(IF(ISERROR(SEARCH(MID(";"&amp;'CASE DATA'!$E87&amp;";",ROW($1:$99),1),";")),"",ROW($1:$99)+1),COLUMN(G87)),SMALL(IF(ISERROR(SEARCH(MID(";"&amp;'CASE DATA'!$E87&amp;";",ROW($1:$99),1),";")),"",ROW($1:$99)),COLUMN(G86)+1)-SMALL(IF(ISERROR(SEARCH(MID(";"&amp;'CASE DATA'!$E87&amp;";",ROW($1:$99),1),";")),"",ROW($1:$99)),COLUMN(G86))-1)</f>
        <v/>
      </c>
      <c r="AB87" s="196" t="str" cm="1">
        <f t="array" ref="AB87">MID(";"&amp;'CASE DATA'!$E87&amp;";",SMALL(IF(ISERROR(SEARCH(MID(";"&amp;'CASE DATA'!$E87&amp;";",ROW($1:$99),1),";")),"",ROW($1:$99)+1),COLUMN(H87)),SMALL(IF(ISERROR(SEARCH(MID(";"&amp;'CASE DATA'!$E87&amp;";",ROW($1:$99),1),";")),"",ROW($1:$99)),COLUMN(H86)+1)-SMALL(IF(ISERROR(SEARCH(MID(";"&amp;'CASE DATA'!$E87&amp;";",ROW($1:$99),1),";")),"",ROW($1:$99)),COLUMN(H86))-1)</f>
        <v/>
      </c>
      <c r="AC87" s="196" t="str" cm="1">
        <f t="array" ref="AC87">MID(";"&amp;'CASE DATA'!$E87&amp;";",SMALL(IF(ISERROR(SEARCH(MID(";"&amp;'CASE DATA'!$E87&amp;";",ROW($1:$99),1),";")),"",ROW($1:$99)+1),COLUMN(I87)),SMALL(IF(ISERROR(SEARCH(MID(";"&amp;'CASE DATA'!$E87&amp;";",ROW($1:$99),1),";")),"",ROW($1:$99)),COLUMN(I86)+1)-SMALL(IF(ISERROR(SEARCH(MID(";"&amp;'CASE DATA'!$E87&amp;";",ROW($1:$99),1),";")),"",ROW($1:$99)),COLUMN(I86))-1)</f>
        <v/>
      </c>
      <c r="AD87" s="196" t="str" cm="1">
        <f t="array" ref="AD87">MID(";"&amp;'CASE DATA'!$E87&amp;";",SMALL(IF(ISERROR(SEARCH(MID(";"&amp;'CASE DATA'!$E87&amp;";",ROW($1:$99),1),";")),"",ROW($1:$99)+1),COLUMN(J87)),SMALL(IF(ISERROR(SEARCH(MID(";"&amp;'CASE DATA'!$E87&amp;";",ROW($1:$99),1),";")),"",ROW($1:$99)),COLUMN(J86)+1)-SMALL(IF(ISERROR(SEARCH(MID(";"&amp;'CASE DATA'!$E87&amp;";",ROW($1:$99),1),";")),"",ROW($1:$99)),COLUMN(J86))-1)</f>
        <v/>
      </c>
      <c r="AE87" s="196" t="str" cm="1">
        <f t="array" ref="AE87">MID(";"&amp;'CASE DATA'!$E87&amp;";",SMALL(IF(ISERROR(SEARCH(MID(";"&amp;'CASE DATA'!$E87&amp;";",ROW($1:$99),1),";")),"",ROW($1:$99)+1),COLUMN(K87)),SMALL(IF(ISERROR(SEARCH(MID(";"&amp;'CASE DATA'!$E87&amp;";",ROW($1:$99),1),";")),"",ROW($1:$99)),COLUMN(K86)+1)-SMALL(IF(ISERROR(SEARCH(MID(";"&amp;'CASE DATA'!$E87&amp;";",ROW($1:$99),1),";")),"",ROW($1:$99)),COLUMN(K86))-1)</f>
        <v/>
      </c>
      <c r="AF87" s="196" t="str" cm="1">
        <f t="array" ref="AF87">MID(";"&amp;'CASE DATA'!$E87&amp;";",SMALL(IF(ISERROR(SEARCH(MID(";"&amp;'CASE DATA'!$E87&amp;";",ROW($1:$99),1),";")),"",ROW($1:$99)+1),COLUMN(L87)),SMALL(IF(ISERROR(SEARCH(MID(";"&amp;'CASE DATA'!$E87&amp;";",ROW($1:$99),1),";")),"",ROW($1:$99)),COLUMN(L86)+1)-SMALL(IF(ISERROR(SEARCH(MID(";"&amp;'CASE DATA'!$E87&amp;";",ROW($1:$99),1),";")),"",ROW($1:$99)),COLUMN(L86))-1)</f>
        <v/>
      </c>
    </row>
    <row r="88" spans="1:32" x14ac:dyDescent="0.3">
      <c r="A88" s="170"/>
      <c r="B88" s="170"/>
      <c r="C88" s="170"/>
      <c r="D88" s="174"/>
      <c r="E88" s="176"/>
      <c r="F88" s="170"/>
      <c r="G88" s="170"/>
      <c r="H88" s="170"/>
      <c r="I88" s="170"/>
      <c r="J88" s="170"/>
      <c r="K88" s="170"/>
      <c r="L88" s="170"/>
      <c r="M88" s="170"/>
      <c r="N88" s="170"/>
      <c r="O88" s="170"/>
      <c r="P88" s="170"/>
      <c r="Q88" s="170"/>
      <c r="R88" s="170"/>
      <c r="S88" s="11">
        <f t="shared" si="2"/>
        <v>0</v>
      </c>
      <c r="T88" s="170"/>
      <c r="U88" s="196" t="str" cm="1">
        <f t="array" ref="U88">MID(";"&amp;'CASE DATA'!$E88&amp;";",SMALL(IF(ISERROR(SEARCH(MID(";"&amp;'CASE DATA'!$E88&amp;";",ROW($1:$99),1),";")),"",ROW($1:$99)+1),COLUMN(A88)),SMALL(IF(ISERROR(SEARCH(MID(";"&amp;'CASE DATA'!$E88&amp;";",ROW($1:$99),1),";")),"",ROW($1:$99)),COLUMN(A87)+1)-SMALL(IF(ISERROR(SEARCH(MID(";"&amp;'CASE DATA'!$E88&amp;";",ROW($1:$99),1),";")),"",ROW($1:$99)),COLUMN(A87))-1)</f>
        <v/>
      </c>
      <c r="V88" s="196" t="str" cm="1">
        <f t="array" ref="V88">MID(";"&amp;'CASE DATA'!$E88&amp;";",SMALL(IF(ISERROR(SEARCH(MID(";"&amp;'CASE DATA'!$E88&amp;";",ROW($1:$99),1),";")),"",ROW($1:$99)+1),COLUMN(B88)),SMALL(IF(ISERROR(SEARCH(MID(";"&amp;'CASE DATA'!$E88&amp;";",ROW($1:$99),1),";")),"",ROW($1:$99)),COLUMN(B87)+1)-SMALL(IF(ISERROR(SEARCH(MID(";"&amp;'CASE DATA'!$E88&amp;";",ROW($1:$99),1),";")),"",ROW($1:$99)),COLUMN(B87))-1)</f>
        <v/>
      </c>
      <c r="W88" s="196" t="str" cm="1">
        <f t="array" ref="W88">MID(";"&amp;'CASE DATA'!$E88&amp;";",SMALL(IF(ISERROR(SEARCH(MID(";"&amp;'CASE DATA'!$E88&amp;";",ROW($1:$99),1),";")),"",ROW($1:$99)+1),COLUMN(C88)),SMALL(IF(ISERROR(SEARCH(MID(";"&amp;'CASE DATA'!$E88&amp;";",ROW($1:$99),1),";")),"",ROW($1:$99)),COLUMN(C87)+1)-SMALL(IF(ISERROR(SEARCH(MID(";"&amp;'CASE DATA'!$E88&amp;";",ROW($1:$99),1),";")),"",ROW($1:$99)),COLUMN(C87))-1)</f>
        <v/>
      </c>
      <c r="X88" s="196" t="str" cm="1">
        <f t="array" ref="X88">MID(";"&amp;'CASE DATA'!$E88&amp;";",SMALL(IF(ISERROR(SEARCH(MID(";"&amp;'CASE DATA'!$E88&amp;";",ROW($1:$99),1),";")),"",ROW($1:$99)+1),COLUMN(D88)),SMALL(IF(ISERROR(SEARCH(MID(";"&amp;'CASE DATA'!$E88&amp;";",ROW($1:$99),1),";")),"",ROW($1:$99)),COLUMN(D87)+1)-SMALL(IF(ISERROR(SEARCH(MID(";"&amp;'CASE DATA'!$E88&amp;";",ROW($1:$99),1),";")),"",ROW($1:$99)),COLUMN(D87))-1)</f>
        <v/>
      </c>
      <c r="Y88" s="196" t="str" cm="1">
        <f t="array" ref="Y88">MID(";"&amp;'CASE DATA'!$E88&amp;";",SMALL(IF(ISERROR(SEARCH(MID(";"&amp;'CASE DATA'!$E88&amp;";",ROW($1:$99),1),";")),"",ROW($1:$99)+1),COLUMN(E88)),SMALL(IF(ISERROR(SEARCH(MID(";"&amp;'CASE DATA'!$E88&amp;";",ROW($1:$99),1),";")),"",ROW($1:$99)),COLUMN(E87)+1)-SMALL(IF(ISERROR(SEARCH(MID(";"&amp;'CASE DATA'!$E88&amp;";",ROW($1:$99),1),";")),"",ROW($1:$99)),COLUMN(E87))-1)</f>
        <v/>
      </c>
      <c r="Z88" s="196" t="str" cm="1">
        <f t="array" ref="Z88">MID(";"&amp;'CASE DATA'!$E88&amp;";",SMALL(IF(ISERROR(SEARCH(MID(";"&amp;'CASE DATA'!$E88&amp;";",ROW($1:$99),1),";")),"",ROW($1:$99)+1),COLUMN(F88)),SMALL(IF(ISERROR(SEARCH(MID(";"&amp;'CASE DATA'!$E88&amp;";",ROW($1:$99),1),";")),"",ROW($1:$99)),COLUMN(F87)+1)-SMALL(IF(ISERROR(SEARCH(MID(";"&amp;'CASE DATA'!$E88&amp;";",ROW($1:$99),1),";")),"",ROW($1:$99)),COLUMN(F87))-1)</f>
        <v/>
      </c>
      <c r="AA88" s="196" t="str" cm="1">
        <f t="array" ref="AA88">MID(";"&amp;'CASE DATA'!$E88&amp;";",SMALL(IF(ISERROR(SEARCH(MID(";"&amp;'CASE DATA'!$E88&amp;";",ROW($1:$99),1),";")),"",ROW($1:$99)+1),COLUMN(G88)),SMALL(IF(ISERROR(SEARCH(MID(";"&amp;'CASE DATA'!$E88&amp;";",ROW($1:$99),1),";")),"",ROW($1:$99)),COLUMN(G87)+1)-SMALL(IF(ISERROR(SEARCH(MID(";"&amp;'CASE DATA'!$E88&amp;";",ROW($1:$99),1),";")),"",ROW($1:$99)),COLUMN(G87))-1)</f>
        <v/>
      </c>
      <c r="AB88" s="196" t="str" cm="1">
        <f t="array" ref="AB88">MID(";"&amp;'CASE DATA'!$E88&amp;";",SMALL(IF(ISERROR(SEARCH(MID(";"&amp;'CASE DATA'!$E88&amp;";",ROW($1:$99),1),";")),"",ROW($1:$99)+1),COLUMN(H88)),SMALL(IF(ISERROR(SEARCH(MID(";"&amp;'CASE DATA'!$E88&amp;";",ROW($1:$99),1),";")),"",ROW($1:$99)),COLUMN(H87)+1)-SMALL(IF(ISERROR(SEARCH(MID(";"&amp;'CASE DATA'!$E88&amp;";",ROW($1:$99),1),";")),"",ROW($1:$99)),COLUMN(H87))-1)</f>
        <v/>
      </c>
      <c r="AC88" s="196" t="str" cm="1">
        <f t="array" ref="AC88">MID(";"&amp;'CASE DATA'!$E88&amp;";",SMALL(IF(ISERROR(SEARCH(MID(";"&amp;'CASE DATA'!$E88&amp;";",ROW($1:$99),1),";")),"",ROW($1:$99)+1),COLUMN(I88)),SMALL(IF(ISERROR(SEARCH(MID(";"&amp;'CASE DATA'!$E88&amp;";",ROW($1:$99),1),";")),"",ROW($1:$99)),COLUMN(I87)+1)-SMALL(IF(ISERROR(SEARCH(MID(";"&amp;'CASE DATA'!$E88&amp;";",ROW($1:$99),1),";")),"",ROW($1:$99)),COLUMN(I87))-1)</f>
        <v/>
      </c>
      <c r="AD88" s="196" t="str" cm="1">
        <f t="array" ref="AD88">MID(";"&amp;'CASE DATA'!$E88&amp;";",SMALL(IF(ISERROR(SEARCH(MID(";"&amp;'CASE DATA'!$E88&amp;";",ROW($1:$99),1),";")),"",ROW($1:$99)+1),COLUMN(J88)),SMALL(IF(ISERROR(SEARCH(MID(";"&amp;'CASE DATA'!$E88&amp;";",ROW($1:$99),1),";")),"",ROW($1:$99)),COLUMN(J87)+1)-SMALL(IF(ISERROR(SEARCH(MID(";"&amp;'CASE DATA'!$E88&amp;";",ROW($1:$99),1),";")),"",ROW($1:$99)),COLUMN(J87))-1)</f>
        <v/>
      </c>
      <c r="AE88" s="196" t="str" cm="1">
        <f t="array" ref="AE88">MID(";"&amp;'CASE DATA'!$E88&amp;";",SMALL(IF(ISERROR(SEARCH(MID(";"&amp;'CASE DATA'!$E88&amp;";",ROW($1:$99),1),";")),"",ROW($1:$99)+1),COLUMN(K88)),SMALL(IF(ISERROR(SEARCH(MID(";"&amp;'CASE DATA'!$E88&amp;";",ROW($1:$99),1),";")),"",ROW($1:$99)),COLUMN(K87)+1)-SMALL(IF(ISERROR(SEARCH(MID(";"&amp;'CASE DATA'!$E88&amp;";",ROW($1:$99),1),";")),"",ROW($1:$99)),COLUMN(K87))-1)</f>
        <v/>
      </c>
      <c r="AF88" s="196" t="str" cm="1">
        <f t="array" ref="AF88">MID(";"&amp;'CASE DATA'!$E88&amp;";",SMALL(IF(ISERROR(SEARCH(MID(";"&amp;'CASE DATA'!$E88&amp;";",ROW($1:$99),1),";")),"",ROW($1:$99)+1),COLUMN(L88)),SMALL(IF(ISERROR(SEARCH(MID(";"&amp;'CASE DATA'!$E88&amp;";",ROW($1:$99),1),";")),"",ROW($1:$99)),COLUMN(L87)+1)-SMALL(IF(ISERROR(SEARCH(MID(";"&amp;'CASE DATA'!$E88&amp;";",ROW($1:$99),1),";")),"",ROW($1:$99)),COLUMN(L87))-1)</f>
        <v/>
      </c>
    </row>
    <row r="89" spans="1:32" x14ac:dyDescent="0.3">
      <c r="A89" s="170"/>
      <c r="B89" s="170"/>
      <c r="C89" s="170"/>
      <c r="D89" s="174"/>
      <c r="E89" s="176"/>
      <c r="F89" s="170"/>
      <c r="G89" s="170"/>
      <c r="H89" s="170"/>
      <c r="I89" s="170"/>
      <c r="J89" s="170"/>
      <c r="K89" s="170"/>
      <c r="L89" s="170"/>
      <c r="M89" s="170"/>
      <c r="N89" s="170"/>
      <c r="O89" s="170"/>
      <c r="P89" s="170"/>
      <c r="Q89" s="170"/>
      <c r="R89" s="170"/>
      <c r="S89" s="11">
        <f t="shared" si="2"/>
        <v>0</v>
      </c>
      <c r="T89" s="170"/>
      <c r="U89" s="196" t="str" cm="1">
        <f t="array" ref="U89">MID(";"&amp;'CASE DATA'!$E89&amp;";",SMALL(IF(ISERROR(SEARCH(MID(";"&amp;'CASE DATA'!$E89&amp;";",ROW($1:$99),1),";")),"",ROW($1:$99)+1),COLUMN(A89)),SMALL(IF(ISERROR(SEARCH(MID(";"&amp;'CASE DATA'!$E89&amp;";",ROW($1:$99),1),";")),"",ROW($1:$99)),COLUMN(A88)+1)-SMALL(IF(ISERROR(SEARCH(MID(";"&amp;'CASE DATA'!$E89&amp;";",ROW($1:$99),1),";")),"",ROW($1:$99)),COLUMN(A88))-1)</f>
        <v/>
      </c>
      <c r="V89" s="196" t="str" cm="1">
        <f t="array" ref="V89">MID(";"&amp;'CASE DATA'!$E89&amp;";",SMALL(IF(ISERROR(SEARCH(MID(";"&amp;'CASE DATA'!$E89&amp;";",ROW($1:$99),1),";")),"",ROW($1:$99)+1),COLUMN(B89)),SMALL(IF(ISERROR(SEARCH(MID(";"&amp;'CASE DATA'!$E89&amp;";",ROW($1:$99),1),";")),"",ROW($1:$99)),COLUMN(B88)+1)-SMALL(IF(ISERROR(SEARCH(MID(";"&amp;'CASE DATA'!$E89&amp;";",ROW($1:$99),1),";")),"",ROW($1:$99)),COLUMN(B88))-1)</f>
        <v/>
      </c>
      <c r="W89" s="196" t="str" cm="1">
        <f t="array" ref="W89">MID(";"&amp;'CASE DATA'!$E89&amp;";",SMALL(IF(ISERROR(SEARCH(MID(";"&amp;'CASE DATA'!$E89&amp;";",ROW($1:$99),1),";")),"",ROW($1:$99)+1),COLUMN(C89)),SMALL(IF(ISERROR(SEARCH(MID(";"&amp;'CASE DATA'!$E89&amp;";",ROW($1:$99),1),";")),"",ROW($1:$99)),COLUMN(C88)+1)-SMALL(IF(ISERROR(SEARCH(MID(";"&amp;'CASE DATA'!$E89&amp;";",ROW($1:$99),1),";")),"",ROW($1:$99)),COLUMN(C88))-1)</f>
        <v/>
      </c>
      <c r="X89" s="196" t="str" cm="1">
        <f t="array" ref="X89">MID(";"&amp;'CASE DATA'!$E89&amp;";",SMALL(IF(ISERROR(SEARCH(MID(";"&amp;'CASE DATA'!$E89&amp;";",ROW($1:$99),1),";")),"",ROW($1:$99)+1),COLUMN(D89)),SMALL(IF(ISERROR(SEARCH(MID(";"&amp;'CASE DATA'!$E89&amp;";",ROW($1:$99),1),";")),"",ROW($1:$99)),COLUMN(D88)+1)-SMALL(IF(ISERROR(SEARCH(MID(";"&amp;'CASE DATA'!$E89&amp;";",ROW($1:$99),1),";")),"",ROW($1:$99)),COLUMN(D88))-1)</f>
        <v/>
      </c>
      <c r="Y89" s="196" t="str" cm="1">
        <f t="array" ref="Y89">MID(";"&amp;'CASE DATA'!$E89&amp;";",SMALL(IF(ISERROR(SEARCH(MID(";"&amp;'CASE DATA'!$E89&amp;";",ROW($1:$99),1),";")),"",ROW($1:$99)+1),COLUMN(E89)),SMALL(IF(ISERROR(SEARCH(MID(";"&amp;'CASE DATA'!$E89&amp;";",ROW($1:$99),1),";")),"",ROW($1:$99)),COLUMN(E88)+1)-SMALL(IF(ISERROR(SEARCH(MID(";"&amp;'CASE DATA'!$E89&amp;";",ROW($1:$99),1),";")),"",ROW($1:$99)),COLUMN(E88))-1)</f>
        <v/>
      </c>
      <c r="Z89" s="196" t="str" cm="1">
        <f t="array" ref="Z89">MID(";"&amp;'CASE DATA'!$E89&amp;";",SMALL(IF(ISERROR(SEARCH(MID(";"&amp;'CASE DATA'!$E89&amp;";",ROW($1:$99),1),";")),"",ROW($1:$99)+1),COLUMN(F89)),SMALL(IF(ISERROR(SEARCH(MID(";"&amp;'CASE DATA'!$E89&amp;";",ROW($1:$99),1),";")),"",ROW($1:$99)),COLUMN(F88)+1)-SMALL(IF(ISERROR(SEARCH(MID(";"&amp;'CASE DATA'!$E89&amp;";",ROW($1:$99),1),";")),"",ROW($1:$99)),COLUMN(F88))-1)</f>
        <v/>
      </c>
      <c r="AA89" s="196" t="str" cm="1">
        <f t="array" ref="AA89">MID(";"&amp;'CASE DATA'!$E89&amp;";",SMALL(IF(ISERROR(SEARCH(MID(";"&amp;'CASE DATA'!$E89&amp;";",ROW($1:$99),1),";")),"",ROW($1:$99)+1),COLUMN(G89)),SMALL(IF(ISERROR(SEARCH(MID(";"&amp;'CASE DATA'!$E89&amp;";",ROW($1:$99),1),";")),"",ROW($1:$99)),COLUMN(G88)+1)-SMALL(IF(ISERROR(SEARCH(MID(";"&amp;'CASE DATA'!$E89&amp;";",ROW($1:$99),1),";")),"",ROW($1:$99)),COLUMN(G88))-1)</f>
        <v/>
      </c>
      <c r="AB89" s="196" t="str" cm="1">
        <f t="array" ref="AB89">MID(";"&amp;'CASE DATA'!$E89&amp;";",SMALL(IF(ISERROR(SEARCH(MID(";"&amp;'CASE DATA'!$E89&amp;";",ROW($1:$99),1),";")),"",ROW($1:$99)+1),COLUMN(H89)),SMALL(IF(ISERROR(SEARCH(MID(";"&amp;'CASE DATA'!$E89&amp;";",ROW($1:$99),1),";")),"",ROW($1:$99)),COLUMN(H88)+1)-SMALL(IF(ISERROR(SEARCH(MID(";"&amp;'CASE DATA'!$E89&amp;";",ROW($1:$99),1),";")),"",ROW($1:$99)),COLUMN(H88))-1)</f>
        <v/>
      </c>
      <c r="AC89" s="196" t="str" cm="1">
        <f t="array" ref="AC89">MID(";"&amp;'CASE DATA'!$E89&amp;";",SMALL(IF(ISERROR(SEARCH(MID(";"&amp;'CASE DATA'!$E89&amp;";",ROW($1:$99),1),";")),"",ROW($1:$99)+1),COLUMN(I89)),SMALL(IF(ISERROR(SEARCH(MID(";"&amp;'CASE DATA'!$E89&amp;";",ROW($1:$99),1),";")),"",ROW($1:$99)),COLUMN(I88)+1)-SMALL(IF(ISERROR(SEARCH(MID(";"&amp;'CASE DATA'!$E89&amp;";",ROW($1:$99),1),";")),"",ROW($1:$99)),COLUMN(I88))-1)</f>
        <v/>
      </c>
      <c r="AD89" s="196" t="str" cm="1">
        <f t="array" ref="AD89">MID(";"&amp;'CASE DATA'!$E89&amp;";",SMALL(IF(ISERROR(SEARCH(MID(";"&amp;'CASE DATA'!$E89&amp;";",ROW($1:$99),1),";")),"",ROW($1:$99)+1),COLUMN(J89)),SMALL(IF(ISERROR(SEARCH(MID(";"&amp;'CASE DATA'!$E89&amp;";",ROW($1:$99),1),";")),"",ROW($1:$99)),COLUMN(J88)+1)-SMALL(IF(ISERROR(SEARCH(MID(";"&amp;'CASE DATA'!$E89&amp;";",ROW($1:$99),1),";")),"",ROW($1:$99)),COLUMN(J88))-1)</f>
        <v/>
      </c>
      <c r="AE89" s="196" t="str" cm="1">
        <f t="array" ref="AE89">MID(";"&amp;'CASE DATA'!$E89&amp;";",SMALL(IF(ISERROR(SEARCH(MID(";"&amp;'CASE DATA'!$E89&amp;";",ROW($1:$99),1),";")),"",ROW($1:$99)+1),COLUMN(K89)),SMALL(IF(ISERROR(SEARCH(MID(";"&amp;'CASE DATA'!$E89&amp;";",ROW($1:$99),1),";")),"",ROW($1:$99)),COLUMN(K88)+1)-SMALL(IF(ISERROR(SEARCH(MID(";"&amp;'CASE DATA'!$E89&amp;";",ROW($1:$99),1),";")),"",ROW($1:$99)),COLUMN(K88))-1)</f>
        <v/>
      </c>
      <c r="AF89" s="196" t="str" cm="1">
        <f t="array" ref="AF89">MID(";"&amp;'CASE DATA'!$E89&amp;";",SMALL(IF(ISERROR(SEARCH(MID(";"&amp;'CASE DATA'!$E89&amp;";",ROW($1:$99),1),";")),"",ROW($1:$99)+1),COLUMN(L89)),SMALL(IF(ISERROR(SEARCH(MID(";"&amp;'CASE DATA'!$E89&amp;";",ROW($1:$99),1),";")),"",ROW($1:$99)),COLUMN(L88)+1)-SMALL(IF(ISERROR(SEARCH(MID(";"&amp;'CASE DATA'!$E89&amp;";",ROW($1:$99),1),";")),"",ROW($1:$99)),COLUMN(L88))-1)</f>
        <v/>
      </c>
    </row>
    <row r="90" spans="1:32" x14ac:dyDescent="0.3">
      <c r="A90" s="170"/>
      <c r="B90" s="170"/>
      <c r="C90" s="170"/>
      <c r="D90" s="174"/>
      <c r="E90" s="176"/>
      <c r="F90" s="170"/>
      <c r="G90" s="170"/>
      <c r="H90" s="170"/>
      <c r="I90" s="170"/>
      <c r="J90" s="170"/>
      <c r="K90" s="170"/>
      <c r="L90" s="170"/>
      <c r="M90" s="170"/>
      <c r="N90" s="170"/>
      <c r="O90" s="170"/>
      <c r="P90" s="170"/>
      <c r="Q90" s="170"/>
      <c r="R90" s="170"/>
      <c r="S90" s="11">
        <f t="shared" si="2"/>
        <v>0</v>
      </c>
      <c r="T90" s="170"/>
      <c r="U90" s="196" t="str" cm="1">
        <f t="array" ref="U90">MID(";"&amp;'CASE DATA'!$E90&amp;";",SMALL(IF(ISERROR(SEARCH(MID(";"&amp;'CASE DATA'!$E90&amp;";",ROW($1:$99),1),";")),"",ROW($1:$99)+1),COLUMN(A90)),SMALL(IF(ISERROR(SEARCH(MID(";"&amp;'CASE DATA'!$E90&amp;";",ROW($1:$99),1),";")),"",ROW($1:$99)),COLUMN(A89)+1)-SMALL(IF(ISERROR(SEARCH(MID(";"&amp;'CASE DATA'!$E90&amp;";",ROW($1:$99),1),";")),"",ROW($1:$99)),COLUMN(A89))-1)</f>
        <v/>
      </c>
      <c r="V90" s="196" t="str" cm="1">
        <f t="array" ref="V90">MID(";"&amp;'CASE DATA'!$E90&amp;";",SMALL(IF(ISERROR(SEARCH(MID(";"&amp;'CASE DATA'!$E90&amp;";",ROW($1:$99),1),";")),"",ROW($1:$99)+1),COLUMN(B90)),SMALL(IF(ISERROR(SEARCH(MID(";"&amp;'CASE DATA'!$E90&amp;";",ROW($1:$99),1),";")),"",ROW($1:$99)),COLUMN(B89)+1)-SMALL(IF(ISERROR(SEARCH(MID(";"&amp;'CASE DATA'!$E90&amp;";",ROW($1:$99),1),";")),"",ROW($1:$99)),COLUMN(B89))-1)</f>
        <v/>
      </c>
      <c r="W90" s="196" t="str" cm="1">
        <f t="array" ref="W90">MID(";"&amp;'CASE DATA'!$E90&amp;";",SMALL(IF(ISERROR(SEARCH(MID(";"&amp;'CASE DATA'!$E90&amp;";",ROW($1:$99),1),";")),"",ROW($1:$99)+1),COLUMN(C90)),SMALL(IF(ISERROR(SEARCH(MID(";"&amp;'CASE DATA'!$E90&amp;";",ROW($1:$99),1),";")),"",ROW($1:$99)),COLUMN(C89)+1)-SMALL(IF(ISERROR(SEARCH(MID(";"&amp;'CASE DATA'!$E90&amp;";",ROW($1:$99),1),";")),"",ROW($1:$99)),COLUMN(C89))-1)</f>
        <v/>
      </c>
      <c r="X90" s="196" t="str" cm="1">
        <f t="array" ref="X90">MID(";"&amp;'CASE DATA'!$E90&amp;";",SMALL(IF(ISERROR(SEARCH(MID(";"&amp;'CASE DATA'!$E90&amp;";",ROW($1:$99),1),";")),"",ROW($1:$99)+1),COLUMN(D90)),SMALL(IF(ISERROR(SEARCH(MID(";"&amp;'CASE DATA'!$E90&amp;";",ROW($1:$99),1),";")),"",ROW($1:$99)),COLUMN(D89)+1)-SMALL(IF(ISERROR(SEARCH(MID(";"&amp;'CASE DATA'!$E90&amp;";",ROW($1:$99),1),";")),"",ROW($1:$99)),COLUMN(D89))-1)</f>
        <v/>
      </c>
      <c r="Y90" s="196" t="str" cm="1">
        <f t="array" ref="Y90">MID(";"&amp;'CASE DATA'!$E90&amp;";",SMALL(IF(ISERROR(SEARCH(MID(";"&amp;'CASE DATA'!$E90&amp;";",ROW($1:$99),1),";")),"",ROW($1:$99)+1),COLUMN(E90)),SMALL(IF(ISERROR(SEARCH(MID(";"&amp;'CASE DATA'!$E90&amp;";",ROW($1:$99),1),";")),"",ROW($1:$99)),COLUMN(E89)+1)-SMALL(IF(ISERROR(SEARCH(MID(";"&amp;'CASE DATA'!$E90&amp;";",ROW($1:$99),1),";")),"",ROW($1:$99)),COLUMN(E89))-1)</f>
        <v/>
      </c>
      <c r="Z90" s="196" t="str" cm="1">
        <f t="array" ref="Z90">MID(";"&amp;'CASE DATA'!$E90&amp;";",SMALL(IF(ISERROR(SEARCH(MID(";"&amp;'CASE DATA'!$E90&amp;";",ROW($1:$99),1),";")),"",ROW($1:$99)+1),COLUMN(F90)),SMALL(IF(ISERROR(SEARCH(MID(";"&amp;'CASE DATA'!$E90&amp;";",ROW($1:$99),1),";")),"",ROW($1:$99)),COLUMN(F89)+1)-SMALL(IF(ISERROR(SEARCH(MID(";"&amp;'CASE DATA'!$E90&amp;";",ROW($1:$99),1),";")),"",ROW($1:$99)),COLUMN(F89))-1)</f>
        <v/>
      </c>
      <c r="AA90" s="196" t="str" cm="1">
        <f t="array" ref="AA90">MID(";"&amp;'CASE DATA'!$E90&amp;";",SMALL(IF(ISERROR(SEARCH(MID(";"&amp;'CASE DATA'!$E90&amp;";",ROW($1:$99),1),";")),"",ROW($1:$99)+1),COLUMN(G90)),SMALL(IF(ISERROR(SEARCH(MID(";"&amp;'CASE DATA'!$E90&amp;";",ROW($1:$99),1),";")),"",ROW($1:$99)),COLUMN(G89)+1)-SMALL(IF(ISERROR(SEARCH(MID(";"&amp;'CASE DATA'!$E90&amp;";",ROW($1:$99),1),";")),"",ROW($1:$99)),COLUMN(G89))-1)</f>
        <v/>
      </c>
      <c r="AB90" s="196" t="str" cm="1">
        <f t="array" ref="AB90">MID(";"&amp;'CASE DATA'!$E90&amp;";",SMALL(IF(ISERROR(SEARCH(MID(";"&amp;'CASE DATA'!$E90&amp;";",ROW($1:$99),1),";")),"",ROW($1:$99)+1),COLUMN(H90)),SMALL(IF(ISERROR(SEARCH(MID(";"&amp;'CASE DATA'!$E90&amp;";",ROW($1:$99),1),";")),"",ROW($1:$99)),COLUMN(H89)+1)-SMALL(IF(ISERROR(SEARCH(MID(";"&amp;'CASE DATA'!$E90&amp;";",ROW($1:$99),1),";")),"",ROW($1:$99)),COLUMN(H89))-1)</f>
        <v/>
      </c>
      <c r="AC90" s="196" t="str" cm="1">
        <f t="array" ref="AC90">MID(";"&amp;'CASE DATA'!$E90&amp;";",SMALL(IF(ISERROR(SEARCH(MID(";"&amp;'CASE DATA'!$E90&amp;";",ROW($1:$99),1),";")),"",ROW($1:$99)+1),COLUMN(I90)),SMALL(IF(ISERROR(SEARCH(MID(";"&amp;'CASE DATA'!$E90&amp;";",ROW($1:$99),1),";")),"",ROW($1:$99)),COLUMN(I89)+1)-SMALL(IF(ISERROR(SEARCH(MID(";"&amp;'CASE DATA'!$E90&amp;";",ROW($1:$99),1),";")),"",ROW($1:$99)),COLUMN(I89))-1)</f>
        <v/>
      </c>
      <c r="AD90" s="196" t="str" cm="1">
        <f t="array" ref="AD90">MID(";"&amp;'CASE DATA'!$E90&amp;";",SMALL(IF(ISERROR(SEARCH(MID(";"&amp;'CASE DATA'!$E90&amp;";",ROW($1:$99),1),";")),"",ROW($1:$99)+1),COLUMN(J90)),SMALL(IF(ISERROR(SEARCH(MID(";"&amp;'CASE DATA'!$E90&amp;";",ROW($1:$99),1),";")),"",ROW($1:$99)),COLUMN(J89)+1)-SMALL(IF(ISERROR(SEARCH(MID(";"&amp;'CASE DATA'!$E90&amp;";",ROW($1:$99),1),";")),"",ROW($1:$99)),COLUMN(J89))-1)</f>
        <v/>
      </c>
      <c r="AE90" s="196" t="str" cm="1">
        <f t="array" ref="AE90">MID(";"&amp;'CASE DATA'!$E90&amp;";",SMALL(IF(ISERROR(SEARCH(MID(";"&amp;'CASE DATA'!$E90&amp;";",ROW($1:$99),1),";")),"",ROW($1:$99)+1),COLUMN(K90)),SMALL(IF(ISERROR(SEARCH(MID(";"&amp;'CASE DATA'!$E90&amp;";",ROW($1:$99),1),";")),"",ROW($1:$99)),COLUMN(K89)+1)-SMALL(IF(ISERROR(SEARCH(MID(";"&amp;'CASE DATA'!$E90&amp;";",ROW($1:$99),1),";")),"",ROW($1:$99)),COLUMN(K89))-1)</f>
        <v/>
      </c>
      <c r="AF90" s="196" t="str" cm="1">
        <f t="array" ref="AF90">MID(";"&amp;'CASE DATA'!$E90&amp;";",SMALL(IF(ISERROR(SEARCH(MID(";"&amp;'CASE DATA'!$E90&amp;";",ROW($1:$99),1),";")),"",ROW($1:$99)+1),COLUMN(L90)),SMALL(IF(ISERROR(SEARCH(MID(";"&amp;'CASE DATA'!$E90&amp;";",ROW($1:$99),1),";")),"",ROW($1:$99)),COLUMN(L89)+1)-SMALL(IF(ISERROR(SEARCH(MID(";"&amp;'CASE DATA'!$E90&amp;";",ROW($1:$99),1),";")),"",ROW($1:$99)),COLUMN(L89))-1)</f>
        <v/>
      </c>
    </row>
    <row r="91" spans="1:32" x14ac:dyDescent="0.3">
      <c r="A91" s="170"/>
      <c r="B91" s="170"/>
      <c r="C91" s="170"/>
      <c r="D91" s="174"/>
      <c r="E91" s="176"/>
      <c r="F91" s="170"/>
      <c r="G91" s="170"/>
      <c r="H91" s="170"/>
      <c r="I91" s="170"/>
      <c r="J91" s="170"/>
      <c r="K91" s="170"/>
      <c r="L91" s="170"/>
      <c r="M91" s="170"/>
      <c r="N91" s="170"/>
      <c r="O91" s="170"/>
      <c r="P91" s="170"/>
      <c r="Q91" s="170"/>
      <c r="R91" s="170"/>
      <c r="S91" s="11">
        <f t="shared" si="2"/>
        <v>0</v>
      </c>
      <c r="T91" s="170"/>
      <c r="U91" s="196" t="str" cm="1">
        <f t="array" ref="U91">MID(";"&amp;'CASE DATA'!$E91&amp;";",SMALL(IF(ISERROR(SEARCH(MID(";"&amp;'CASE DATA'!$E91&amp;";",ROW($1:$99),1),";")),"",ROW($1:$99)+1),COLUMN(A91)),SMALL(IF(ISERROR(SEARCH(MID(";"&amp;'CASE DATA'!$E91&amp;";",ROW($1:$99),1),";")),"",ROW($1:$99)),COLUMN(A90)+1)-SMALL(IF(ISERROR(SEARCH(MID(";"&amp;'CASE DATA'!$E91&amp;";",ROW($1:$99),1),";")),"",ROW($1:$99)),COLUMN(A90))-1)</f>
        <v/>
      </c>
      <c r="V91" s="196" t="str" cm="1">
        <f t="array" ref="V91">MID(";"&amp;'CASE DATA'!$E91&amp;";",SMALL(IF(ISERROR(SEARCH(MID(";"&amp;'CASE DATA'!$E91&amp;";",ROW($1:$99),1),";")),"",ROW($1:$99)+1),COLUMN(B91)),SMALL(IF(ISERROR(SEARCH(MID(";"&amp;'CASE DATA'!$E91&amp;";",ROW($1:$99),1),";")),"",ROW($1:$99)),COLUMN(B90)+1)-SMALL(IF(ISERROR(SEARCH(MID(";"&amp;'CASE DATA'!$E91&amp;";",ROW($1:$99),1),";")),"",ROW($1:$99)),COLUMN(B90))-1)</f>
        <v/>
      </c>
      <c r="W91" s="196" t="str" cm="1">
        <f t="array" ref="W91">MID(";"&amp;'CASE DATA'!$E91&amp;";",SMALL(IF(ISERROR(SEARCH(MID(";"&amp;'CASE DATA'!$E91&amp;";",ROW($1:$99),1),";")),"",ROW($1:$99)+1),COLUMN(C91)),SMALL(IF(ISERROR(SEARCH(MID(";"&amp;'CASE DATA'!$E91&amp;";",ROW($1:$99),1),";")),"",ROW($1:$99)),COLUMN(C90)+1)-SMALL(IF(ISERROR(SEARCH(MID(";"&amp;'CASE DATA'!$E91&amp;";",ROW($1:$99),1),";")),"",ROW($1:$99)),COLUMN(C90))-1)</f>
        <v/>
      </c>
      <c r="X91" s="196" t="str" cm="1">
        <f t="array" ref="X91">MID(";"&amp;'CASE DATA'!$E91&amp;";",SMALL(IF(ISERROR(SEARCH(MID(";"&amp;'CASE DATA'!$E91&amp;";",ROW($1:$99),1),";")),"",ROW($1:$99)+1),COLUMN(D91)),SMALL(IF(ISERROR(SEARCH(MID(";"&amp;'CASE DATA'!$E91&amp;";",ROW($1:$99),1),";")),"",ROW($1:$99)),COLUMN(D90)+1)-SMALL(IF(ISERROR(SEARCH(MID(";"&amp;'CASE DATA'!$E91&amp;";",ROW($1:$99),1),";")),"",ROW($1:$99)),COLUMN(D90))-1)</f>
        <v/>
      </c>
      <c r="Y91" s="196" t="str" cm="1">
        <f t="array" ref="Y91">MID(";"&amp;'CASE DATA'!$E91&amp;";",SMALL(IF(ISERROR(SEARCH(MID(";"&amp;'CASE DATA'!$E91&amp;";",ROW($1:$99),1),";")),"",ROW($1:$99)+1),COLUMN(E91)),SMALL(IF(ISERROR(SEARCH(MID(";"&amp;'CASE DATA'!$E91&amp;";",ROW($1:$99),1),";")),"",ROW($1:$99)),COLUMN(E90)+1)-SMALL(IF(ISERROR(SEARCH(MID(";"&amp;'CASE DATA'!$E91&amp;";",ROW($1:$99),1),";")),"",ROW($1:$99)),COLUMN(E90))-1)</f>
        <v/>
      </c>
      <c r="Z91" s="196" t="str" cm="1">
        <f t="array" ref="Z91">MID(";"&amp;'CASE DATA'!$E91&amp;";",SMALL(IF(ISERROR(SEARCH(MID(";"&amp;'CASE DATA'!$E91&amp;";",ROW($1:$99),1),";")),"",ROW($1:$99)+1),COLUMN(F91)),SMALL(IF(ISERROR(SEARCH(MID(";"&amp;'CASE DATA'!$E91&amp;";",ROW($1:$99),1),";")),"",ROW($1:$99)),COLUMN(F90)+1)-SMALL(IF(ISERROR(SEARCH(MID(";"&amp;'CASE DATA'!$E91&amp;";",ROW($1:$99),1),";")),"",ROW($1:$99)),COLUMN(F90))-1)</f>
        <v/>
      </c>
      <c r="AA91" s="196" t="str" cm="1">
        <f t="array" ref="AA91">MID(";"&amp;'CASE DATA'!$E91&amp;";",SMALL(IF(ISERROR(SEARCH(MID(";"&amp;'CASE DATA'!$E91&amp;";",ROW($1:$99),1),";")),"",ROW($1:$99)+1),COLUMN(G91)),SMALL(IF(ISERROR(SEARCH(MID(";"&amp;'CASE DATA'!$E91&amp;";",ROW($1:$99),1),";")),"",ROW($1:$99)),COLUMN(G90)+1)-SMALL(IF(ISERROR(SEARCH(MID(";"&amp;'CASE DATA'!$E91&amp;";",ROW($1:$99),1),";")),"",ROW($1:$99)),COLUMN(G90))-1)</f>
        <v/>
      </c>
      <c r="AB91" s="196" t="str" cm="1">
        <f t="array" ref="AB91">MID(";"&amp;'CASE DATA'!$E91&amp;";",SMALL(IF(ISERROR(SEARCH(MID(";"&amp;'CASE DATA'!$E91&amp;";",ROW($1:$99),1),";")),"",ROW($1:$99)+1),COLUMN(H91)),SMALL(IF(ISERROR(SEARCH(MID(";"&amp;'CASE DATA'!$E91&amp;";",ROW($1:$99),1),";")),"",ROW($1:$99)),COLUMN(H90)+1)-SMALL(IF(ISERROR(SEARCH(MID(";"&amp;'CASE DATA'!$E91&amp;";",ROW($1:$99),1),";")),"",ROW($1:$99)),COLUMN(H90))-1)</f>
        <v/>
      </c>
      <c r="AC91" s="196" t="str" cm="1">
        <f t="array" ref="AC91">MID(";"&amp;'CASE DATA'!$E91&amp;";",SMALL(IF(ISERROR(SEARCH(MID(";"&amp;'CASE DATA'!$E91&amp;";",ROW($1:$99),1),";")),"",ROW($1:$99)+1),COLUMN(I91)),SMALL(IF(ISERROR(SEARCH(MID(";"&amp;'CASE DATA'!$E91&amp;";",ROW($1:$99),1),";")),"",ROW($1:$99)),COLUMN(I90)+1)-SMALL(IF(ISERROR(SEARCH(MID(";"&amp;'CASE DATA'!$E91&amp;";",ROW($1:$99),1),";")),"",ROW($1:$99)),COLUMN(I90))-1)</f>
        <v/>
      </c>
      <c r="AD91" s="196" t="str" cm="1">
        <f t="array" ref="AD91">MID(";"&amp;'CASE DATA'!$E91&amp;";",SMALL(IF(ISERROR(SEARCH(MID(";"&amp;'CASE DATA'!$E91&amp;";",ROW($1:$99),1),";")),"",ROW($1:$99)+1),COLUMN(J91)),SMALL(IF(ISERROR(SEARCH(MID(";"&amp;'CASE DATA'!$E91&amp;";",ROW($1:$99),1),";")),"",ROW($1:$99)),COLUMN(J90)+1)-SMALL(IF(ISERROR(SEARCH(MID(";"&amp;'CASE DATA'!$E91&amp;";",ROW($1:$99),1),";")),"",ROW($1:$99)),COLUMN(J90))-1)</f>
        <v/>
      </c>
      <c r="AE91" s="196" t="str" cm="1">
        <f t="array" ref="AE91">MID(";"&amp;'CASE DATA'!$E91&amp;";",SMALL(IF(ISERROR(SEARCH(MID(";"&amp;'CASE DATA'!$E91&amp;";",ROW($1:$99),1),";")),"",ROW($1:$99)+1),COLUMN(K91)),SMALL(IF(ISERROR(SEARCH(MID(";"&amp;'CASE DATA'!$E91&amp;";",ROW($1:$99),1),";")),"",ROW($1:$99)),COLUMN(K90)+1)-SMALL(IF(ISERROR(SEARCH(MID(";"&amp;'CASE DATA'!$E91&amp;";",ROW($1:$99),1),";")),"",ROW($1:$99)),COLUMN(K90))-1)</f>
        <v/>
      </c>
      <c r="AF91" s="196" t="str" cm="1">
        <f t="array" ref="AF91">MID(";"&amp;'CASE DATA'!$E91&amp;";",SMALL(IF(ISERROR(SEARCH(MID(";"&amp;'CASE DATA'!$E91&amp;";",ROW($1:$99),1),";")),"",ROW($1:$99)+1),COLUMN(L91)),SMALL(IF(ISERROR(SEARCH(MID(";"&amp;'CASE DATA'!$E91&amp;";",ROW($1:$99),1),";")),"",ROW($1:$99)),COLUMN(L90)+1)-SMALL(IF(ISERROR(SEARCH(MID(";"&amp;'CASE DATA'!$E91&amp;";",ROW($1:$99),1),";")),"",ROW($1:$99)),COLUMN(L90))-1)</f>
        <v/>
      </c>
    </row>
    <row r="92" spans="1:32" x14ac:dyDescent="0.3">
      <c r="A92" s="170"/>
      <c r="B92" s="170"/>
      <c r="C92" s="170"/>
      <c r="D92" s="174"/>
      <c r="E92" s="176"/>
      <c r="F92" s="170"/>
      <c r="G92" s="170"/>
      <c r="H92" s="170"/>
      <c r="I92" s="170"/>
      <c r="J92" s="170"/>
      <c r="K92" s="170"/>
      <c r="L92" s="170"/>
      <c r="M92" s="170"/>
      <c r="N92" s="170"/>
      <c r="O92" s="170"/>
      <c r="P92" s="170"/>
      <c r="Q92" s="170"/>
      <c r="R92" s="170"/>
      <c r="S92" s="11">
        <f t="shared" si="2"/>
        <v>0</v>
      </c>
      <c r="T92" s="170"/>
      <c r="U92" s="196" t="str" cm="1">
        <f t="array" ref="U92">MID(";"&amp;'CASE DATA'!$E92&amp;";",SMALL(IF(ISERROR(SEARCH(MID(";"&amp;'CASE DATA'!$E92&amp;";",ROW($1:$99),1),";")),"",ROW($1:$99)+1),COLUMN(A92)),SMALL(IF(ISERROR(SEARCH(MID(";"&amp;'CASE DATA'!$E92&amp;";",ROW($1:$99),1),";")),"",ROW($1:$99)),COLUMN(A91)+1)-SMALL(IF(ISERROR(SEARCH(MID(";"&amp;'CASE DATA'!$E92&amp;";",ROW($1:$99),1),";")),"",ROW($1:$99)),COLUMN(A91))-1)</f>
        <v/>
      </c>
      <c r="V92" s="196" t="str" cm="1">
        <f t="array" ref="V92">MID(";"&amp;'CASE DATA'!$E92&amp;";",SMALL(IF(ISERROR(SEARCH(MID(";"&amp;'CASE DATA'!$E92&amp;";",ROW($1:$99),1),";")),"",ROW($1:$99)+1),COLUMN(B92)),SMALL(IF(ISERROR(SEARCH(MID(";"&amp;'CASE DATA'!$E92&amp;";",ROW($1:$99),1),";")),"",ROW($1:$99)),COLUMN(B91)+1)-SMALL(IF(ISERROR(SEARCH(MID(";"&amp;'CASE DATA'!$E92&amp;";",ROW($1:$99),1),";")),"",ROW($1:$99)),COLUMN(B91))-1)</f>
        <v/>
      </c>
      <c r="W92" s="196" t="str" cm="1">
        <f t="array" ref="W92">MID(";"&amp;'CASE DATA'!$E92&amp;";",SMALL(IF(ISERROR(SEARCH(MID(";"&amp;'CASE DATA'!$E92&amp;";",ROW($1:$99),1),";")),"",ROW($1:$99)+1),COLUMN(C92)),SMALL(IF(ISERROR(SEARCH(MID(";"&amp;'CASE DATA'!$E92&amp;";",ROW($1:$99),1),";")),"",ROW($1:$99)),COLUMN(C91)+1)-SMALL(IF(ISERROR(SEARCH(MID(";"&amp;'CASE DATA'!$E92&amp;";",ROW($1:$99),1),";")),"",ROW($1:$99)),COLUMN(C91))-1)</f>
        <v/>
      </c>
      <c r="X92" s="196" t="str" cm="1">
        <f t="array" ref="X92">MID(";"&amp;'CASE DATA'!$E92&amp;";",SMALL(IF(ISERROR(SEARCH(MID(";"&amp;'CASE DATA'!$E92&amp;";",ROW($1:$99),1),";")),"",ROW($1:$99)+1),COLUMN(D92)),SMALL(IF(ISERROR(SEARCH(MID(";"&amp;'CASE DATA'!$E92&amp;";",ROW($1:$99),1),";")),"",ROW($1:$99)),COLUMN(D91)+1)-SMALL(IF(ISERROR(SEARCH(MID(";"&amp;'CASE DATA'!$E92&amp;";",ROW($1:$99),1),";")),"",ROW($1:$99)),COLUMN(D91))-1)</f>
        <v/>
      </c>
      <c r="Y92" s="196" t="str" cm="1">
        <f t="array" ref="Y92">MID(";"&amp;'CASE DATA'!$E92&amp;";",SMALL(IF(ISERROR(SEARCH(MID(";"&amp;'CASE DATA'!$E92&amp;";",ROW($1:$99),1),";")),"",ROW($1:$99)+1),COLUMN(E92)),SMALL(IF(ISERROR(SEARCH(MID(";"&amp;'CASE DATA'!$E92&amp;";",ROW($1:$99),1),";")),"",ROW($1:$99)),COLUMN(E91)+1)-SMALL(IF(ISERROR(SEARCH(MID(";"&amp;'CASE DATA'!$E92&amp;";",ROW($1:$99),1),";")),"",ROW($1:$99)),COLUMN(E91))-1)</f>
        <v/>
      </c>
      <c r="Z92" s="196" t="str" cm="1">
        <f t="array" ref="Z92">MID(";"&amp;'CASE DATA'!$E92&amp;";",SMALL(IF(ISERROR(SEARCH(MID(";"&amp;'CASE DATA'!$E92&amp;";",ROW($1:$99),1),";")),"",ROW($1:$99)+1),COLUMN(F92)),SMALL(IF(ISERROR(SEARCH(MID(";"&amp;'CASE DATA'!$E92&amp;";",ROW($1:$99),1),";")),"",ROW($1:$99)),COLUMN(F91)+1)-SMALL(IF(ISERROR(SEARCH(MID(";"&amp;'CASE DATA'!$E92&amp;";",ROW($1:$99),1),";")),"",ROW($1:$99)),COLUMN(F91))-1)</f>
        <v/>
      </c>
      <c r="AA92" s="196" t="str" cm="1">
        <f t="array" ref="AA92">MID(";"&amp;'CASE DATA'!$E92&amp;";",SMALL(IF(ISERROR(SEARCH(MID(";"&amp;'CASE DATA'!$E92&amp;";",ROW($1:$99),1),";")),"",ROW($1:$99)+1),COLUMN(G92)),SMALL(IF(ISERROR(SEARCH(MID(";"&amp;'CASE DATA'!$E92&amp;";",ROW($1:$99),1),";")),"",ROW($1:$99)),COLUMN(G91)+1)-SMALL(IF(ISERROR(SEARCH(MID(";"&amp;'CASE DATA'!$E92&amp;";",ROW($1:$99),1),";")),"",ROW($1:$99)),COLUMN(G91))-1)</f>
        <v/>
      </c>
      <c r="AB92" s="196" t="str" cm="1">
        <f t="array" ref="AB92">MID(";"&amp;'CASE DATA'!$E92&amp;";",SMALL(IF(ISERROR(SEARCH(MID(";"&amp;'CASE DATA'!$E92&amp;";",ROW($1:$99),1),";")),"",ROW($1:$99)+1),COLUMN(H92)),SMALL(IF(ISERROR(SEARCH(MID(";"&amp;'CASE DATA'!$E92&amp;";",ROW($1:$99),1),";")),"",ROW($1:$99)),COLUMN(H91)+1)-SMALL(IF(ISERROR(SEARCH(MID(";"&amp;'CASE DATA'!$E92&amp;";",ROW($1:$99),1),";")),"",ROW($1:$99)),COLUMN(H91))-1)</f>
        <v/>
      </c>
      <c r="AC92" s="196" t="str" cm="1">
        <f t="array" ref="AC92">MID(";"&amp;'CASE DATA'!$E92&amp;";",SMALL(IF(ISERROR(SEARCH(MID(";"&amp;'CASE DATA'!$E92&amp;";",ROW($1:$99),1),";")),"",ROW($1:$99)+1),COLUMN(I92)),SMALL(IF(ISERROR(SEARCH(MID(";"&amp;'CASE DATA'!$E92&amp;";",ROW($1:$99),1),";")),"",ROW($1:$99)),COLUMN(I91)+1)-SMALL(IF(ISERROR(SEARCH(MID(";"&amp;'CASE DATA'!$E92&amp;";",ROW($1:$99),1),";")),"",ROW($1:$99)),COLUMN(I91))-1)</f>
        <v/>
      </c>
      <c r="AD92" s="196" t="str" cm="1">
        <f t="array" ref="AD92">MID(";"&amp;'CASE DATA'!$E92&amp;";",SMALL(IF(ISERROR(SEARCH(MID(";"&amp;'CASE DATA'!$E92&amp;";",ROW($1:$99),1),";")),"",ROW($1:$99)+1),COLUMN(J92)),SMALL(IF(ISERROR(SEARCH(MID(";"&amp;'CASE DATA'!$E92&amp;";",ROW($1:$99),1),";")),"",ROW($1:$99)),COLUMN(J91)+1)-SMALL(IF(ISERROR(SEARCH(MID(";"&amp;'CASE DATA'!$E92&amp;";",ROW($1:$99),1),";")),"",ROW($1:$99)),COLUMN(J91))-1)</f>
        <v/>
      </c>
      <c r="AE92" s="196" t="str" cm="1">
        <f t="array" ref="AE92">MID(";"&amp;'CASE DATA'!$E92&amp;";",SMALL(IF(ISERROR(SEARCH(MID(";"&amp;'CASE DATA'!$E92&amp;";",ROW($1:$99),1),";")),"",ROW($1:$99)+1),COLUMN(K92)),SMALL(IF(ISERROR(SEARCH(MID(";"&amp;'CASE DATA'!$E92&amp;";",ROW($1:$99),1),";")),"",ROW($1:$99)),COLUMN(K91)+1)-SMALL(IF(ISERROR(SEARCH(MID(";"&amp;'CASE DATA'!$E92&amp;";",ROW($1:$99),1),";")),"",ROW($1:$99)),COLUMN(K91))-1)</f>
        <v/>
      </c>
      <c r="AF92" s="196" t="str" cm="1">
        <f t="array" ref="AF92">MID(";"&amp;'CASE DATA'!$E92&amp;";",SMALL(IF(ISERROR(SEARCH(MID(";"&amp;'CASE DATA'!$E92&amp;";",ROW($1:$99),1),";")),"",ROW($1:$99)+1),COLUMN(L92)),SMALL(IF(ISERROR(SEARCH(MID(";"&amp;'CASE DATA'!$E92&amp;";",ROW($1:$99),1),";")),"",ROW($1:$99)),COLUMN(L91)+1)-SMALL(IF(ISERROR(SEARCH(MID(";"&amp;'CASE DATA'!$E92&amp;";",ROW($1:$99),1),";")),"",ROW($1:$99)),COLUMN(L91))-1)</f>
        <v/>
      </c>
    </row>
    <row r="93" spans="1:32" x14ac:dyDescent="0.3">
      <c r="A93" s="170"/>
      <c r="B93" s="170"/>
      <c r="C93" s="170"/>
      <c r="D93" s="174"/>
      <c r="E93" s="176"/>
      <c r="F93" s="170"/>
      <c r="G93" s="170"/>
      <c r="H93" s="170"/>
      <c r="I93" s="170"/>
      <c r="J93" s="170"/>
      <c r="K93" s="170"/>
      <c r="L93" s="170"/>
      <c r="M93" s="170"/>
      <c r="N93" s="170"/>
      <c r="O93" s="170"/>
      <c r="P93" s="170"/>
      <c r="Q93" s="170"/>
      <c r="R93" s="170"/>
      <c r="S93" s="11">
        <f t="shared" si="2"/>
        <v>0</v>
      </c>
      <c r="T93" s="170"/>
      <c r="U93" s="196" t="str" cm="1">
        <f t="array" ref="U93">MID(";"&amp;'CASE DATA'!$E93&amp;";",SMALL(IF(ISERROR(SEARCH(MID(";"&amp;'CASE DATA'!$E93&amp;";",ROW($1:$99),1),";")),"",ROW($1:$99)+1),COLUMN(A93)),SMALL(IF(ISERROR(SEARCH(MID(";"&amp;'CASE DATA'!$E93&amp;";",ROW($1:$99),1),";")),"",ROW($1:$99)),COLUMN(A92)+1)-SMALL(IF(ISERROR(SEARCH(MID(";"&amp;'CASE DATA'!$E93&amp;";",ROW($1:$99),1),";")),"",ROW($1:$99)),COLUMN(A92))-1)</f>
        <v/>
      </c>
      <c r="V93" s="196" t="str" cm="1">
        <f t="array" ref="V93">MID(";"&amp;'CASE DATA'!$E93&amp;";",SMALL(IF(ISERROR(SEARCH(MID(";"&amp;'CASE DATA'!$E93&amp;";",ROW($1:$99),1),";")),"",ROW($1:$99)+1),COLUMN(B93)),SMALL(IF(ISERROR(SEARCH(MID(";"&amp;'CASE DATA'!$E93&amp;";",ROW($1:$99),1),";")),"",ROW($1:$99)),COLUMN(B92)+1)-SMALL(IF(ISERROR(SEARCH(MID(";"&amp;'CASE DATA'!$E93&amp;";",ROW($1:$99),1),";")),"",ROW($1:$99)),COLUMN(B92))-1)</f>
        <v/>
      </c>
      <c r="W93" s="196" t="str" cm="1">
        <f t="array" ref="W93">MID(";"&amp;'CASE DATA'!$E93&amp;";",SMALL(IF(ISERROR(SEARCH(MID(";"&amp;'CASE DATA'!$E93&amp;";",ROW($1:$99),1),";")),"",ROW($1:$99)+1),COLUMN(C93)),SMALL(IF(ISERROR(SEARCH(MID(";"&amp;'CASE DATA'!$E93&amp;";",ROW($1:$99),1),";")),"",ROW($1:$99)),COLUMN(C92)+1)-SMALL(IF(ISERROR(SEARCH(MID(";"&amp;'CASE DATA'!$E93&amp;";",ROW($1:$99),1),";")),"",ROW($1:$99)),COLUMN(C92))-1)</f>
        <v/>
      </c>
      <c r="X93" s="196" t="str" cm="1">
        <f t="array" ref="X93">MID(";"&amp;'CASE DATA'!$E93&amp;";",SMALL(IF(ISERROR(SEARCH(MID(";"&amp;'CASE DATA'!$E93&amp;";",ROW($1:$99),1),";")),"",ROW($1:$99)+1),COLUMN(D93)),SMALL(IF(ISERROR(SEARCH(MID(";"&amp;'CASE DATA'!$E93&amp;";",ROW($1:$99),1),";")),"",ROW($1:$99)),COLUMN(D92)+1)-SMALL(IF(ISERROR(SEARCH(MID(";"&amp;'CASE DATA'!$E93&amp;";",ROW($1:$99),1),";")),"",ROW($1:$99)),COLUMN(D92))-1)</f>
        <v/>
      </c>
      <c r="Y93" s="196" t="str" cm="1">
        <f t="array" ref="Y93">MID(";"&amp;'CASE DATA'!$E93&amp;";",SMALL(IF(ISERROR(SEARCH(MID(";"&amp;'CASE DATA'!$E93&amp;";",ROW($1:$99),1),";")),"",ROW($1:$99)+1),COLUMN(E93)),SMALL(IF(ISERROR(SEARCH(MID(";"&amp;'CASE DATA'!$E93&amp;";",ROW($1:$99),1),";")),"",ROW($1:$99)),COLUMN(E92)+1)-SMALL(IF(ISERROR(SEARCH(MID(";"&amp;'CASE DATA'!$E93&amp;";",ROW($1:$99),1),";")),"",ROW($1:$99)),COLUMN(E92))-1)</f>
        <v/>
      </c>
      <c r="Z93" s="196" t="str" cm="1">
        <f t="array" ref="Z93">MID(";"&amp;'CASE DATA'!$E93&amp;";",SMALL(IF(ISERROR(SEARCH(MID(";"&amp;'CASE DATA'!$E93&amp;";",ROW($1:$99),1),";")),"",ROW($1:$99)+1),COLUMN(F93)),SMALL(IF(ISERROR(SEARCH(MID(";"&amp;'CASE DATA'!$E93&amp;";",ROW($1:$99),1),";")),"",ROW($1:$99)),COLUMN(F92)+1)-SMALL(IF(ISERROR(SEARCH(MID(";"&amp;'CASE DATA'!$E93&amp;";",ROW($1:$99),1),";")),"",ROW($1:$99)),COLUMN(F92))-1)</f>
        <v/>
      </c>
      <c r="AA93" s="196" t="str" cm="1">
        <f t="array" ref="AA93">MID(";"&amp;'CASE DATA'!$E93&amp;";",SMALL(IF(ISERROR(SEARCH(MID(";"&amp;'CASE DATA'!$E93&amp;";",ROW($1:$99),1),";")),"",ROW($1:$99)+1),COLUMN(G93)),SMALL(IF(ISERROR(SEARCH(MID(";"&amp;'CASE DATA'!$E93&amp;";",ROW($1:$99),1),";")),"",ROW($1:$99)),COLUMN(G92)+1)-SMALL(IF(ISERROR(SEARCH(MID(";"&amp;'CASE DATA'!$E93&amp;";",ROW($1:$99),1),";")),"",ROW($1:$99)),COLUMN(G92))-1)</f>
        <v/>
      </c>
      <c r="AB93" s="196" t="str" cm="1">
        <f t="array" ref="AB93">MID(";"&amp;'CASE DATA'!$E93&amp;";",SMALL(IF(ISERROR(SEARCH(MID(";"&amp;'CASE DATA'!$E93&amp;";",ROW($1:$99),1),";")),"",ROW($1:$99)+1),COLUMN(H93)),SMALL(IF(ISERROR(SEARCH(MID(";"&amp;'CASE DATA'!$E93&amp;";",ROW($1:$99),1),";")),"",ROW($1:$99)),COLUMN(H92)+1)-SMALL(IF(ISERROR(SEARCH(MID(";"&amp;'CASE DATA'!$E93&amp;";",ROW($1:$99),1),";")),"",ROW($1:$99)),COLUMN(H92))-1)</f>
        <v/>
      </c>
      <c r="AC93" s="196" t="str" cm="1">
        <f t="array" ref="AC93">MID(";"&amp;'CASE DATA'!$E93&amp;";",SMALL(IF(ISERROR(SEARCH(MID(";"&amp;'CASE DATA'!$E93&amp;";",ROW($1:$99),1),";")),"",ROW($1:$99)+1),COLUMN(I93)),SMALL(IF(ISERROR(SEARCH(MID(";"&amp;'CASE DATA'!$E93&amp;";",ROW($1:$99),1),";")),"",ROW($1:$99)),COLUMN(I92)+1)-SMALL(IF(ISERROR(SEARCH(MID(";"&amp;'CASE DATA'!$E93&amp;";",ROW($1:$99),1),";")),"",ROW($1:$99)),COLUMN(I92))-1)</f>
        <v/>
      </c>
      <c r="AD93" s="196" t="str" cm="1">
        <f t="array" ref="AD93">MID(";"&amp;'CASE DATA'!$E93&amp;";",SMALL(IF(ISERROR(SEARCH(MID(";"&amp;'CASE DATA'!$E93&amp;";",ROW($1:$99),1),";")),"",ROW($1:$99)+1),COLUMN(J93)),SMALL(IF(ISERROR(SEARCH(MID(";"&amp;'CASE DATA'!$E93&amp;";",ROW($1:$99),1),";")),"",ROW($1:$99)),COLUMN(J92)+1)-SMALL(IF(ISERROR(SEARCH(MID(";"&amp;'CASE DATA'!$E93&amp;";",ROW($1:$99),1),";")),"",ROW($1:$99)),COLUMN(J92))-1)</f>
        <v/>
      </c>
      <c r="AE93" s="196" t="str" cm="1">
        <f t="array" ref="AE93">MID(";"&amp;'CASE DATA'!$E93&amp;";",SMALL(IF(ISERROR(SEARCH(MID(";"&amp;'CASE DATA'!$E93&amp;";",ROW($1:$99),1),";")),"",ROW($1:$99)+1),COLUMN(K93)),SMALL(IF(ISERROR(SEARCH(MID(";"&amp;'CASE DATA'!$E93&amp;";",ROW($1:$99),1),";")),"",ROW($1:$99)),COLUMN(K92)+1)-SMALL(IF(ISERROR(SEARCH(MID(";"&amp;'CASE DATA'!$E93&amp;";",ROW($1:$99),1),";")),"",ROW($1:$99)),COLUMN(K92))-1)</f>
        <v/>
      </c>
      <c r="AF93" s="196" t="str" cm="1">
        <f t="array" ref="AF93">MID(";"&amp;'CASE DATA'!$E93&amp;";",SMALL(IF(ISERROR(SEARCH(MID(";"&amp;'CASE DATA'!$E93&amp;";",ROW($1:$99),1),";")),"",ROW($1:$99)+1),COLUMN(L93)),SMALL(IF(ISERROR(SEARCH(MID(";"&amp;'CASE DATA'!$E93&amp;";",ROW($1:$99),1),";")),"",ROW($1:$99)),COLUMN(L92)+1)-SMALL(IF(ISERROR(SEARCH(MID(";"&amp;'CASE DATA'!$E93&amp;";",ROW($1:$99),1),";")),"",ROW($1:$99)),COLUMN(L92))-1)</f>
        <v/>
      </c>
    </row>
    <row r="94" spans="1:32" x14ac:dyDescent="0.3">
      <c r="A94" s="170"/>
      <c r="B94" s="170"/>
      <c r="C94" s="170"/>
      <c r="D94" s="174"/>
      <c r="E94" s="176"/>
      <c r="F94" s="170"/>
      <c r="G94" s="170"/>
      <c r="H94" s="170"/>
      <c r="I94" s="170"/>
      <c r="J94" s="170"/>
      <c r="K94" s="170"/>
      <c r="L94" s="170"/>
      <c r="M94" s="170"/>
      <c r="N94" s="170"/>
      <c r="O94" s="170"/>
      <c r="P94" s="170"/>
      <c r="Q94" s="170"/>
      <c r="R94" s="170"/>
      <c r="S94" s="11">
        <f t="shared" si="2"/>
        <v>0</v>
      </c>
      <c r="T94" s="170"/>
      <c r="U94" s="196" t="str" cm="1">
        <f t="array" ref="U94">MID(";"&amp;'CASE DATA'!$E94&amp;";",SMALL(IF(ISERROR(SEARCH(MID(";"&amp;'CASE DATA'!$E94&amp;";",ROW($1:$99),1),";")),"",ROW($1:$99)+1),COLUMN(A94)),SMALL(IF(ISERROR(SEARCH(MID(";"&amp;'CASE DATA'!$E94&amp;";",ROW($1:$99),1),";")),"",ROW($1:$99)),COLUMN(A93)+1)-SMALL(IF(ISERROR(SEARCH(MID(";"&amp;'CASE DATA'!$E94&amp;";",ROW($1:$99),1),";")),"",ROW($1:$99)),COLUMN(A93))-1)</f>
        <v/>
      </c>
      <c r="V94" s="196" t="str" cm="1">
        <f t="array" ref="V94">MID(";"&amp;'CASE DATA'!$E94&amp;";",SMALL(IF(ISERROR(SEARCH(MID(";"&amp;'CASE DATA'!$E94&amp;";",ROW($1:$99),1),";")),"",ROW($1:$99)+1),COLUMN(B94)),SMALL(IF(ISERROR(SEARCH(MID(";"&amp;'CASE DATA'!$E94&amp;";",ROW($1:$99),1),";")),"",ROW($1:$99)),COLUMN(B93)+1)-SMALL(IF(ISERROR(SEARCH(MID(";"&amp;'CASE DATA'!$E94&amp;";",ROW($1:$99),1),";")),"",ROW($1:$99)),COLUMN(B93))-1)</f>
        <v/>
      </c>
      <c r="W94" s="196" t="str" cm="1">
        <f t="array" ref="W94">MID(";"&amp;'CASE DATA'!$E94&amp;";",SMALL(IF(ISERROR(SEARCH(MID(";"&amp;'CASE DATA'!$E94&amp;";",ROW($1:$99),1),";")),"",ROW($1:$99)+1),COLUMN(C94)),SMALL(IF(ISERROR(SEARCH(MID(";"&amp;'CASE DATA'!$E94&amp;";",ROW($1:$99),1),";")),"",ROW($1:$99)),COLUMN(C93)+1)-SMALL(IF(ISERROR(SEARCH(MID(";"&amp;'CASE DATA'!$E94&amp;";",ROW($1:$99),1),";")),"",ROW($1:$99)),COLUMN(C93))-1)</f>
        <v/>
      </c>
      <c r="X94" s="196" t="str" cm="1">
        <f t="array" ref="X94">MID(";"&amp;'CASE DATA'!$E94&amp;";",SMALL(IF(ISERROR(SEARCH(MID(";"&amp;'CASE DATA'!$E94&amp;";",ROW($1:$99),1),";")),"",ROW($1:$99)+1),COLUMN(D94)),SMALL(IF(ISERROR(SEARCH(MID(";"&amp;'CASE DATA'!$E94&amp;";",ROW($1:$99),1),";")),"",ROW($1:$99)),COLUMN(D93)+1)-SMALL(IF(ISERROR(SEARCH(MID(";"&amp;'CASE DATA'!$E94&amp;";",ROW($1:$99),1),";")),"",ROW($1:$99)),COLUMN(D93))-1)</f>
        <v/>
      </c>
      <c r="Y94" s="196" t="str" cm="1">
        <f t="array" ref="Y94">MID(";"&amp;'CASE DATA'!$E94&amp;";",SMALL(IF(ISERROR(SEARCH(MID(";"&amp;'CASE DATA'!$E94&amp;";",ROW($1:$99),1),";")),"",ROW($1:$99)+1),COLUMN(E94)),SMALL(IF(ISERROR(SEARCH(MID(";"&amp;'CASE DATA'!$E94&amp;";",ROW($1:$99),1),";")),"",ROW($1:$99)),COLUMN(E93)+1)-SMALL(IF(ISERROR(SEARCH(MID(";"&amp;'CASE DATA'!$E94&amp;";",ROW($1:$99),1),";")),"",ROW($1:$99)),COLUMN(E93))-1)</f>
        <v/>
      </c>
      <c r="Z94" s="196" t="str" cm="1">
        <f t="array" ref="Z94">MID(";"&amp;'CASE DATA'!$E94&amp;";",SMALL(IF(ISERROR(SEARCH(MID(";"&amp;'CASE DATA'!$E94&amp;";",ROW($1:$99),1),";")),"",ROW($1:$99)+1),COLUMN(F94)),SMALL(IF(ISERROR(SEARCH(MID(";"&amp;'CASE DATA'!$E94&amp;";",ROW($1:$99),1),";")),"",ROW($1:$99)),COLUMN(F93)+1)-SMALL(IF(ISERROR(SEARCH(MID(";"&amp;'CASE DATA'!$E94&amp;";",ROW($1:$99),1),";")),"",ROW($1:$99)),COLUMN(F93))-1)</f>
        <v/>
      </c>
      <c r="AA94" s="196" t="str" cm="1">
        <f t="array" ref="AA94">MID(";"&amp;'CASE DATA'!$E94&amp;";",SMALL(IF(ISERROR(SEARCH(MID(";"&amp;'CASE DATA'!$E94&amp;";",ROW($1:$99),1),";")),"",ROW($1:$99)+1),COLUMN(G94)),SMALL(IF(ISERROR(SEARCH(MID(";"&amp;'CASE DATA'!$E94&amp;";",ROW($1:$99),1),";")),"",ROW($1:$99)),COLUMN(G93)+1)-SMALL(IF(ISERROR(SEARCH(MID(";"&amp;'CASE DATA'!$E94&amp;";",ROW($1:$99),1),";")),"",ROW($1:$99)),COLUMN(G93))-1)</f>
        <v/>
      </c>
      <c r="AB94" s="196" t="str" cm="1">
        <f t="array" ref="AB94">MID(";"&amp;'CASE DATA'!$E94&amp;";",SMALL(IF(ISERROR(SEARCH(MID(";"&amp;'CASE DATA'!$E94&amp;";",ROW($1:$99),1),";")),"",ROW($1:$99)+1),COLUMN(H94)),SMALL(IF(ISERROR(SEARCH(MID(";"&amp;'CASE DATA'!$E94&amp;";",ROW($1:$99),1),";")),"",ROW($1:$99)),COLUMN(H93)+1)-SMALL(IF(ISERROR(SEARCH(MID(";"&amp;'CASE DATA'!$E94&amp;";",ROW($1:$99),1),";")),"",ROW($1:$99)),COLUMN(H93))-1)</f>
        <v/>
      </c>
      <c r="AC94" s="196" t="str" cm="1">
        <f t="array" ref="AC94">MID(";"&amp;'CASE DATA'!$E94&amp;";",SMALL(IF(ISERROR(SEARCH(MID(";"&amp;'CASE DATA'!$E94&amp;";",ROW($1:$99),1),";")),"",ROW($1:$99)+1),COLUMN(I94)),SMALL(IF(ISERROR(SEARCH(MID(";"&amp;'CASE DATA'!$E94&amp;";",ROW($1:$99),1),";")),"",ROW($1:$99)),COLUMN(I93)+1)-SMALL(IF(ISERROR(SEARCH(MID(";"&amp;'CASE DATA'!$E94&amp;";",ROW($1:$99),1),";")),"",ROW($1:$99)),COLUMN(I93))-1)</f>
        <v/>
      </c>
      <c r="AD94" s="196" t="str" cm="1">
        <f t="array" ref="AD94">MID(";"&amp;'CASE DATA'!$E94&amp;";",SMALL(IF(ISERROR(SEARCH(MID(";"&amp;'CASE DATA'!$E94&amp;";",ROW($1:$99),1),";")),"",ROW($1:$99)+1),COLUMN(J94)),SMALL(IF(ISERROR(SEARCH(MID(";"&amp;'CASE DATA'!$E94&amp;";",ROW($1:$99),1),";")),"",ROW($1:$99)),COLUMN(J93)+1)-SMALL(IF(ISERROR(SEARCH(MID(";"&amp;'CASE DATA'!$E94&amp;";",ROW($1:$99),1),";")),"",ROW($1:$99)),COLUMN(J93))-1)</f>
        <v/>
      </c>
      <c r="AE94" s="196" t="str" cm="1">
        <f t="array" ref="AE94">MID(";"&amp;'CASE DATA'!$E94&amp;";",SMALL(IF(ISERROR(SEARCH(MID(";"&amp;'CASE DATA'!$E94&amp;";",ROW($1:$99),1),";")),"",ROW($1:$99)+1),COLUMN(K94)),SMALL(IF(ISERROR(SEARCH(MID(";"&amp;'CASE DATA'!$E94&amp;";",ROW($1:$99),1),";")),"",ROW($1:$99)),COLUMN(K93)+1)-SMALL(IF(ISERROR(SEARCH(MID(";"&amp;'CASE DATA'!$E94&amp;";",ROW($1:$99),1),";")),"",ROW($1:$99)),COLUMN(K93))-1)</f>
        <v/>
      </c>
      <c r="AF94" s="196" t="str" cm="1">
        <f t="array" ref="AF94">MID(";"&amp;'CASE DATA'!$E94&amp;";",SMALL(IF(ISERROR(SEARCH(MID(";"&amp;'CASE DATA'!$E94&amp;";",ROW($1:$99),1),";")),"",ROW($1:$99)+1),COLUMN(L94)),SMALL(IF(ISERROR(SEARCH(MID(";"&amp;'CASE DATA'!$E94&amp;";",ROW($1:$99),1),";")),"",ROW($1:$99)),COLUMN(L93)+1)-SMALL(IF(ISERROR(SEARCH(MID(";"&amp;'CASE DATA'!$E94&amp;";",ROW($1:$99),1),";")),"",ROW($1:$99)),COLUMN(L93))-1)</f>
        <v/>
      </c>
    </row>
    <row r="95" spans="1:32" x14ac:dyDescent="0.3">
      <c r="A95" s="170"/>
      <c r="B95" s="170"/>
      <c r="C95" s="170"/>
      <c r="D95" s="174"/>
      <c r="E95" s="176"/>
      <c r="F95" s="170"/>
      <c r="G95" s="170"/>
      <c r="H95" s="170"/>
      <c r="I95" s="170"/>
      <c r="J95" s="170"/>
      <c r="K95" s="170"/>
      <c r="L95" s="170"/>
      <c r="M95" s="170"/>
      <c r="N95" s="170"/>
      <c r="O95" s="170"/>
      <c r="P95" s="170"/>
      <c r="Q95" s="170"/>
      <c r="R95" s="170"/>
      <c r="S95" s="11">
        <f t="shared" si="2"/>
        <v>0</v>
      </c>
      <c r="T95" s="170"/>
      <c r="U95" s="196" t="str" cm="1">
        <f t="array" ref="U95">MID(";"&amp;'CASE DATA'!$E95&amp;";",SMALL(IF(ISERROR(SEARCH(MID(";"&amp;'CASE DATA'!$E95&amp;";",ROW($1:$99),1),";")),"",ROW($1:$99)+1),COLUMN(A95)),SMALL(IF(ISERROR(SEARCH(MID(";"&amp;'CASE DATA'!$E95&amp;";",ROW($1:$99),1),";")),"",ROW($1:$99)),COLUMN(A94)+1)-SMALL(IF(ISERROR(SEARCH(MID(";"&amp;'CASE DATA'!$E95&amp;";",ROW($1:$99),1),";")),"",ROW($1:$99)),COLUMN(A94))-1)</f>
        <v/>
      </c>
      <c r="V95" s="196" t="str" cm="1">
        <f t="array" ref="V95">MID(";"&amp;'CASE DATA'!$E95&amp;";",SMALL(IF(ISERROR(SEARCH(MID(";"&amp;'CASE DATA'!$E95&amp;";",ROW($1:$99),1),";")),"",ROW($1:$99)+1),COLUMN(B95)),SMALL(IF(ISERROR(SEARCH(MID(";"&amp;'CASE DATA'!$E95&amp;";",ROW($1:$99),1),";")),"",ROW($1:$99)),COLUMN(B94)+1)-SMALL(IF(ISERROR(SEARCH(MID(";"&amp;'CASE DATA'!$E95&amp;";",ROW($1:$99),1),";")),"",ROW($1:$99)),COLUMN(B94))-1)</f>
        <v/>
      </c>
      <c r="W95" s="196" t="str" cm="1">
        <f t="array" ref="W95">MID(";"&amp;'CASE DATA'!$E95&amp;";",SMALL(IF(ISERROR(SEARCH(MID(";"&amp;'CASE DATA'!$E95&amp;";",ROW($1:$99),1),";")),"",ROW($1:$99)+1),COLUMN(C95)),SMALL(IF(ISERROR(SEARCH(MID(";"&amp;'CASE DATA'!$E95&amp;";",ROW($1:$99),1),";")),"",ROW($1:$99)),COLUMN(C94)+1)-SMALL(IF(ISERROR(SEARCH(MID(";"&amp;'CASE DATA'!$E95&amp;";",ROW($1:$99),1),";")),"",ROW($1:$99)),COLUMN(C94))-1)</f>
        <v/>
      </c>
      <c r="X95" s="196" t="str" cm="1">
        <f t="array" ref="X95">MID(";"&amp;'CASE DATA'!$E95&amp;";",SMALL(IF(ISERROR(SEARCH(MID(";"&amp;'CASE DATA'!$E95&amp;";",ROW($1:$99),1),";")),"",ROW($1:$99)+1),COLUMN(D95)),SMALL(IF(ISERROR(SEARCH(MID(";"&amp;'CASE DATA'!$E95&amp;";",ROW($1:$99),1),";")),"",ROW($1:$99)),COLUMN(D94)+1)-SMALL(IF(ISERROR(SEARCH(MID(";"&amp;'CASE DATA'!$E95&amp;";",ROW($1:$99),1),";")),"",ROW($1:$99)),COLUMN(D94))-1)</f>
        <v/>
      </c>
      <c r="Y95" s="196" t="str" cm="1">
        <f t="array" ref="Y95">MID(";"&amp;'CASE DATA'!$E95&amp;";",SMALL(IF(ISERROR(SEARCH(MID(";"&amp;'CASE DATA'!$E95&amp;";",ROW($1:$99),1),";")),"",ROW($1:$99)+1),COLUMN(E95)),SMALL(IF(ISERROR(SEARCH(MID(";"&amp;'CASE DATA'!$E95&amp;";",ROW($1:$99),1),";")),"",ROW($1:$99)),COLUMN(E94)+1)-SMALL(IF(ISERROR(SEARCH(MID(";"&amp;'CASE DATA'!$E95&amp;";",ROW($1:$99),1),";")),"",ROW($1:$99)),COLUMN(E94))-1)</f>
        <v/>
      </c>
      <c r="Z95" s="196" t="str" cm="1">
        <f t="array" ref="Z95">MID(";"&amp;'CASE DATA'!$E95&amp;";",SMALL(IF(ISERROR(SEARCH(MID(";"&amp;'CASE DATA'!$E95&amp;";",ROW($1:$99),1),";")),"",ROW($1:$99)+1),COLUMN(F95)),SMALL(IF(ISERROR(SEARCH(MID(";"&amp;'CASE DATA'!$E95&amp;";",ROW($1:$99),1),";")),"",ROW($1:$99)),COLUMN(F94)+1)-SMALL(IF(ISERROR(SEARCH(MID(";"&amp;'CASE DATA'!$E95&amp;";",ROW($1:$99),1),";")),"",ROW($1:$99)),COLUMN(F94))-1)</f>
        <v/>
      </c>
      <c r="AA95" s="196" t="str" cm="1">
        <f t="array" ref="AA95">MID(";"&amp;'CASE DATA'!$E95&amp;";",SMALL(IF(ISERROR(SEARCH(MID(";"&amp;'CASE DATA'!$E95&amp;";",ROW($1:$99),1),";")),"",ROW($1:$99)+1),COLUMN(G95)),SMALL(IF(ISERROR(SEARCH(MID(";"&amp;'CASE DATA'!$E95&amp;";",ROW($1:$99),1),";")),"",ROW($1:$99)),COLUMN(G94)+1)-SMALL(IF(ISERROR(SEARCH(MID(";"&amp;'CASE DATA'!$E95&amp;";",ROW($1:$99),1),";")),"",ROW($1:$99)),COLUMN(G94))-1)</f>
        <v/>
      </c>
      <c r="AB95" s="196" t="str" cm="1">
        <f t="array" ref="AB95">MID(";"&amp;'CASE DATA'!$E95&amp;";",SMALL(IF(ISERROR(SEARCH(MID(";"&amp;'CASE DATA'!$E95&amp;";",ROW($1:$99),1),";")),"",ROW($1:$99)+1),COLUMN(H95)),SMALL(IF(ISERROR(SEARCH(MID(";"&amp;'CASE DATA'!$E95&amp;";",ROW($1:$99),1),";")),"",ROW($1:$99)),COLUMN(H94)+1)-SMALL(IF(ISERROR(SEARCH(MID(";"&amp;'CASE DATA'!$E95&amp;";",ROW($1:$99),1),";")),"",ROW($1:$99)),COLUMN(H94))-1)</f>
        <v/>
      </c>
      <c r="AC95" s="196" t="str" cm="1">
        <f t="array" ref="AC95">MID(";"&amp;'CASE DATA'!$E95&amp;";",SMALL(IF(ISERROR(SEARCH(MID(";"&amp;'CASE DATA'!$E95&amp;";",ROW($1:$99),1),";")),"",ROW($1:$99)+1),COLUMN(I95)),SMALL(IF(ISERROR(SEARCH(MID(";"&amp;'CASE DATA'!$E95&amp;";",ROW($1:$99),1),";")),"",ROW($1:$99)),COLUMN(I94)+1)-SMALL(IF(ISERROR(SEARCH(MID(";"&amp;'CASE DATA'!$E95&amp;";",ROW($1:$99),1),";")),"",ROW($1:$99)),COLUMN(I94))-1)</f>
        <v/>
      </c>
      <c r="AD95" s="196" t="str" cm="1">
        <f t="array" ref="AD95">MID(";"&amp;'CASE DATA'!$E95&amp;";",SMALL(IF(ISERROR(SEARCH(MID(";"&amp;'CASE DATA'!$E95&amp;";",ROW($1:$99),1),";")),"",ROW($1:$99)+1),COLUMN(J95)),SMALL(IF(ISERROR(SEARCH(MID(";"&amp;'CASE DATA'!$E95&amp;";",ROW($1:$99),1),";")),"",ROW($1:$99)),COLUMN(J94)+1)-SMALL(IF(ISERROR(SEARCH(MID(";"&amp;'CASE DATA'!$E95&amp;";",ROW($1:$99),1),";")),"",ROW($1:$99)),COLUMN(J94))-1)</f>
        <v/>
      </c>
      <c r="AE95" s="196" t="str" cm="1">
        <f t="array" ref="AE95">MID(";"&amp;'CASE DATA'!$E95&amp;";",SMALL(IF(ISERROR(SEARCH(MID(";"&amp;'CASE DATA'!$E95&amp;";",ROW($1:$99),1),";")),"",ROW($1:$99)+1),COLUMN(K95)),SMALL(IF(ISERROR(SEARCH(MID(";"&amp;'CASE DATA'!$E95&amp;";",ROW($1:$99),1),";")),"",ROW($1:$99)),COLUMN(K94)+1)-SMALL(IF(ISERROR(SEARCH(MID(";"&amp;'CASE DATA'!$E95&amp;";",ROW($1:$99),1),";")),"",ROW($1:$99)),COLUMN(K94))-1)</f>
        <v/>
      </c>
      <c r="AF95" s="196" t="str" cm="1">
        <f t="array" ref="AF95">MID(";"&amp;'CASE DATA'!$E95&amp;";",SMALL(IF(ISERROR(SEARCH(MID(";"&amp;'CASE DATA'!$E95&amp;";",ROW($1:$99),1),";")),"",ROW($1:$99)+1),COLUMN(L95)),SMALL(IF(ISERROR(SEARCH(MID(";"&amp;'CASE DATA'!$E95&amp;";",ROW($1:$99),1),";")),"",ROW($1:$99)),COLUMN(L94)+1)-SMALL(IF(ISERROR(SEARCH(MID(";"&amp;'CASE DATA'!$E95&amp;";",ROW($1:$99),1),";")),"",ROW($1:$99)),COLUMN(L94))-1)</f>
        <v/>
      </c>
    </row>
    <row r="96" spans="1:32" x14ac:dyDescent="0.3">
      <c r="A96" s="170"/>
      <c r="B96" s="170"/>
      <c r="C96" s="170"/>
      <c r="D96" s="174"/>
      <c r="E96" s="176"/>
      <c r="F96" s="170"/>
      <c r="G96" s="170"/>
      <c r="H96" s="170"/>
      <c r="I96" s="170"/>
      <c r="J96" s="170"/>
      <c r="K96" s="170"/>
      <c r="L96" s="170"/>
      <c r="M96" s="170"/>
      <c r="N96" s="170"/>
      <c r="O96" s="170"/>
      <c r="P96" s="170"/>
      <c r="Q96" s="170"/>
      <c r="R96" s="170"/>
      <c r="S96" s="11">
        <f t="shared" si="2"/>
        <v>0</v>
      </c>
      <c r="T96" s="170"/>
      <c r="U96" s="196" t="str" cm="1">
        <f t="array" ref="U96">MID(";"&amp;'CASE DATA'!$E96&amp;";",SMALL(IF(ISERROR(SEARCH(MID(";"&amp;'CASE DATA'!$E96&amp;";",ROW($1:$99),1),";")),"",ROW($1:$99)+1),COLUMN(A96)),SMALL(IF(ISERROR(SEARCH(MID(";"&amp;'CASE DATA'!$E96&amp;";",ROW($1:$99),1),";")),"",ROW($1:$99)),COLUMN(A95)+1)-SMALL(IF(ISERROR(SEARCH(MID(";"&amp;'CASE DATA'!$E96&amp;";",ROW($1:$99),1),";")),"",ROW($1:$99)),COLUMN(A95))-1)</f>
        <v/>
      </c>
      <c r="V96" s="196" t="str" cm="1">
        <f t="array" ref="V96">MID(";"&amp;'CASE DATA'!$E96&amp;";",SMALL(IF(ISERROR(SEARCH(MID(";"&amp;'CASE DATA'!$E96&amp;";",ROW($1:$99),1),";")),"",ROW($1:$99)+1),COLUMN(B96)),SMALL(IF(ISERROR(SEARCH(MID(";"&amp;'CASE DATA'!$E96&amp;";",ROW($1:$99),1),";")),"",ROW($1:$99)),COLUMN(B95)+1)-SMALL(IF(ISERROR(SEARCH(MID(";"&amp;'CASE DATA'!$E96&amp;";",ROW($1:$99),1),";")),"",ROW($1:$99)),COLUMN(B95))-1)</f>
        <v/>
      </c>
      <c r="W96" s="196" t="str" cm="1">
        <f t="array" ref="W96">MID(";"&amp;'CASE DATA'!$E96&amp;";",SMALL(IF(ISERROR(SEARCH(MID(";"&amp;'CASE DATA'!$E96&amp;";",ROW($1:$99),1),";")),"",ROW($1:$99)+1),COLUMN(C96)),SMALL(IF(ISERROR(SEARCH(MID(";"&amp;'CASE DATA'!$E96&amp;";",ROW($1:$99),1),";")),"",ROW($1:$99)),COLUMN(C95)+1)-SMALL(IF(ISERROR(SEARCH(MID(";"&amp;'CASE DATA'!$E96&amp;";",ROW($1:$99),1),";")),"",ROW($1:$99)),COLUMN(C95))-1)</f>
        <v/>
      </c>
      <c r="X96" s="196" t="str" cm="1">
        <f t="array" ref="X96">MID(";"&amp;'CASE DATA'!$E96&amp;";",SMALL(IF(ISERROR(SEARCH(MID(";"&amp;'CASE DATA'!$E96&amp;";",ROW($1:$99),1),";")),"",ROW($1:$99)+1),COLUMN(D96)),SMALL(IF(ISERROR(SEARCH(MID(";"&amp;'CASE DATA'!$E96&amp;";",ROW($1:$99),1),";")),"",ROW($1:$99)),COLUMN(D95)+1)-SMALL(IF(ISERROR(SEARCH(MID(";"&amp;'CASE DATA'!$E96&amp;";",ROW($1:$99),1),";")),"",ROW($1:$99)),COLUMN(D95))-1)</f>
        <v/>
      </c>
      <c r="Y96" s="196" t="str" cm="1">
        <f t="array" ref="Y96">MID(";"&amp;'CASE DATA'!$E96&amp;";",SMALL(IF(ISERROR(SEARCH(MID(";"&amp;'CASE DATA'!$E96&amp;";",ROW($1:$99),1),";")),"",ROW($1:$99)+1),COLUMN(E96)),SMALL(IF(ISERROR(SEARCH(MID(";"&amp;'CASE DATA'!$E96&amp;";",ROW($1:$99),1),";")),"",ROW($1:$99)),COLUMN(E95)+1)-SMALL(IF(ISERROR(SEARCH(MID(";"&amp;'CASE DATA'!$E96&amp;";",ROW($1:$99),1),";")),"",ROW($1:$99)),COLUMN(E95))-1)</f>
        <v/>
      </c>
      <c r="Z96" s="196" t="str" cm="1">
        <f t="array" ref="Z96">MID(";"&amp;'CASE DATA'!$E96&amp;";",SMALL(IF(ISERROR(SEARCH(MID(";"&amp;'CASE DATA'!$E96&amp;";",ROW($1:$99),1),";")),"",ROW($1:$99)+1),COLUMN(F96)),SMALL(IF(ISERROR(SEARCH(MID(";"&amp;'CASE DATA'!$E96&amp;";",ROW($1:$99),1),";")),"",ROW($1:$99)),COLUMN(F95)+1)-SMALL(IF(ISERROR(SEARCH(MID(";"&amp;'CASE DATA'!$E96&amp;";",ROW($1:$99),1),";")),"",ROW($1:$99)),COLUMN(F95))-1)</f>
        <v/>
      </c>
      <c r="AA96" s="196" t="str" cm="1">
        <f t="array" ref="AA96">MID(";"&amp;'CASE DATA'!$E96&amp;";",SMALL(IF(ISERROR(SEARCH(MID(";"&amp;'CASE DATA'!$E96&amp;";",ROW($1:$99),1),";")),"",ROW($1:$99)+1),COLUMN(G96)),SMALL(IF(ISERROR(SEARCH(MID(";"&amp;'CASE DATA'!$E96&amp;";",ROW($1:$99),1),";")),"",ROW($1:$99)),COLUMN(G95)+1)-SMALL(IF(ISERROR(SEARCH(MID(";"&amp;'CASE DATA'!$E96&amp;";",ROW($1:$99),1),";")),"",ROW($1:$99)),COLUMN(G95))-1)</f>
        <v/>
      </c>
      <c r="AB96" s="196" t="str" cm="1">
        <f t="array" ref="AB96">MID(";"&amp;'CASE DATA'!$E96&amp;";",SMALL(IF(ISERROR(SEARCH(MID(";"&amp;'CASE DATA'!$E96&amp;";",ROW($1:$99),1),";")),"",ROW($1:$99)+1),COLUMN(H96)),SMALL(IF(ISERROR(SEARCH(MID(";"&amp;'CASE DATA'!$E96&amp;";",ROW($1:$99),1),";")),"",ROW($1:$99)),COLUMN(H95)+1)-SMALL(IF(ISERROR(SEARCH(MID(";"&amp;'CASE DATA'!$E96&amp;";",ROW($1:$99),1),";")),"",ROW($1:$99)),COLUMN(H95))-1)</f>
        <v/>
      </c>
      <c r="AC96" s="196" t="str" cm="1">
        <f t="array" ref="AC96">MID(";"&amp;'CASE DATA'!$E96&amp;";",SMALL(IF(ISERROR(SEARCH(MID(";"&amp;'CASE DATA'!$E96&amp;";",ROW($1:$99),1),";")),"",ROW($1:$99)+1),COLUMN(I96)),SMALL(IF(ISERROR(SEARCH(MID(";"&amp;'CASE DATA'!$E96&amp;";",ROW($1:$99),1),";")),"",ROW($1:$99)),COLUMN(I95)+1)-SMALL(IF(ISERROR(SEARCH(MID(";"&amp;'CASE DATA'!$E96&amp;";",ROW($1:$99),1),";")),"",ROW($1:$99)),COLUMN(I95))-1)</f>
        <v/>
      </c>
      <c r="AD96" s="196" t="str" cm="1">
        <f t="array" ref="AD96">MID(";"&amp;'CASE DATA'!$E96&amp;";",SMALL(IF(ISERROR(SEARCH(MID(";"&amp;'CASE DATA'!$E96&amp;";",ROW($1:$99),1),";")),"",ROW($1:$99)+1),COLUMN(J96)),SMALL(IF(ISERROR(SEARCH(MID(";"&amp;'CASE DATA'!$E96&amp;";",ROW($1:$99),1),";")),"",ROW($1:$99)),COLUMN(J95)+1)-SMALL(IF(ISERROR(SEARCH(MID(";"&amp;'CASE DATA'!$E96&amp;";",ROW($1:$99),1),";")),"",ROW($1:$99)),COLUMN(J95))-1)</f>
        <v/>
      </c>
      <c r="AE96" s="196" t="str" cm="1">
        <f t="array" ref="AE96">MID(";"&amp;'CASE DATA'!$E96&amp;";",SMALL(IF(ISERROR(SEARCH(MID(";"&amp;'CASE DATA'!$E96&amp;";",ROW($1:$99),1),";")),"",ROW($1:$99)+1),COLUMN(K96)),SMALL(IF(ISERROR(SEARCH(MID(";"&amp;'CASE DATA'!$E96&amp;";",ROW($1:$99),1),";")),"",ROW($1:$99)),COLUMN(K95)+1)-SMALL(IF(ISERROR(SEARCH(MID(";"&amp;'CASE DATA'!$E96&amp;";",ROW($1:$99),1),";")),"",ROW($1:$99)),COLUMN(K95))-1)</f>
        <v/>
      </c>
      <c r="AF96" s="196" t="str" cm="1">
        <f t="array" ref="AF96">MID(";"&amp;'CASE DATA'!$E96&amp;";",SMALL(IF(ISERROR(SEARCH(MID(";"&amp;'CASE DATA'!$E96&amp;";",ROW($1:$99),1),";")),"",ROW($1:$99)+1),COLUMN(L96)),SMALL(IF(ISERROR(SEARCH(MID(";"&amp;'CASE DATA'!$E96&amp;";",ROW($1:$99),1),";")),"",ROW($1:$99)),COLUMN(L95)+1)-SMALL(IF(ISERROR(SEARCH(MID(";"&amp;'CASE DATA'!$E96&amp;";",ROW($1:$99),1),";")),"",ROW($1:$99)),COLUMN(L95))-1)</f>
        <v/>
      </c>
    </row>
    <row r="97" spans="1:32" x14ac:dyDescent="0.3">
      <c r="A97" s="170"/>
      <c r="B97" s="170"/>
      <c r="C97" s="170"/>
      <c r="D97" s="174"/>
      <c r="E97" s="176"/>
      <c r="F97" s="170"/>
      <c r="G97" s="170"/>
      <c r="H97" s="170"/>
      <c r="I97" s="170"/>
      <c r="J97" s="170"/>
      <c r="K97" s="170"/>
      <c r="L97" s="170"/>
      <c r="M97" s="170"/>
      <c r="N97" s="170"/>
      <c r="O97" s="170"/>
      <c r="P97" s="170"/>
      <c r="Q97" s="170"/>
      <c r="R97" s="170"/>
      <c r="S97" s="11">
        <f t="shared" si="2"/>
        <v>0</v>
      </c>
      <c r="T97" s="170"/>
      <c r="U97" s="196" t="str" cm="1">
        <f t="array" ref="U97">MID(";"&amp;'CASE DATA'!$E97&amp;";",SMALL(IF(ISERROR(SEARCH(MID(";"&amp;'CASE DATA'!$E97&amp;";",ROW($1:$99),1),";")),"",ROW($1:$99)+1),COLUMN(A97)),SMALL(IF(ISERROR(SEARCH(MID(";"&amp;'CASE DATA'!$E97&amp;";",ROW($1:$99),1),";")),"",ROW($1:$99)),COLUMN(A96)+1)-SMALL(IF(ISERROR(SEARCH(MID(";"&amp;'CASE DATA'!$E97&amp;";",ROW($1:$99),1),";")),"",ROW($1:$99)),COLUMN(A96))-1)</f>
        <v/>
      </c>
      <c r="V97" s="196" t="str" cm="1">
        <f t="array" ref="V97">MID(";"&amp;'CASE DATA'!$E97&amp;";",SMALL(IF(ISERROR(SEARCH(MID(";"&amp;'CASE DATA'!$E97&amp;";",ROW($1:$99),1),";")),"",ROW($1:$99)+1),COLUMN(B97)),SMALL(IF(ISERROR(SEARCH(MID(";"&amp;'CASE DATA'!$E97&amp;";",ROW($1:$99),1),";")),"",ROW($1:$99)),COLUMN(B96)+1)-SMALL(IF(ISERROR(SEARCH(MID(";"&amp;'CASE DATA'!$E97&amp;";",ROW($1:$99),1),";")),"",ROW($1:$99)),COLUMN(B96))-1)</f>
        <v/>
      </c>
      <c r="W97" s="196" t="str" cm="1">
        <f t="array" ref="W97">MID(";"&amp;'CASE DATA'!$E97&amp;";",SMALL(IF(ISERROR(SEARCH(MID(";"&amp;'CASE DATA'!$E97&amp;";",ROW($1:$99),1),";")),"",ROW($1:$99)+1),COLUMN(C97)),SMALL(IF(ISERROR(SEARCH(MID(";"&amp;'CASE DATA'!$E97&amp;";",ROW($1:$99),1),";")),"",ROW($1:$99)),COLUMN(C96)+1)-SMALL(IF(ISERROR(SEARCH(MID(";"&amp;'CASE DATA'!$E97&amp;";",ROW($1:$99),1),";")),"",ROW($1:$99)),COLUMN(C96))-1)</f>
        <v/>
      </c>
      <c r="X97" s="196" t="str" cm="1">
        <f t="array" ref="X97">MID(";"&amp;'CASE DATA'!$E97&amp;";",SMALL(IF(ISERROR(SEARCH(MID(";"&amp;'CASE DATA'!$E97&amp;";",ROW($1:$99),1),";")),"",ROW($1:$99)+1),COLUMN(D97)),SMALL(IF(ISERROR(SEARCH(MID(";"&amp;'CASE DATA'!$E97&amp;";",ROW($1:$99),1),";")),"",ROW($1:$99)),COLUMN(D96)+1)-SMALL(IF(ISERROR(SEARCH(MID(";"&amp;'CASE DATA'!$E97&amp;";",ROW($1:$99),1),";")),"",ROW($1:$99)),COLUMN(D96))-1)</f>
        <v/>
      </c>
      <c r="Y97" s="196" t="str" cm="1">
        <f t="array" ref="Y97">MID(";"&amp;'CASE DATA'!$E97&amp;";",SMALL(IF(ISERROR(SEARCH(MID(";"&amp;'CASE DATA'!$E97&amp;";",ROW($1:$99),1),";")),"",ROW($1:$99)+1),COLUMN(E97)),SMALL(IF(ISERROR(SEARCH(MID(";"&amp;'CASE DATA'!$E97&amp;";",ROW($1:$99),1),";")),"",ROW($1:$99)),COLUMN(E96)+1)-SMALL(IF(ISERROR(SEARCH(MID(";"&amp;'CASE DATA'!$E97&amp;";",ROW($1:$99),1),";")),"",ROW($1:$99)),COLUMN(E96))-1)</f>
        <v/>
      </c>
      <c r="Z97" s="196" t="str" cm="1">
        <f t="array" ref="Z97">MID(";"&amp;'CASE DATA'!$E97&amp;";",SMALL(IF(ISERROR(SEARCH(MID(";"&amp;'CASE DATA'!$E97&amp;";",ROW($1:$99),1),";")),"",ROW($1:$99)+1),COLUMN(F97)),SMALL(IF(ISERROR(SEARCH(MID(";"&amp;'CASE DATA'!$E97&amp;";",ROW($1:$99),1),";")),"",ROW($1:$99)),COLUMN(F96)+1)-SMALL(IF(ISERROR(SEARCH(MID(";"&amp;'CASE DATA'!$E97&amp;";",ROW($1:$99),1),";")),"",ROW($1:$99)),COLUMN(F96))-1)</f>
        <v/>
      </c>
      <c r="AA97" s="196" t="str" cm="1">
        <f t="array" ref="AA97">MID(";"&amp;'CASE DATA'!$E97&amp;";",SMALL(IF(ISERROR(SEARCH(MID(";"&amp;'CASE DATA'!$E97&amp;";",ROW($1:$99),1),";")),"",ROW($1:$99)+1),COLUMN(G97)),SMALL(IF(ISERROR(SEARCH(MID(";"&amp;'CASE DATA'!$E97&amp;";",ROW($1:$99),1),";")),"",ROW($1:$99)),COLUMN(G96)+1)-SMALL(IF(ISERROR(SEARCH(MID(";"&amp;'CASE DATA'!$E97&amp;";",ROW($1:$99),1),";")),"",ROW($1:$99)),COLUMN(G96))-1)</f>
        <v/>
      </c>
      <c r="AB97" s="196" t="str" cm="1">
        <f t="array" ref="AB97">MID(";"&amp;'CASE DATA'!$E97&amp;";",SMALL(IF(ISERROR(SEARCH(MID(";"&amp;'CASE DATA'!$E97&amp;";",ROW($1:$99),1),";")),"",ROW($1:$99)+1),COLUMN(H97)),SMALL(IF(ISERROR(SEARCH(MID(";"&amp;'CASE DATA'!$E97&amp;";",ROW($1:$99),1),";")),"",ROW($1:$99)),COLUMN(H96)+1)-SMALL(IF(ISERROR(SEARCH(MID(";"&amp;'CASE DATA'!$E97&amp;";",ROW($1:$99),1),";")),"",ROW($1:$99)),COLUMN(H96))-1)</f>
        <v/>
      </c>
      <c r="AC97" s="196" t="str" cm="1">
        <f t="array" ref="AC97">MID(";"&amp;'CASE DATA'!$E97&amp;";",SMALL(IF(ISERROR(SEARCH(MID(";"&amp;'CASE DATA'!$E97&amp;";",ROW($1:$99),1),";")),"",ROW($1:$99)+1),COLUMN(I97)),SMALL(IF(ISERROR(SEARCH(MID(";"&amp;'CASE DATA'!$E97&amp;";",ROW($1:$99),1),";")),"",ROW($1:$99)),COLUMN(I96)+1)-SMALL(IF(ISERROR(SEARCH(MID(";"&amp;'CASE DATA'!$E97&amp;";",ROW($1:$99),1),";")),"",ROW($1:$99)),COLUMN(I96))-1)</f>
        <v/>
      </c>
      <c r="AD97" s="196" t="str" cm="1">
        <f t="array" ref="AD97">MID(";"&amp;'CASE DATA'!$E97&amp;";",SMALL(IF(ISERROR(SEARCH(MID(";"&amp;'CASE DATA'!$E97&amp;";",ROW($1:$99),1),";")),"",ROW($1:$99)+1),COLUMN(J97)),SMALL(IF(ISERROR(SEARCH(MID(";"&amp;'CASE DATA'!$E97&amp;";",ROW($1:$99),1),";")),"",ROW($1:$99)),COLUMN(J96)+1)-SMALL(IF(ISERROR(SEARCH(MID(";"&amp;'CASE DATA'!$E97&amp;";",ROW($1:$99),1),";")),"",ROW($1:$99)),COLUMN(J96))-1)</f>
        <v/>
      </c>
      <c r="AE97" s="196" t="str" cm="1">
        <f t="array" ref="AE97">MID(";"&amp;'CASE DATA'!$E97&amp;";",SMALL(IF(ISERROR(SEARCH(MID(";"&amp;'CASE DATA'!$E97&amp;";",ROW($1:$99),1),";")),"",ROW($1:$99)+1),COLUMN(K97)),SMALL(IF(ISERROR(SEARCH(MID(";"&amp;'CASE DATA'!$E97&amp;";",ROW($1:$99),1),";")),"",ROW($1:$99)),COLUMN(K96)+1)-SMALL(IF(ISERROR(SEARCH(MID(";"&amp;'CASE DATA'!$E97&amp;";",ROW($1:$99),1),";")),"",ROW($1:$99)),COLUMN(K96))-1)</f>
        <v/>
      </c>
      <c r="AF97" s="196" t="str" cm="1">
        <f t="array" ref="AF97">MID(";"&amp;'CASE DATA'!$E97&amp;";",SMALL(IF(ISERROR(SEARCH(MID(";"&amp;'CASE DATA'!$E97&amp;";",ROW($1:$99),1),";")),"",ROW($1:$99)+1),COLUMN(L97)),SMALL(IF(ISERROR(SEARCH(MID(";"&amp;'CASE DATA'!$E97&amp;";",ROW($1:$99),1),";")),"",ROW($1:$99)),COLUMN(L96)+1)-SMALL(IF(ISERROR(SEARCH(MID(";"&amp;'CASE DATA'!$E97&amp;";",ROW($1:$99),1),";")),"",ROW($1:$99)),COLUMN(L96))-1)</f>
        <v/>
      </c>
    </row>
    <row r="98" spans="1:32" x14ac:dyDescent="0.3">
      <c r="A98" s="170"/>
      <c r="B98" s="170"/>
      <c r="C98" s="170"/>
      <c r="D98" s="174"/>
      <c r="E98" s="176"/>
      <c r="F98" s="170"/>
      <c r="G98" s="170"/>
      <c r="H98" s="170"/>
      <c r="I98" s="170"/>
      <c r="J98" s="170"/>
      <c r="K98" s="170"/>
      <c r="L98" s="170"/>
      <c r="M98" s="170"/>
      <c r="N98" s="170"/>
      <c r="O98" s="170"/>
      <c r="P98" s="170"/>
      <c r="Q98" s="170"/>
      <c r="R98" s="170"/>
      <c r="S98" s="11">
        <f t="shared" si="2"/>
        <v>0</v>
      </c>
      <c r="T98" s="170"/>
      <c r="U98" s="196" t="str" cm="1">
        <f t="array" ref="U98">MID(";"&amp;'CASE DATA'!$E98&amp;";",SMALL(IF(ISERROR(SEARCH(MID(";"&amp;'CASE DATA'!$E98&amp;";",ROW($1:$99),1),";")),"",ROW($1:$99)+1),COLUMN(A98)),SMALL(IF(ISERROR(SEARCH(MID(";"&amp;'CASE DATA'!$E98&amp;";",ROW($1:$99),1),";")),"",ROW($1:$99)),COLUMN(A97)+1)-SMALL(IF(ISERROR(SEARCH(MID(";"&amp;'CASE DATA'!$E98&amp;";",ROW($1:$99),1),";")),"",ROW($1:$99)),COLUMN(A97))-1)</f>
        <v/>
      </c>
      <c r="V98" s="196" t="str" cm="1">
        <f t="array" ref="V98">MID(";"&amp;'CASE DATA'!$E98&amp;";",SMALL(IF(ISERROR(SEARCH(MID(";"&amp;'CASE DATA'!$E98&amp;";",ROW($1:$99),1),";")),"",ROW($1:$99)+1),COLUMN(B98)),SMALL(IF(ISERROR(SEARCH(MID(";"&amp;'CASE DATA'!$E98&amp;";",ROW($1:$99),1),";")),"",ROW($1:$99)),COLUMN(B97)+1)-SMALL(IF(ISERROR(SEARCH(MID(";"&amp;'CASE DATA'!$E98&amp;";",ROW($1:$99),1),";")),"",ROW($1:$99)),COLUMN(B97))-1)</f>
        <v/>
      </c>
      <c r="W98" s="196" t="str" cm="1">
        <f t="array" ref="W98">MID(";"&amp;'CASE DATA'!$E98&amp;";",SMALL(IF(ISERROR(SEARCH(MID(";"&amp;'CASE DATA'!$E98&amp;";",ROW($1:$99),1),";")),"",ROW($1:$99)+1),COLUMN(C98)),SMALL(IF(ISERROR(SEARCH(MID(";"&amp;'CASE DATA'!$E98&amp;";",ROW($1:$99),1),";")),"",ROW($1:$99)),COLUMN(C97)+1)-SMALL(IF(ISERROR(SEARCH(MID(";"&amp;'CASE DATA'!$E98&amp;";",ROW($1:$99),1),";")),"",ROW($1:$99)),COLUMN(C97))-1)</f>
        <v/>
      </c>
      <c r="X98" s="196" t="str" cm="1">
        <f t="array" ref="X98">MID(";"&amp;'CASE DATA'!$E98&amp;";",SMALL(IF(ISERROR(SEARCH(MID(";"&amp;'CASE DATA'!$E98&amp;";",ROW($1:$99),1),";")),"",ROW($1:$99)+1),COLUMN(D98)),SMALL(IF(ISERROR(SEARCH(MID(";"&amp;'CASE DATA'!$E98&amp;";",ROW($1:$99),1),";")),"",ROW($1:$99)),COLUMN(D97)+1)-SMALL(IF(ISERROR(SEARCH(MID(";"&amp;'CASE DATA'!$E98&amp;";",ROW($1:$99),1),";")),"",ROW($1:$99)),COLUMN(D97))-1)</f>
        <v/>
      </c>
      <c r="Y98" s="196" t="str" cm="1">
        <f t="array" ref="Y98">MID(";"&amp;'CASE DATA'!$E98&amp;";",SMALL(IF(ISERROR(SEARCH(MID(";"&amp;'CASE DATA'!$E98&amp;";",ROW($1:$99),1),";")),"",ROW($1:$99)+1),COLUMN(E98)),SMALL(IF(ISERROR(SEARCH(MID(";"&amp;'CASE DATA'!$E98&amp;";",ROW($1:$99),1),";")),"",ROW($1:$99)),COLUMN(E97)+1)-SMALL(IF(ISERROR(SEARCH(MID(";"&amp;'CASE DATA'!$E98&amp;";",ROW($1:$99),1),";")),"",ROW($1:$99)),COLUMN(E97))-1)</f>
        <v/>
      </c>
      <c r="Z98" s="196" t="str" cm="1">
        <f t="array" ref="Z98">MID(";"&amp;'CASE DATA'!$E98&amp;";",SMALL(IF(ISERROR(SEARCH(MID(";"&amp;'CASE DATA'!$E98&amp;";",ROW($1:$99),1),";")),"",ROW($1:$99)+1),COLUMN(F98)),SMALL(IF(ISERROR(SEARCH(MID(";"&amp;'CASE DATA'!$E98&amp;";",ROW($1:$99),1),";")),"",ROW($1:$99)),COLUMN(F97)+1)-SMALL(IF(ISERROR(SEARCH(MID(";"&amp;'CASE DATA'!$E98&amp;";",ROW($1:$99),1),";")),"",ROW($1:$99)),COLUMN(F97))-1)</f>
        <v/>
      </c>
      <c r="AA98" s="196" t="str" cm="1">
        <f t="array" ref="AA98">MID(";"&amp;'CASE DATA'!$E98&amp;";",SMALL(IF(ISERROR(SEARCH(MID(";"&amp;'CASE DATA'!$E98&amp;";",ROW($1:$99),1),";")),"",ROW($1:$99)+1),COLUMN(G98)),SMALL(IF(ISERROR(SEARCH(MID(";"&amp;'CASE DATA'!$E98&amp;";",ROW($1:$99),1),";")),"",ROW($1:$99)),COLUMN(G97)+1)-SMALL(IF(ISERROR(SEARCH(MID(";"&amp;'CASE DATA'!$E98&amp;";",ROW($1:$99),1),";")),"",ROW($1:$99)),COLUMN(G97))-1)</f>
        <v/>
      </c>
      <c r="AB98" s="196" t="str" cm="1">
        <f t="array" ref="AB98">MID(";"&amp;'CASE DATA'!$E98&amp;";",SMALL(IF(ISERROR(SEARCH(MID(";"&amp;'CASE DATA'!$E98&amp;";",ROW($1:$99),1),";")),"",ROW($1:$99)+1),COLUMN(H98)),SMALL(IF(ISERROR(SEARCH(MID(";"&amp;'CASE DATA'!$E98&amp;";",ROW($1:$99),1),";")),"",ROW($1:$99)),COLUMN(H97)+1)-SMALL(IF(ISERROR(SEARCH(MID(";"&amp;'CASE DATA'!$E98&amp;";",ROW($1:$99),1),";")),"",ROW($1:$99)),COLUMN(H97))-1)</f>
        <v/>
      </c>
      <c r="AC98" s="196" t="str" cm="1">
        <f t="array" ref="AC98">MID(";"&amp;'CASE DATA'!$E98&amp;";",SMALL(IF(ISERROR(SEARCH(MID(";"&amp;'CASE DATA'!$E98&amp;";",ROW($1:$99),1),";")),"",ROW($1:$99)+1),COLUMN(I98)),SMALL(IF(ISERROR(SEARCH(MID(";"&amp;'CASE DATA'!$E98&amp;";",ROW($1:$99),1),";")),"",ROW($1:$99)),COLUMN(I97)+1)-SMALL(IF(ISERROR(SEARCH(MID(";"&amp;'CASE DATA'!$E98&amp;";",ROW($1:$99),1),";")),"",ROW($1:$99)),COLUMN(I97))-1)</f>
        <v/>
      </c>
      <c r="AD98" s="196" t="str" cm="1">
        <f t="array" ref="AD98">MID(";"&amp;'CASE DATA'!$E98&amp;";",SMALL(IF(ISERROR(SEARCH(MID(";"&amp;'CASE DATA'!$E98&amp;";",ROW($1:$99),1),";")),"",ROW($1:$99)+1),COLUMN(J98)),SMALL(IF(ISERROR(SEARCH(MID(";"&amp;'CASE DATA'!$E98&amp;";",ROW($1:$99),1),";")),"",ROW($1:$99)),COLUMN(J97)+1)-SMALL(IF(ISERROR(SEARCH(MID(";"&amp;'CASE DATA'!$E98&amp;";",ROW($1:$99),1),";")),"",ROW($1:$99)),COLUMN(J97))-1)</f>
        <v/>
      </c>
      <c r="AE98" s="196" t="str" cm="1">
        <f t="array" ref="AE98">MID(";"&amp;'CASE DATA'!$E98&amp;";",SMALL(IF(ISERROR(SEARCH(MID(";"&amp;'CASE DATA'!$E98&amp;";",ROW($1:$99),1),";")),"",ROW($1:$99)+1),COLUMN(K98)),SMALL(IF(ISERROR(SEARCH(MID(";"&amp;'CASE DATA'!$E98&amp;";",ROW($1:$99),1),";")),"",ROW($1:$99)),COLUMN(K97)+1)-SMALL(IF(ISERROR(SEARCH(MID(";"&amp;'CASE DATA'!$E98&amp;";",ROW($1:$99),1),";")),"",ROW($1:$99)),COLUMN(K97))-1)</f>
        <v/>
      </c>
      <c r="AF98" s="196" t="str" cm="1">
        <f t="array" ref="AF98">MID(";"&amp;'CASE DATA'!$E98&amp;";",SMALL(IF(ISERROR(SEARCH(MID(";"&amp;'CASE DATA'!$E98&amp;";",ROW($1:$99),1),";")),"",ROW($1:$99)+1),COLUMN(L98)),SMALL(IF(ISERROR(SEARCH(MID(";"&amp;'CASE DATA'!$E98&amp;";",ROW($1:$99),1),";")),"",ROW($1:$99)),COLUMN(L97)+1)-SMALL(IF(ISERROR(SEARCH(MID(";"&amp;'CASE DATA'!$E98&amp;";",ROW($1:$99),1),";")),"",ROW($1:$99)),COLUMN(L97))-1)</f>
        <v/>
      </c>
    </row>
    <row r="99" spans="1:32" x14ac:dyDescent="0.3">
      <c r="A99" s="170"/>
      <c r="B99" s="170"/>
      <c r="C99" s="170"/>
      <c r="D99" s="174"/>
      <c r="E99" s="176"/>
      <c r="F99" s="170"/>
      <c r="G99" s="170"/>
      <c r="H99" s="170"/>
      <c r="I99" s="170"/>
      <c r="J99" s="170"/>
      <c r="K99" s="170"/>
      <c r="L99" s="170"/>
      <c r="M99" s="170"/>
      <c r="N99" s="170"/>
      <c r="O99" s="170"/>
      <c r="P99" s="170"/>
      <c r="Q99" s="170"/>
      <c r="R99" s="170"/>
      <c r="S99" s="11">
        <f t="shared" si="2"/>
        <v>0</v>
      </c>
      <c r="T99" s="170"/>
      <c r="U99" s="196" t="str" cm="1">
        <f t="array" ref="U99">MID(";"&amp;'CASE DATA'!$E99&amp;";",SMALL(IF(ISERROR(SEARCH(MID(";"&amp;'CASE DATA'!$E99&amp;";",ROW($1:$99),1),";")),"",ROW($1:$99)+1),COLUMN(A99)),SMALL(IF(ISERROR(SEARCH(MID(";"&amp;'CASE DATA'!$E99&amp;";",ROW($1:$99),1),";")),"",ROW($1:$99)),COLUMN(A98)+1)-SMALL(IF(ISERROR(SEARCH(MID(";"&amp;'CASE DATA'!$E99&amp;";",ROW($1:$99),1),";")),"",ROW($1:$99)),COLUMN(A98))-1)</f>
        <v/>
      </c>
      <c r="V99" s="196" t="str" cm="1">
        <f t="array" ref="V99">MID(";"&amp;'CASE DATA'!$E99&amp;";",SMALL(IF(ISERROR(SEARCH(MID(";"&amp;'CASE DATA'!$E99&amp;";",ROW($1:$99),1),";")),"",ROW($1:$99)+1),COLUMN(B99)),SMALL(IF(ISERROR(SEARCH(MID(";"&amp;'CASE DATA'!$E99&amp;";",ROW($1:$99),1),";")),"",ROW($1:$99)),COLUMN(B98)+1)-SMALL(IF(ISERROR(SEARCH(MID(";"&amp;'CASE DATA'!$E99&amp;";",ROW($1:$99),1),";")),"",ROW($1:$99)),COLUMN(B98))-1)</f>
        <v/>
      </c>
      <c r="W99" s="196" t="str" cm="1">
        <f t="array" ref="W99">MID(";"&amp;'CASE DATA'!$E99&amp;";",SMALL(IF(ISERROR(SEARCH(MID(";"&amp;'CASE DATA'!$E99&amp;";",ROW($1:$99),1),";")),"",ROW($1:$99)+1),COLUMN(C99)),SMALL(IF(ISERROR(SEARCH(MID(";"&amp;'CASE DATA'!$E99&amp;";",ROW($1:$99),1),";")),"",ROW($1:$99)),COLUMN(C98)+1)-SMALL(IF(ISERROR(SEARCH(MID(";"&amp;'CASE DATA'!$E99&amp;";",ROW($1:$99),1),";")),"",ROW($1:$99)),COLUMN(C98))-1)</f>
        <v/>
      </c>
      <c r="X99" s="196" t="str" cm="1">
        <f t="array" ref="X99">MID(";"&amp;'CASE DATA'!$E99&amp;";",SMALL(IF(ISERROR(SEARCH(MID(";"&amp;'CASE DATA'!$E99&amp;";",ROW($1:$99),1),";")),"",ROW($1:$99)+1),COLUMN(D99)),SMALL(IF(ISERROR(SEARCH(MID(";"&amp;'CASE DATA'!$E99&amp;";",ROW($1:$99),1),";")),"",ROW($1:$99)),COLUMN(D98)+1)-SMALL(IF(ISERROR(SEARCH(MID(";"&amp;'CASE DATA'!$E99&amp;";",ROW($1:$99),1),";")),"",ROW($1:$99)),COLUMN(D98))-1)</f>
        <v/>
      </c>
      <c r="Y99" s="196" t="str" cm="1">
        <f t="array" ref="Y99">MID(";"&amp;'CASE DATA'!$E99&amp;";",SMALL(IF(ISERROR(SEARCH(MID(";"&amp;'CASE DATA'!$E99&amp;";",ROW($1:$99),1),";")),"",ROW($1:$99)+1),COLUMN(E99)),SMALL(IF(ISERROR(SEARCH(MID(";"&amp;'CASE DATA'!$E99&amp;";",ROW($1:$99),1),";")),"",ROW($1:$99)),COLUMN(E98)+1)-SMALL(IF(ISERROR(SEARCH(MID(";"&amp;'CASE DATA'!$E99&amp;";",ROW($1:$99),1),";")),"",ROW($1:$99)),COLUMN(E98))-1)</f>
        <v/>
      </c>
      <c r="Z99" s="196" t="str" cm="1">
        <f t="array" ref="Z99">MID(";"&amp;'CASE DATA'!$E99&amp;";",SMALL(IF(ISERROR(SEARCH(MID(";"&amp;'CASE DATA'!$E99&amp;";",ROW($1:$99),1),";")),"",ROW($1:$99)+1),COLUMN(F99)),SMALL(IF(ISERROR(SEARCH(MID(";"&amp;'CASE DATA'!$E99&amp;";",ROW($1:$99),1),";")),"",ROW($1:$99)),COLUMN(F98)+1)-SMALL(IF(ISERROR(SEARCH(MID(";"&amp;'CASE DATA'!$E99&amp;";",ROW($1:$99),1),";")),"",ROW($1:$99)),COLUMN(F98))-1)</f>
        <v/>
      </c>
      <c r="AA99" s="196" t="str" cm="1">
        <f t="array" ref="AA99">MID(";"&amp;'CASE DATA'!$E99&amp;";",SMALL(IF(ISERROR(SEARCH(MID(";"&amp;'CASE DATA'!$E99&amp;";",ROW($1:$99),1),";")),"",ROW($1:$99)+1),COLUMN(G99)),SMALL(IF(ISERROR(SEARCH(MID(";"&amp;'CASE DATA'!$E99&amp;";",ROW($1:$99),1),";")),"",ROW($1:$99)),COLUMN(G98)+1)-SMALL(IF(ISERROR(SEARCH(MID(";"&amp;'CASE DATA'!$E99&amp;";",ROW($1:$99),1),";")),"",ROW($1:$99)),COLUMN(G98))-1)</f>
        <v/>
      </c>
      <c r="AB99" s="196" t="str" cm="1">
        <f t="array" ref="AB99">MID(";"&amp;'CASE DATA'!$E99&amp;";",SMALL(IF(ISERROR(SEARCH(MID(";"&amp;'CASE DATA'!$E99&amp;";",ROW($1:$99),1),";")),"",ROW($1:$99)+1),COLUMN(H99)),SMALL(IF(ISERROR(SEARCH(MID(";"&amp;'CASE DATA'!$E99&amp;";",ROW($1:$99),1),";")),"",ROW($1:$99)),COLUMN(H98)+1)-SMALL(IF(ISERROR(SEARCH(MID(";"&amp;'CASE DATA'!$E99&amp;";",ROW($1:$99),1),";")),"",ROW($1:$99)),COLUMN(H98))-1)</f>
        <v/>
      </c>
      <c r="AC99" s="196" t="str" cm="1">
        <f t="array" ref="AC99">MID(";"&amp;'CASE DATA'!$E99&amp;";",SMALL(IF(ISERROR(SEARCH(MID(";"&amp;'CASE DATA'!$E99&amp;";",ROW($1:$99),1),";")),"",ROW($1:$99)+1),COLUMN(I99)),SMALL(IF(ISERROR(SEARCH(MID(";"&amp;'CASE DATA'!$E99&amp;";",ROW($1:$99),1),";")),"",ROW($1:$99)),COLUMN(I98)+1)-SMALL(IF(ISERROR(SEARCH(MID(";"&amp;'CASE DATA'!$E99&amp;";",ROW($1:$99),1),";")),"",ROW($1:$99)),COLUMN(I98))-1)</f>
        <v/>
      </c>
      <c r="AD99" s="196" t="str" cm="1">
        <f t="array" ref="AD99">MID(";"&amp;'CASE DATA'!$E99&amp;";",SMALL(IF(ISERROR(SEARCH(MID(";"&amp;'CASE DATA'!$E99&amp;";",ROW($1:$99),1),";")),"",ROW($1:$99)+1),COLUMN(J99)),SMALL(IF(ISERROR(SEARCH(MID(";"&amp;'CASE DATA'!$E99&amp;";",ROW($1:$99),1),";")),"",ROW($1:$99)),COLUMN(J98)+1)-SMALL(IF(ISERROR(SEARCH(MID(";"&amp;'CASE DATA'!$E99&amp;";",ROW($1:$99),1),";")),"",ROW($1:$99)),COLUMN(J98))-1)</f>
        <v/>
      </c>
      <c r="AE99" s="196" t="str" cm="1">
        <f t="array" ref="AE99">MID(";"&amp;'CASE DATA'!$E99&amp;";",SMALL(IF(ISERROR(SEARCH(MID(";"&amp;'CASE DATA'!$E99&amp;";",ROW($1:$99),1),";")),"",ROW($1:$99)+1),COLUMN(K99)),SMALL(IF(ISERROR(SEARCH(MID(";"&amp;'CASE DATA'!$E99&amp;";",ROW($1:$99),1),";")),"",ROW($1:$99)),COLUMN(K98)+1)-SMALL(IF(ISERROR(SEARCH(MID(";"&amp;'CASE DATA'!$E99&amp;";",ROW($1:$99),1),";")),"",ROW($1:$99)),COLUMN(K98))-1)</f>
        <v/>
      </c>
      <c r="AF99" s="196" t="str" cm="1">
        <f t="array" ref="AF99">MID(";"&amp;'CASE DATA'!$E99&amp;";",SMALL(IF(ISERROR(SEARCH(MID(";"&amp;'CASE DATA'!$E99&amp;";",ROW($1:$99),1),";")),"",ROW($1:$99)+1),COLUMN(L99)),SMALL(IF(ISERROR(SEARCH(MID(";"&amp;'CASE DATA'!$E99&amp;";",ROW($1:$99),1),";")),"",ROW($1:$99)),COLUMN(L98)+1)-SMALL(IF(ISERROR(SEARCH(MID(";"&amp;'CASE DATA'!$E99&amp;";",ROW($1:$99),1),";")),"",ROW($1:$99)),COLUMN(L98))-1)</f>
        <v/>
      </c>
    </row>
    <row r="100" spans="1:32" x14ac:dyDescent="0.3">
      <c r="A100" s="170"/>
      <c r="B100" s="170"/>
      <c r="C100" s="170"/>
      <c r="D100" s="174"/>
      <c r="E100" s="176"/>
      <c r="F100" s="170"/>
      <c r="G100" s="170"/>
      <c r="H100" s="170"/>
      <c r="I100" s="170"/>
      <c r="J100" s="170"/>
      <c r="K100" s="170"/>
      <c r="L100" s="170"/>
      <c r="M100" s="170"/>
      <c r="N100" s="170"/>
      <c r="O100" s="170"/>
      <c r="P100" s="170"/>
      <c r="Q100" s="170"/>
      <c r="R100" s="170"/>
      <c r="S100" s="11">
        <f t="shared" si="2"/>
        <v>0</v>
      </c>
      <c r="T100" s="170"/>
      <c r="U100" s="196" t="str" cm="1">
        <f t="array" ref="U100">MID(";"&amp;'CASE DATA'!$E100&amp;";",SMALL(IF(ISERROR(SEARCH(MID(";"&amp;'CASE DATA'!$E100&amp;";",ROW($1:$99),1),";")),"",ROW($1:$99)+1),COLUMN(A100)),SMALL(IF(ISERROR(SEARCH(MID(";"&amp;'CASE DATA'!$E100&amp;";",ROW($1:$99),1),";")),"",ROW($1:$99)),COLUMN(A99)+1)-SMALL(IF(ISERROR(SEARCH(MID(";"&amp;'CASE DATA'!$E100&amp;";",ROW($1:$99),1),";")),"",ROW($1:$99)),COLUMN(A99))-1)</f>
        <v/>
      </c>
      <c r="V100" s="196" t="str" cm="1">
        <f t="array" ref="V100">MID(";"&amp;'CASE DATA'!$E100&amp;";",SMALL(IF(ISERROR(SEARCH(MID(";"&amp;'CASE DATA'!$E100&amp;";",ROW($1:$99),1),";")),"",ROW($1:$99)+1),COLUMN(B100)),SMALL(IF(ISERROR(SEARCH(MID(";"&amp;'CASE DATA'!$E100&amp;";",ROW($1:$99),1),";")),"",ROW($1:$99)),COLUMN(B99)+1)-SMALL(IF(ISERROR(SEARCH(MID(";"&amp;'CASE DATA'!$E100&amp;";",ROW($1:$99),1),";")),"",ROW($1:$99)),COLUMN(B99))-1)</f>
        <v/>
      </c>
      <c r="W100" s="196" t="str" cm="1">
        <f t="array" ref="W100">MID(";"&amp;'CASE DATA'!$E100&amp;";",SMALL(IF(ISERROR(SEARCH(MID(";"&amp;'CASE DATA'!$E100&amp;";",ROW($1:$99),1),";")),"",ROW($1:$99)+1),COLUMN(C100)),SMALL(IF(ISERROR(SEARCH(MID(";"&amp;'CASE DATA'!$E100&amp;";",ROW($1:$99),1),";")),"",ROW($1:$99)),COLUMN(C99)+1)-SMALL(IF(ISERROR(SEARCH(MID(";"&amp;'CASE DATA'!$E100&amp;";",ROW($1:$99),1),";")),"",ROW($1:$99)),COLUMN(C99))-1)</f>
        <v/>
      </c>
      <c r="X100" s="196" t="str" cm="1">
        <f t="array" ref="X100">MID(";"&amp;'CASE DATA'!$E100&amp;";",SMALL(IF(ISERROR(SEARCH(MID(";"&amp;'CASE DATA'!$E100&amp;";",ROW($1:$99),1),";")),"",ROW($1:$99)+1),COLUMN(D100)),SMALL(IF(ISERROR(SEARCH(MID(";"&amp;'CASE DATA'!$E100&amp;";",ROW($1:$99),1),";")),"",ROW($1:$99)),COLUMN(D99)+1)-SMALL(IF(ISERROR(SEARCH(MID(";"&amp;'CASE DATA'!$E100&amp;";",ROW($1:$99),1),";")),"",ROW($1:$99)),COLUMN(D99))-1)</f>
        <v/>
      </c>
      <c r="Y100" s="196" t="str" cm="1">
        <f t="array" ref="Y100">MID(";"&amp;'CASE DATA'!$E100&amp;";",SMALL(IF(ISERROR(SEARCH(MID(";"&amp;'CASE DATA'!$E100&amp;";",ROW($1:$99),1),";")),"",ROW($1:$99)+1),COLUMN(E100)),SMALL(IF(ISERROR(SEARCH(MID(";"&amp;'CASE DATA'!$E100&amp;";",ROW($1:$99),1),";")),"",ROW($1:$99)),COLUMN(E99)+1)-SMALL(IF(ISERROR(SEARCH(MID(";"&amp;'CASE DATA'!$E100&amp;";",ROW($1:$99),1),";")),"",ROW($1:$99)),COLUMN(E99))-1)</f>
        <v/>
      </c>
      <c r="Z100" s="196" t="str" cm="1">
        <f t="array" ref="Z100">MID(";"&amp;'CASE DATA'!$E100&amp;";",SMALL(IF(ISERROR(SEARCH(MID(";"&amp;'CASE DATA'!$E100&amp;";",ROW($1:$99),1),";")),"",ROW($1:$99)+1),COLUMN(F100)),SMALL(IF(ISERROR(SEARCH(MID(";"&amp;'CASE DATA'!$E100&amp;";",ROW($1:$99),1),";")),"",ROW($1:$99)),COLUMN(F99)+1)-SMALL(IF(ISERROR(SEARCH(MID(";"&amp;'CASE DATA'!$E100&amp;";",ROW($1:$99),1),";")),"",ROW($1:$99)),COLUMN(F99))-1)</f>
        <v/>
      </c>
      <c r="AA100" s="196" t="str" cm="1">
        <f t="array" ref="AA100">MID(";"&amp;'CASE DATA'!$E100&amp;";",SMALL(IF(ISERROR(SEARCH(MID(";"&amp;'CASE DATA'!$E100&amp;";",ROW($1:$99),1),";")),"",ROW($1:$99)+1),COLUMN(G100)),SMALL(IF(ISERROR(SEARCH(MID(";"&amp;'CASE DATA'!$E100&amp;";",ROW($1:$99),1),";")),"",ROW($1:$99)),COLUMN(G99)+1)-SMALL(IF(ISERROR(SEARCH(MID(";"&amp;'CASE DATA'!$E100&amp;";",ROW($1:$99),1),";")),"",ROW($1:$99)),COLUMN(G99))-1)</f>
        <v/>
      </c>
      <c r="AB100" s="196" t="str" cm="1">
        <f t="array" ref="AB100">MID(";"&amp;'CASE DATA'!$E100&amp;";",SMALL(IF(ISERROR(SEARCH(MID(";"&amp;'CASE DATA'!$E100&amp;";",ROW($1:$99),1),";")),"",ROW($1:$99)+1),COLUMN(H100)),SMALL(IF(ISERROR(SEARCH(MID(";"&amp;'CASE DATA'!$E100&amp;";",ROW($1:$99),1),";")),"",ROW($1:$99)),COLUMN(H99)+1)-SMALL(IF(ISERROR(SEARCH(MID(";"&amp;'CASE DATA'!$E100&amp;";",ROW($1:$99),1),";")),"",ROW($1:$99)),COLUMN(H99))-1)</f>
        <v/>
      </c>
      <c r="AC100" s="196" t="str" cm="1">
        <f t="array" ref="AC100">MID(";"&amp;'CASE DATA'!$E100&amp;";",SMALL(IF(ISERROR(SEARCH(MID(";"&amp;'CASE DATA'!$E100&amp;";",ROW($1:$99),1),";")),"",ROW($1:$99)+1),COLUMN(I100)),SMALL(IF(ISERROR(SEARCH(MID(";"&amp;'CASE DATA'!$E100&amp;";",ROW($1:$99),1),";")),"",ROW($1:$99)),COLUMN(I99)+1)-SMALL(IF(ISERROR(SEARCH(MID(";"&amp;'CASE DATA'!$E100&amp;";",ROW($1:$99),1),";")),"",ROW($1:$99)),COLUMN(I99))-1)</f>
        <v/>
      </c>
      <c r="AD100" s="196" t="str" cm="1">
        <f t="array" ref="AD100">MID(";"&amp;'CASE DATA'!$E100&amp;";",SMALL(IF(ISERROR(SEARCH(MID(";"&amp;'CASE DATA'!$E100&amp;";",ROW($1:$99),1),";")),"",ROW($1:$99)+1),COLUMN(J100)),SMALL(IF(ISERROR(SEARCH(MID(";"&amp;'CASE DATA'!$E100&amp;";",ROW($1:$99),1),";")),"",ROW($1:$99)),COLUMN(J99)+1)-SMALL(IF(ISERROR(SEARCH(MID(";"&amp;'CASE DATA'!$E100&amp;";",ROW($1:$99),1),";")),"",ROW($1:$99)),COLUMN(J99))-1)</f>
        <v/>
      </c>
      <c r="AE100" s="196" t="str" cm="1">
        <f t="array" ref="AE100">MID(";"&amp;'CASE DATA'!$E100&amp;";",SMALL(IF(ISERROR(SEARCH(MID(";"&amp;'CASE DATA'!$E100&amp;";",ROW($1:$99),1),";")),"",ROW($1:$99)+1),COLUMN(K100)),SMALL(IF(ISERROR(SEARCH(MID(";"&amp;'CASE DATA'!$E100&amp;";",ROW($1:$99),1),";")),"",ROW($1:$99)),COLUMN(K99)+1)-SMALL(IF(ISERROR(SEARCH(MID(";"&amp;'CASE DATA'!$E100&amp;";",ROW($1:$99),1),";")),"",ROW($1:$99)),COLUMN(K99))-1)</f>
        <v/>
      </c>
      <c r="AF100" s="196" t="str" cm="1">
        <f t="array" ref="AF100">MID(";"&amp;'CASE DATA'!$E100&amp;";",SMALL(IF(ISERROR(SEARCH(MID(";"&amp;'CASE DATA'!$E100&amp;";",ROW($1:$99),1),";")),"",ROW($1:$99)+1),COLUMN(L100)),SMALL(IF(ISERROR(SEARCH(MID(";"&amp;'CASE DATA'!$E100&amp;";",ROW($1:$99),1),";")),"",ROW($1:$99)),COLUMN(L99)+1)-SMALL(IF(ISERROR(SEARCH(MID(";"&amp;'CASE DATA'!$E100&amp;";",ROW($1:$99),1),";")),"",ROW($1:$99)),COLUMN(L99))-1)</f>
        <v/>
      </c>
    </row>
    <row r="101" spans="1:32" x14ac:dyDescent="0.3">
      <c r="A101" s="167"/>
      <c r="B101" s="167"/>
      <c r="C101" s="167"/>
      <c r="D101" s="175"/>
      <c r="E101" s="185"/>
      <c r="F101" s="167"/>
      <c r="G101" s="167"/>
      <c r="H101" s="167"/>
      <c r="I101" s="167"/>
      <c r="J101" s="167"/>
      <c r="K101" s="167"/>
      <c r="L101" s="167"/>
      <c r="M101" s="167"/>
      <c r="N101" s="167"/>
      <c r="O101" s="167"/>
      <c r="P101" s="167"/>
      <c r="Q101" s="167"/>
      <c r="R101" s="167"/>
      <c r="S101" s="11">
        <f t="shared" si="2"/>
        <v>0</v>
      </c>
      <c r="T101" s="167"/>
      <c r="U101" s="196" t="str" cm="1">
        <f t="array" ref="U101">MID(";"&amp;'CASE DATA'!$E101&amp;";",SMALL(IF(ISERROR(SEARCH(MID(";"&amp;'CASE DATA'!$E101&amp;";",ROW($1:$99),1),";")),"",ROW($1:$99)+1),COLUMN(A101)),SMALL(IF(ISERROR(SEARCH(MID(";"&amp;'CASE DATA'!$E101&amp;";",ROW($1:$99),1),";")),"",ROW($1:$99)),COLUMN(A100)+1)-SMALL(IF(ISERROR(SEARCH(MID(";"&amp;'CASE DATA'!$E101&amp;";",ROW($1:$99),1),";")),"",ROW($1:$99)),COLUMN(A100))-1)</f>
        <v/>
      </c>
      <c r="V101" s="196" t="str" cm="1">
        <f t="array" ref="V101">MID(";"&amp;'CASE DATA'!$E101&amp;";",SMALL(IF(ISERROR(SEARCH(MID(";"&amp;'CASE DATA'!$E101&amp;";",ROW($1:$99),1),";")),"",ROW($1:$99)+1),COLUMN(B101)),SMALL(IF(ISERROR(SEARCH(MID(";"&amp;'CASE DATA'!$E101&amp;";",ROW($1:$99),1),";")),"",ROW($1:$99)),COLUMN(B100)+1)-SMALL(IF(ISERROR(SEARCH(MID(";"&amp;'CASE DATA'!$E101&amp;";",ROW($1:$99),1),";")),"",ROW($1:$99)),COLUMN(B100))-1)</f>
        <v/>
      </c>
      <c r="W101" s="196" t="str" cm="1">
        <f t="array" ref="W101">MID(";"&amp;'CASE DATA'!$E101&amp;";",SMALL(IF(ISERROR(SEARCH(MID(";"&amp;'CASE DATA'!$E101&amp;";",ROW($1:$99),1),";")),"",ROW($1:$99)+1),COLUMN(C101)),SMALL(IF(ISERROR(SEARCH(MID(";"&amp;'CASE DATA'!$E101&amp;";",ROW($1:$99),1),";")),"",ROW($1:$99)),COLUMN(C100)+1)-SMALL(IF(ISERROR(SEARCH(MID(";"&amp;'CASE DATA'!$E101&amp;";",ROW($1:$99),1),";")),"",ROW($1:$99)),COLUMN(C100))-1)</f>
        <v/>
      </c>
      <c r="X101" s="196" t="str" cm="1">
        <f t="array" ref="X101">MID(";"&amp;'CASE DATA'!$E101&amp;";",SMALL(IF(ISERROR(SEARCH(MID(";"&amp;'CASE DATA'!$E101&amp;";",ROW($1:$99),1),";")),"",ROW($1:$99)+1),COLUMN(D101)),SMALL(IF(ISERROR(SEARCH(MID(";"&amp;'CASE DATA'!$E101&amp;";",ROW($1:$99),1),";")),"",ROW($1:$99)),COLUMN(D100)+1)-SMALL(IF(ISERROR(SEARCH(MID(";"&amp;'CASE DATA'!$E101&amp;";",ROW($1:$99),1),";")),"",ROW($1:$99)),COLUMN(D100))-1)</f>
        <v/>
      </c>
      <c r="Y101" s="196" t="str" cm="1">
        <f t="array" ref="Y101">MID(";"&amp;'CASE DATA'!$E101&amp;";",SMALL(IF(ISERROR(SEARCH(MID(";"&amp;'CASE DATA'!$E101&amp;";",ROW($1:$99),1),";")),"",ROW($1:$99)+1),COLUMN(E101)),SMALL(IF(ISERROR(SEARCH(MID(";"&amp;'CASE DATA'!$E101&amp;";",ROW($1:$99),1),";")),"",ROW($1:$99)),COLUMN(E100)+1)-SMALL(IF(ISERROR(SEARCH(MID(";"&amp;'CASE DATA'!$E101&amp;";",ROW($1:$99),1),";")),"",ROW($1:$99)),COLUMN(E100))-1)</f>
        <v/>
      </c>
      <c r="Z101" s="196" t="str" cm="1">
        <f t="array" ref="Z101">MID(";"&amp;'CASE DATA'!$E101&amp;";",SMALL(IF(ISERROR(SEARCH(MID(";"&amp;'CASE DATA'!$E101&amp;";",ROW($1:$99),1),";")),"",ROW($1:$99)+1),COLUMN(F101)),SMALL(IF(ISERROR(SEARCH(MID(";"&amp;'CASE DATA'!$E101&amp;";",ROW($1:$99),1),";")),"",ROW($1:$99)),COLUMN(F100)+1)-SMALL(IF(ISERROR(SEARCH(MID(";"&amp;'CASE DATA'!$E101&amp;";",ROW($1:$99),1),";")),"",ROW($1:$99)),COLUMN(F100))-1)</f>
        <v/>
      </c>
      <c r="AA101" s="196" t="str" cm="1">
        <f t="array" ref="AA101">MID(";"&amp;'CASE DATA'!$E101&amp;";",SMALL(IF(ISERROR(SEARCH(MID(";"&amp;'CASE DATA'!$E101&amp;";",ROW($1:$99),1),";")),"",ROW($1:$99)+1),COLUMN(G101)),SMALL(IF(ISERROR(SEARCH(MID(";"&amp;'CASE DATA'!$E101&amp;";",ROW($1:$99),1),";")),"",ROW($1:$99)),COLUMN(G100)+1)-SMALL(IF(ISERROR(SEARCH(MID(";"&amp;'CASE DATA'!$E101&amp;";",ROW($1:$99),1),";")),"",ROW($1:$99)),COLUMN(G100))-1)</f>
        <v/>
      </c>
      <c r="AB101" s="196" t="str" cm="1">
        <f t="array" ref="AB101">MID(";"&amp;'CASE DATA'!$E101&amp;";",SMALL(IF(ISERROR(SEARCH(MID(";"&amp;'CASE DATA'!$E101&amp;";",ROW($1:$99),1),";")),"",ROW($1:$99)+1),COLUMN(H101)),SMALL(IF(ISERROR(SEARCH(MID(";"&amp;'CASE DATA'!$E101&amp;";",ROW($1:$99),1),";")),"",ROW($1:$99)),COLUMN(H100)+1)-SMALL(IF(ISERROR(SEARCH(MID(";"&amp;'CASE DATA'!$E101&amp;";",ROW($1:$99),1),";")),"",ROW($1:$99)),COLUMN(H100))-1)</f>
        <v/>
      </c>
      <c r="AC101" s="196" t="str" cm="1">
        <f t="array" ref="AC101">MID(";"&amp;'CASE DATA'!$E101&amp;";",SMALL(IF(ISERROR(SEARCH(MID(";"&amp;'CASE DATA'!$E101&amp;";",ROW($1:$99),1),";")),"",ROW($1:$99)+1),COLUMN(I101)),SMALL(IF(ISERROR(SEARCH(MID(";"&amp;'CASE DATA'!$E101&amp;";",ROW($1:$99),1),";")),"",ROW($1:$99)),COLUMN(I100)+1)-SMALL(IF(ISERROR(SEARCH(MID(";"&amp;'CASE DATA'!$E101&amp;";",ROW($1:$99),1),";")),"",ROW($1:$99)),COLUMN(I100))-1)</f>
        <v/>
      </c>
      <c r="AD101" s="196" t="str" cm="1">
        <f t="array" ref="AD101">MID(";"&amp;'CASE DATA'!$E101&amp;";",SMALL(IF(ISERROR(SEARCH(MID(";"&amp;'CASE DATA'!$E101&amp;";",ROW($1:$99),1),";")),"",ROW($1:$99)+1),COLUMN(J101)),SMALL(IF(ISERROR(SEARCH(MID(";"&amp;'CASE DATA'!$E101&amp;";",ROW($1:$99),1),";")),"",ROW($1:$99)),COLUMN(J100)+1)-SMALL(IF(ISERROR(SEARCH(MID(";"&amp;'CASE DATA'!$E101&amp;";",ROW($1:$99),1),";")),"",ROW($1:$99)),COLUMN(J100))-1)</f>
        <v/>
      </c>
      <c r="AE101" s="196" t="str" cm="1">
        <f t="array" ref="AE101">MID(";"&amp;'CASE DATA'!$E101&amp;";",SMALL(IF(ISERROR(SEARCH(MID(";"&amp;'CASE DATA'!$E101&amp;";",ROW($1:$99),1),";")),"",ROW($1:$99)+1),COLUMN(K101)),SMALL(IF(ISERROR(SEARCH(MID(";"&amp;'CASE DATA'!$E101&amp;";",ROW($1:$99),1),";")),"",ROW($1:$99)),COLUMN(K100)+1)-SMALL(IF(ISERROR(SEARCH(MID(";"&amp;'CASE DATA'!$E101&amp;";",ROW($1:$99),1),";")),"",ROW($1:$99)),COLUMN(K100))-1)</f>
        <v/>
      </c>
      <c r="AF101" s="196" t="str" cm="1">
        <f t="array" ref="AF101">MID(";"&amp;'CASE DATA'!$E101&amp;";",SMALL(IF(ISERROR(SEARCH(MID(";"&amp;'CASE DATA'!$E101&amp;";",ROW($1:$99),1),";")),"",ROW($1:$99)+1),COLUMN(L101)),SMALL(IF(ISERROR(SEARCH(MID(";"&amp;'CASE DATA'!$E101&amp;";",ROW($1:$99),1),";")),"",ROW($1:$99)),COLUMN(L100)+1)-SMALL(IF(ISERROR(SEARCH(MID(";"&amp;'CASE DATA'!$E101&amp;";",ROW($1:$99),1),";")),"",ROW($1:$99)),COLUMN(L100))-1)</f>
        <v/>
      </c>
    </row>
    <row r="102" spans="1:32" x14ac:dyDescent="0.3">
      <c r="A102" s="167"/>
      <c r="B102" s="167"/>
      <c r="C102" s="167"/>
      <c r="D102" s="175"/>
      <c r="E102" s="185"/>
      <c r="F102" s="167"/>
      <c r="G102" s="167"/>
      <c r="H102" s="167"/>
      <c r="I102" s="167"/>
      <c r="J102" s="167"/>
      <c r="K102" s="167"/>
      <c r="L102" s="167"/>
      <c r="M102" s="167"/>
      <c r="N102" s="167"/>
      <c r="O102" s="167"/>
      <c r="P102" s="167"/>
      <c r="Q102" s="167"/>
      <c r="R102" s="167"/>
      <c r="S102" s="11">
        <f t="shared" si="2"/>
        <v>0</v>
      </c>
      <c r="T102" s="167"/>
      <c r="U102" s="196" t="str" cm="1">
        <f t="array" ref="U102">MID(";"&amp;'CASE DATA'!$E102&amp;";",SMALL(IF(ISERROR(SEARCH(MID(";"&amp;'CASE DATA'!$E102&amp;";",ROW($1:$99),1),";")),"",ROW($1:$99)+1),COLUMN(A102)),SMALL(IF(ISERROR(SEARCH(MID(";"&amp;'CASE DATA'!$E102&amp;";",ROW($1:$99),1),";")),"",ROW($1:$99)),COLUMN(A101)+1)-SMALL(IF(ISERROR(SEARCH(MID(";"&amp;'CASE DATA'!$E102&amp;";",ROW($1:$99),1),";")),"",ROW($1:$99)),COLUMN(A101))-1)</f>
        <v/>
      </c>
      <c r="V102" s="196" t="str" cm="1">
        <f t="array" ref="V102">MID(";"&amp;'CASE DATA'!$E102&amp;";",SMALL(IF(ISERROR(SEARCH(MID(";"&amp;'CASE DATA'!$E102&amp;";",ROW($1:$99),1),";")),"",ROW($1:$99)+1),COLUMN(B102)),SMALL(IF(ISERROR(SEARCH(MID(";"&amp;'CASE DATA'!$E102&amp;";",ROW($1:$99),1),";")),"",ROW($1:$99)),COLUMN(B101)+1)-SMALL(IF(ISERROR(SEARCH(MID(";"&amp;'CASE DATA'!$E102&amp;";",ROW($1:$99),1),";")),"",ROW($1:$99)),COLUMN(B101))-1)</f>
        <v/>
      </c>
      <c r="W102" s="196" t="str" cm="1">
        <f t="array" ref="W102">MID(";"&amp;'CASE DATA'!$E102&amp;";",SMALL(IF(ISERROR(SEARCH(MID(";"&amp;'CASE DATA'!$E102&amp;";",ROW($1:$99),1),";")),"",ROW($1:$99)+1),COLUMN(C102)),SMALL(IF(ISERROR(SEARCH(MID(";"&amp;'CASE DATA'!$E102&amp;";",ROW($1:$99),1),";")),"",ROW($1:$99)),COLUMN(C101)+1)-SMALL(IF(ISERROR(SEARCH(MID(";"&amp;'CASE DATA'!$E102&amp;";",ROW($1:$99),1),";")),"",ROW($1:$99)),COLUMN(C101))-1)</f>
        <v/>
      </c>
      <c r="X102" s="196" t="str" cm="1">
        <f t="array" ref="X102">MID(";"&amp;'CASE DATA'!$E102&amp;";",SMALL(IF(ISERROR(SEARCH(MID(";"&amp;'CASE DATA'!$E102&amp;";",ROW($1:$99),1),";")),"",ROW($1:$99)+1),COLUMN(D102)),SMALL(IF(ISERROR(SEARCH(MID(";"&amp;'CASE DATA'!$E102&amp;";",ROW($1:$99),1),";")),"",ROW($1:$99)),COLUMN(D101)+1)-SMALL(IF(ISERROR(SEARCH(MID(";"&amp;'CASE DATA'!$E102&amp;";",ROW($1:$99),1),";")),"",ROW($1:$99)),COLUMN(D101))-1)</f>
        <v/>
      </c>
      <c r="Y102" s="196" t="str" cm="1">
        <f t="array" ref="Y102">MID(";"&amp;'CASE DATA'!$E102&amp;";",SMALL(IF(ISERROR(SEARCH(MID(";"&amp;'CASE DATA'!$E102&amp;";",ROW($1:$99),1),";")),"",ROW($1:$99)+1),COLUMN(E102)),SMALL(IF(ISERROR(SEARCH(MID(";"&amp;'CASE DATA'!$E102&amp;";",ROW($1:$99),1),";")),"",ROW($1:$99)),COLUMN(E101)+1)-SMALL(IF(ISERROR(SEARCH(MID(";"&amp;'CASE DATA'!$E102&amp;";",ROW($1:$99),1),";")),"",ROW($1:$99)),COLUMN(E101))-1)</f>
        <v/>
      </c>
      <c r="Z102" s="196" t="str" cm="1">
        <f t="array" ref="Z102">MID(";"&amp;'CASE DATA'!$E102&amp;";",SMALL(IF(ISERROR(SEARCH(MID(";"&amp;'CASE DATA'!$E102&amp;";",ROW($1:$99),1),";")),"",ROW($1:$99)+1),COLUMN(F102)),SMALL(IF(ISERROR(SEARCH(MID(";"&amp;'CASE DATA'!$E102&amp;";",ROW($1:$99),1),";")),"",ROW($1:$99)),COLUMN(F101)+1)-SMALL(IF(ISERROR(SEARCH(MID(";"&amp;'CASE DATA'!$E102&amp;";",ROW($1:$99),1),";")),"",ROW($1:$99)),COLUMN(F101))-1)</f>
        <v/>
      </c>
      <c r="AA102" s="196" t="str" cm="1">
        <f t="array" ref="AA102">MID(";"&amp;'CASE DATA'!$E102&amp;";",SMALL(IF(ISERROR(SEARCH(MID(";"&amp;'CASE DATA'!$E102&amp;";",ROW($1:$99),1),";")),"",ROW($1:$99)+1),COLUMN(G102)),SMALL(IF(ISERROR(SEARCH(MID(";"&amp;'CASE DATA'!$E102&amp;";",ROW($1:$99),1),";")),"",ROW($1:$99)),COLUMN(G101)+1)-SMALL(IF(ISERROR(SEARCH(MID(";"&amp;'CASE DATA'!$E102&amp;";",ROW($1:$99),1),";")),"",ROW($1:$99)),COLUMN(G101))-1)</f>
        <v/>
      </c>
      <c r="AB102" s="196" t="str" cm="1">
        <f t="array" ref="AB102">MID(";"&amp;'CASE DATA'!$E102&amp;";",SMALL(IF(ISERROR(SEARCH(MID(";"&amp;'CASE DATA'!$E102&amp;";",ROW($1:$99),1),";")),"",ROW($1:$99)+1),COLUMN(H102)),SMALL(IF(ISERROR(SEARCH(MID(";"&amp;'CASE DATA'!$E102&amp;";",ROW($1:$99),1),";")),"",ROW($1:$99)),COLUMN(H101)+1)-SMALL(IF(ISERROR(SEARCH(MID(";"&amp;'CASE DATA'!$E102&amp;";",ROW($1:$99),1),";")),"",ROW($1:$99)),COLUMN(H101))-1)</f>
        <v/>
      </c>
      <c r="AC102" s="196" t="str" cm="1">
        <f t="array" ref="AC102">MID(";"&amp;'CASE DATA'!$E102&amp;";",SMALL(IF(ISERROR(SEARCH(MID(";"&amp;'CASE DATA'!$E102&amp;";",ROW($1:$99),1),";")),"",ROW($1:$99)+1),COLUMN(I102)),SMALL(IF(ISERROR(SEARCH(MID(";"&amp;'CASE DATA'!$E102&amp;";",ROW($1:$99),1),";")),"",ROW($1:$99)),COLUMN(I101)+1)-SMALL(IF(ISERROR(SEARCH(MID(";"&amp;'CASE DATA'!$E102&amp;";",ROW($1:$99),1),";")),"",ROW($1:$99)),COLUMN(I101))-1)</f>
        <v/>
      </c>
      <c r="AD102" s="196" t="str" cm="1">
        <f t="array" ref="AD102">MID(";"&amp;'CASE DATA'!$E102&amp;";",SMALL(IF(ISERROR(SEARCH(MID(";"&amp;'CASE DATA'!$E102&amp;";",ROW($1:$99),1),";")),"",ROW($1:$99)+1),COLUMN(J102)),SMALL(IF(ISERROR(SEARCH(MID(";"&amp;'CASE DATA'!$E102&amp;";",ROW($1:$99),1),";")),"",ROW($1:$99)),COLUMN(J101)+1)-SMALL(IF(ISERROR(SEARCH(MID(";"&amp;'CASE DATA'!$E102&amp;";",ROW($1:$99),1),";")),"",ROW($1:$99)),COLUMN(J101))-1)</f>
        <v/>
      </c>
      <c r="AE102" s="196" t="str" cm="1">
        <f t="array" ref="AE102">MID(";"&amp;'CASE DATA'!$E102&amp;";",SMALL(IF(ISERROR(SEARCH(MID(";"&amp;'CASE DATA'!$E102&amp;";",ROW($1:$99),1),";")),"",ROW($1:$99)+1),COLUMN(K102)),SMALL(IF(ISERROR(SEARCH(MID(";"&amp;'CASE DATA'!$E102&amp;";",ROW($1:$99),1),";")),"",ROW($1:$99)),COLUMN(K101)+1)-SMALL(IF(ISERROR(SEARCH(MID(";"&amp;'CASE DATA'!$E102&amp;";",ROW($1:$99),1),";")),"",ROW($1:$99)),COLUMN(K101))-1)</f>
        <v/>
      </c>
      <c r="AF102" s="196" t="str" cm="1">
        <f t="array" ref="AF102">MID(";"&amp;'CASE DATA'!$E102&amp;";",SMALL(IF(ISERROR(SEARCH(MID(";"&amp;'CASE DATA'!$E102&amp;";",ROW($1:$99),1),";")),"",ROW($1:$99)+1),COLUMN(L102)),SMALL(IF(ISERROR(SEARCH(MID(";"&amp;'CASE DATA'!$E102&amp;";",ROW($1:$99),1),";")),"",ROW($1:$99)),COLUMN(L101)+1)-SMALL(IF(ISERROR(SEARCH(MID(";"&amp;'CASE DATA'!$E102&amp;";",ROW($1:$99),1),";")),"",ROW($1:$99)),COLUMN(L101))-1)</f>
        <v/>
      </c>
    </row>
    <row r="103" spans="1:32" x14ac:dyDescent="0.3">
      <c r="A103" s="167"/>
      <c r="B103" s="167"/>
      <c r="C103" s="167"/>
      <c r="D103" s="175"/>
      <c r="E103" s="185"/>
      <c r="F103" s="167"/>
      <c r="G103" s="167"/>
      <c r="H103" s="167"/>
      <c r="I103" s="167"/>
      <c r="J103" s="167"/>
      <c r="K103" s="167"/>
      <c r="L103" s="167"/>
      <c r="M103" s="167"/>
      <c r="N103" s="167"/>
      <c r="O103" s="167"/>
      <c r="P103" s="167"/>
      <c r="Q103" s="167"/>
      <c r="R103" s="167"/>
      <c r="S103" s="11">
        <f t="shared" si="2"/>
        <v>0</v>
      </c>
      <c r="T103" s="167"/>
      <c r="U103" s="196" t="str" cm="1">
        <f t="array" ref="U103">MID(";"&amp;'CASE DATA'!$E103&amp;";",SMALL(IF(ISERROR(SEARCH(MID(";"&amp;'CASE DATA'!$E103&amp;";",ROW($1:$99),1),";")),"",ROW($1:$99)+1),COLUMN(A103)),SMALL(IF(ISERROR(SEARCH(MID(";"&amp;'CASE DATA'!$E103&amp;";",ROW($1:$99),1),";")),"",ROW($1:$99)),COLUMN(A102)+1)-SMALL(IF(ISERROR(SEARCH(MID(";"&amp;'CASE DATA'!$E103&amp;";",ROW($1:$99),1),";")),"",ROW($1:$99)),COLUMN(A102))-1)</f>
        <v/>
      </c>
      <c r="V103" s="196" t="str" cm="1">
        <f t="array" ref="V103">MID(";"&amp;'CASE DATA'!$E103&amp;";",SMALL(IF(ISERROR(SEARCH(MID(";"&amp;'CASE DATA'!$E103&amp;";",ROW($1:$99),1),";")),"",ROW($1:$99)+1),COLUMN(B103)),SMALL(IF(ISERROR(SEARCH(MID(";"&amp;'CASE DATA'!$E103&amp;";",ROW($1:$99),1),";")),"",ROW($1:$99)),COLUMN(B102)+1)-SMALL(IF(ISERROR(SEARCH(MID(";"&amp;'CASE DATA'!$E103&amp;";",ROW($1:$99),1),";")),"",ROW($1:$99)),COLUMN(B102))-1)</f>
        <v/>
      </c>
      <c r="W103" s="196" t="str" cm="1">
        <f t="array" ref="W103">MID(";"&amp;'CASE DATA'!$E103&amp;";",SMALL(IF(ISERROR(SEARCH(MID(";"&amp;'CASE DATA'!$E103&amp;";",ROW($1:$99),1),";")),"",ROW($1:$99)+1),COLUMN(C103)),SMALL(IF(ISERROR(SEARCH(MID(";"&amp;'CASE DATA'!$E103&amp;";",ROW($1:$99),1),";")),"",ROW($1:$99)),COLUMN(C102)+1)-SMALL(IF(ISERROR(SEARCH(MID(";"&amp;'CASE DATA'!$E103&amp;";",ROW($1:$99),1),";")),"",ROW($1:$99)),COLUMN(C102))-1)</f>
        <v/>
      </c>
      <c r="X103" s="196" t="str" cm="1">
        <f t="array" ref="X103">MID(";"&amp;'CASE DATA'!$E103&amp;";",SMALL(IF(ISERROR(SEARCH(MID(";"&amp;'CASE DATA'!$E103&amp;";",ROW($1:$99),1),";")),"",ROW($1:$99)+1),COLUMN(D103)),SMALL(IF(ISERROR(SEARCH(MID(";"&amp;'CASE DATA'!$E103&amp;";",ROW($1:$99),1),";")),"",ROW($1:$99)),COLUMN(D102)+1)-SMALL(IF(ISERROR(SEARCH(MID(";"&amp;'CASE DATA'!$E103&amp;";",ROW($1:$99),1),";")),"",ROW($1:$99)),COLUMN(D102))-1)</f>
        <v/>
      </c>
      <c r="Y103" s="196" t="str" cm="1">
        <f t="array" ref="Y103">MID(";"&amp;'CASE DATA'!$E103&amp;";",SMALL(IF(ISERROR(SEARCH(MID(";"&amp;'CASE DATA'!$E103&amp;";",ROW($1:$99),1),";")),"",ROW($1:$99)+1),COLUMN(E103)),SMALL(IF(ISERROR(SEARCH(MID(";"&amp;'CASE DATA'!$E103&amp;";",ROW($1:$99),1),";")),"",ROW($1:$99)),COLUMN(E102)+1)-SMALL(IF(ISERROR(SEARCH(MID(";"&amp;'CASE DATA'!$E103&amp;";",ROW($1:$99),1),";")),"",ROW($1:$99)),COLUMN(E102))-1)</f>
        <v/>
      </c>
      <c r="Z103" s="196" t="str" cm="1">
        <f t="array" ref="Z103">MID(";"&amp;'CASE DATA'!$E103&amp;";",SMALL(IF(ISERROR(SEARCH(MID(";"&amp;'CASE DATA'!$E103&amp;";",ROW($1:$99),1),";")),"",ROW($1:$99)+1),COLUMN(F103)),SMALL(IF(ISERROR(SEARCH(MID(";"&amp;'CASE DATA'!$E103&amp;";",ROW($1:$99),1),";")),"",ROW($1:$99)),COLUMN(F102)+1)-SMALL(IF(ISERROR(SEARCH(MID(";"&amp;'CASE DATA'!$E103&amp;";",ROW($1:$99),1),";")),"",ROW($1:$99)),COLUMN(F102))-1)</f>
        <v/>
      </c>
      <c r="AA103" s="196" t="str" cm="1">
        <f t="array" ref="AA103">MID(";"&amp;'CASE DATA'!$E103&amp;";",SMALL(IF(ISERROR(SEARCH(MID(";"&amp;'CASE DATA'!$E103&amp;";",ROW($1:$99),1),";")),"",ROW($1:$99)+1),COLUMN(G103)),SMALL(IF(ISERROR(SEARCH(MID(";"&amp;'CASE DATA'!$E103&amp;";",ROW($1:$99),1),";")),"",ROW($1:$99)),COLUMN(G102)+1)-SMALL(IF(ISERROR(SEARCH(MID(";"&amp;'CASE DATA'!$E103&amp;";",ROW($1:$99),1),";")),"",ROW($1:$99)),COLUMN(G102))-1)</f>
        <v/>
      </c>
      <c r="AB103" s="196" t="str" cm="1">
        <f t="array" ref="AB103">MID(";"&amp;'CASE DATA'!$E103&amp;";",SMALL(IF(ISERROR(SEARCH(MID(";"&amp;'CASE DATA'!$E103&amp;";",ROW($1:$99),1),";")),"",ROW($1:$99)+1),COLUMN(H103)),SMALL(IF(ISERROR(SEARCH(MID(";"&amp;'CASE DATA'!$E103&amp;";",ROW($1:$99),1),";")),"",ROW($1:$99)),COLUMN(H102)+1)-SMALL(IF(ISERROR(SEARCH(MID(";"&amp;'CASE DATA'!$E103&amp;";",ROW($1:$99),1),";")),"",ROW($1:$99)),COLUMN(H102))-1)</f>
        <v/>
      </c>
      <c r="AC103" s="196" t="str" cm="1">
        <f t="array" ref="AC103">MID(";"&amp;'CASE DATA'!$E103&amp;";",SMALL(IF(ISERROR(SEARCH(MID(";"&amp;'CASE DATA'!$E103&amp;";",ROW($1:$99),1),";")),"",ROW($1:$99)+1),COLUMN(I103)),SMALL(IF(ISERROR(SEARCH(MID(";"&amp;'CASE DATA'!$E103&amp;";",ROW($1:$99),1),";")),"",ROW($1:$99)),COLUMN(I102)+1)-SMALL(IF(ISERROR(SEARCH(MID(";"&amp;'CASE DATA'!$E103&amp;";",ROW($1:$99),1),";")),"",ROW($1:$99)),COLUMN(I102))-1)</f>
        <v/>
      </c>
      <c r="AD103" s="196" t="str" cm="1">
        <f t="array" ref="AD103">MID(";"&amp;'CASE DATA'!$E103&amp;";",SMALL(IF(ISERROR(SEARCH(MID(";"&amp;'CASE DATA'!$E103&amp;";",ROW($1:$99),1),";")),"",ROW($1:$99)+1),COLUMN(J103)),SMALL(IF(ISERROR(SEARCH(MID(";"&amp;'CASE DATA'!$E103&amp;";",ROW($1:$99),1),";")),"",ROW($1:$99)),COLUMN(J102)+1)-SMALL(IF(ISERROR(SEARCH(MID(";"&amp;'CASE DATA'!$E103&amp;";",ROW($1:$99),1),";")),"",ROW($1:$99)),COLUMN(J102))-1)</f>
        <v/>
      </c>
      <c r="AE103" s="196" t="str" cm="1">
        <f t="array" ref="AE103">MID(";"&amp;'CASE DATA'!$E103&amp;";",SMALL(IF(ISERROR(SEARCH(MID(";"&amp;'CASE DATA'!$E103&amp;";",ROW($1:$99),1),";")),"",ROW($1:$99)+1),COLUMN(K103)),SMALL(IF(ISERROR(SEARCH(MID(";"&amp;'CASE DATA'!$E103&amp;";",ROW($1:$99),1),";")),"",ROW($1:$99)),COLUMN(K102)+1)-SMALL(IF(ISERROR(SEARCH(MID(";"&amp;'CASE DATA'!$E103&amp;";",ROW($1:$99),1),";")),"",ROW($1:$99)),COLUMN(K102))-1)</f>
        <v/>
      </c>
      <c r="AF103" s="196" t="str" cm="1">
        <f t="array" ref="AF103">MID(";"&amp;'CASE DATA'!$E103&amp;";",SMALL(IF(ISERROR(SEARCH(MID(";"&amp;'CASE DATA'!$E103&amp;";",ROW($1:$99),1),";")),"",ROW($1:$99)+1),COLUMN(L103)),SMALL(IF(ISERROR(SEARCH(MID(";"&amp;'CASE DATA'!$E103&amp;";",ROW($1:$99),1),";")),"",ROW($1:$99)),COLUMN(L102)+1)-SMALL(IF(ISERROR(SEARCH(MID(";"&amp;'CASE DATA'!$E103&amp;";",ROW($1:$99),1),";")),"",ROW($1:$99)),COLUMN(L102))-1)</f>
        <v/>
      </c>
    </row>
    <row r="104" spans="1:32" x14ac:dyDescent="0.3">
      <c r="A104" s="167"/>
      <c r="B104" s="167"/>
      <c r="C104" s="167"/>
      <c r="D104" s="175"/>
      <c r="E104" s="185"/>
      <c r="F104" s="167"/>
      <c r="G104" s="167"/>
      <c r="H104" s="167"/>
      <c r="I104" s="167"/>
      <c r="J104" s="167"/>
      <c r="K104" s="167"/>
      <c r="L104" s="167"/>
      <c r="M104" s="167"/>
      <c r="N104" s="167"/>
      <c r="O104" s="167"/>
      <c r="P104" s="167"/>
      <c r="Q104" s="167"/>
      <c r="R104" s="167"/>
      <c r="S104" s="11">
        <f t="shared" si="2"/>
        <v>0</v>
      </c>
      <c r="T104" s="167"/>
      <c r="U104" s="196" t="str" cm="1">
        <f t="array" ref="U104">MID(";"&amp;'CASE DATA'!$E104&amp;";",SMALL(IF(ISERROR(SEARCH(MID(";"&amp;'CASE DATA'!$E104&amp;";",ROW($1:$99),1),";")),"",ROW($1:$99)+1),COLUMN(A104)),SMALL(IF(ISERROR(SEARCH(MID(";"&amp;'CASE DATA'!$E104&amp;";",ROW($1:$99),1),";")),"",ROW($1:$99)),COLUMN(A103)+1)-SMALL(IF(ISERROR(SEARCH(MID(";"&amp;'CASE DATA'!$E104&amp;";",ROW($1:$99),1),";")),"",ROW($1:$99)),COLUMN(A103))-1)</f>
        <v/>
      </c>
      <c r="V104" s="196" t="str" cm="1">
        <f t="array" ref="V104">MID(";"&amp;'CASE DATA'!$E104&amp;";",SMALL(IF(ISERROR(SEARCH(MID(";"&amp;'CASE DATA'!$E104&amp;";",ROW($1:$99),1),";")),"",ROW($1:$99)+1),COLUMN(B104)),SMALL(IF(ISERROR(SEARCH(MID(";"&amp;'CASE DATA'!$E104&amp;";",ROW($1:$99),1),";")),"",ROW($1:$99)),COLUMN(B103)+1)-SMALL(IF(ISERROR(SEARCH(MID(";"&amp;'CASE DATA'!$E104&amp;";",ROW($1:$99),1),";")),"",ROW($1:$99)),COLUMN(B103))-1)</f>
        <v/>
      </c>
      <c r="W104" s="196" t="str" cm="1">
        <f t="array" ref="W104">MID(";"&amp;'CASE DATA'!$E104&amp;";",SMALL(IF(ISERROR(SEARCH(MID(";"&amp;'CASE DATA'!$E104&amp;";",ROW($1:$99),1),";")),"",ROW($1:$99)+1),COLUMN(C104)),SMALL(IF(ISERROR(SEARCH(MID(";"&amp;'CASE DATA'!$E104&amp;";",ROW($1:$99),1),";")),"",ROW($1:$99)),COLUMN(C103)+1)-SMALL(IF(ISERROR(SEARCH(MID(";"&amp;'CASE DATA'!$E104&amp;";",ROW($1:$99),1),";")),"",ROW($1:$99)),COLUMN(C103))-1)</f>
        <v/>
      </c>
      <c r="X104" s="196" t="str" cm="1">
        <f t="array" ref="X104">MID(";"&amp;'CASE DATA'!$E104&amp;";",SMALL(IF(ISERROR(SEARCH(MID(";"&amp;'CASE DATA'!$E104&amp;";",ROW($1:$99),1),";")),"",ROW($1:$99)+1),COLUMN(D104)),SMALL(IF(ISERROR(SEARCH(MID(";"&amp;'CASE DATA'!$E104&amp;";",ROW($1:$99),1),";")),"",ROW($1:$99)),COLUMN(D103)+1)-SMALL(IF(ISERROR(SEARCH(MID(";"&amp;'CASE DATA'!$E104&amp;";",ROW($1:$99),1),";")),"",ROW($1:$99)),COLUMN(D103))-1)</f>
        <v/>
      </c>
      <c r="Y104" s="196" t="str" cm="1">
        <f t="array" ref="Y104">MID(";"&amp;'CASE DATA'!$E104&amp;";",SMALL(IF(ISERROR(SEARCH(MID(";"&amp;'CASE DATA'!$E104&amp;";",ROW($1:$99),1),";")),"",ROW($1:$99)+1),COLUMN(E104)),SMALL(IF(ISERROR(SEARCH(MID(";"&amp;'CASE DATA'!$E104&amp;";",ROW($1:$99),1),";")),"",ROW($1:$99)),COLUMN(E103)+1)-SMALL(IF(ISERROR(SEARCH(MID(";"&amp;'CASE DATA'!$E104&amp;";",ROW($1:$99),1),";")),"",ROW($1:$99)),COLUMN(E103))-1)</f>
        <v/>
      </c>
      <c r="Z104" s="196" t="str" cm="1">
        <f t="array" ref="Z104">MID(";"&amp;'CASE DATA'!$E104&amp;";",SMALL(IF(ISERROR(SEARCH(MID(";"&amp;'CASE DATA'!$E104&amp;";",ROW($1:$99),1),";")),"",ROW($1:$99)+1),COLUMN(F104)),SMALL(IF(ISERROR(SEARCH(MID(";"&amp;'CASE DATA'!$E104&amp;";",ROW($1:$99),1),";")),"",ROW($1:$99)),COLUMN(F103)+1)-SMALL(IF(ISERROR(SEARCH(MID(";"&amp;'CASE DATA'!$E104&amp;";",ROW($1:$99),1),";")),"",ROW($1:$99)),COLUMN(F103))-1)</f>
        <v/>
      </c>
      <c r="AA104" s="196" t="str" cm="1">
        <f t="array" ref="AA104">MID(";"&amp;'CASE DATA'!$E104&amp;";",SMALL(IF(ISERROR(SEARCH(MID(";"&amp;'CASE DATA'!$E104&amp;";",ROW($1:$99),1),";")),"",ROW($1:$99)+1),COLUMN(G104)),SMALL(IF(ISERROR(SEARCH(MID(";"&amp;'CASE DATA'!$E104&amp;";",ROW($1:$99),1),";")),"",ROW($1:$99)),COLUMN(G103)+1)-SMALL(IF(ISERROR(SEARCH(MID(";"&amp;'CASE DATA'!$E104&amp;";",ROW($1:$99),1),";")),"",ROW($1:$99)),COLUMN(G103))-1)</f>
        <v/>
      </c>
      <c r="AB104" s="196" t="str" cm="1">
        <f t="array" ref="AB104">MID(";"&amp;'CASE DATA'!$E104&amp;";",SMALL(IF(ISERROR(SEARCH(MID(";"&amp;'CASE DATA'!$E104&amp;";",ROW($1:$99),1),";")),"",ROW($1:$99)+1),COLUMN(H104)),SMALL(IF(ISERROR(SEARCH(MID(";"&amp;'CASE DATA'!$E104&amp;";",ROW($1:$99),1),";")),"",ROW($1:$99)),COLUMN(H103)+1)-SMALL(IF(ISERROR(SEARCH(MID(";"&amp;'CASE DATA'!$E104&amp;";",ROW($1:$99),1),";")),"",ROW($1:$99)),COLUMN(H103))-1)</f>
        <v/>
      </c>
      <c r="AC104" s="196" t="str" cm="1">
        <f t="array" ref="AC104">MID(";"&amp;'CASE DATA'!$E104&amp;";",SMALL(IF(ISERROR(SEARCH(MID(";"&amp;'CASE DATA'!$E104&amp;";",ROW($1:$99),1),";")),"",ROW($1:$99)+1),COLUMN(I104)),SMALL(IF(ISERROR(SEARCH(MID(";"&amp;'CASE DATA'!$E104&amp;";",ROW($1:$99),1),";")),"",ROW($1:$99)),COLUMN(I103)+1)-SMALL(IF(ISERROR(SEARCH(MID(";"&amp;'CASE DATA'!$E104&amp;";",ROW($1:$99),1),";")),"",ROW($1:$99)),COLUMN(I103))-1)</f>
        <v/>
      </c>
      <c r="AD104" s="196" t="str" cm="1">
        <f t="array" ref="AD104">MID(";"&amp;'CASE DATA'!$E104&amp;";",SMALL(IF(ISERROR(SEARCH(MID(";"&amp;'CASE DATA'!$E104&amp;";",ROW($1:$99),1),";")),"",ROW($1:$99)+1),COLUMN(J104)),SMALL(IF(ISERROR(SEARCH(MID(";"&amp;'CASE DATA'!$E104&amp;";",ROW($1:$99),1),";")),"",ROW($1:$99)),COLUMN(J103)+1)-SMALL(IF(ISERROR(SEARCH(MID(";"&amp;'CASE DATA'!$E104&amp;";",ROW($1:$99),1),";")),"",ROW($1:$99)),COLUMN(J103))-1)</f>
        <v/>
      </c>
      <c r="AE104" s="196" t="str" cm="1">
        <f t="array" ref="AE104">MID(";"&amp;'CASE DATA'!$E104&amp;";",SMALL(IF(ISERROR(SEARCH(MID(";"&amp;'CASE DATA'!$E104&amp;";",ROW($1:$99),1),";")),"",ROW($1:$99)+1),COLUMN(K104)),SMALL(IF(ISERROR(SEARCH(MID(";"&amp;'CASE DATA'!$E104&amp;";",ROW($1:$99),1),";")),"",ROW($1:$99)),COLUMN(K103)+1)-SMALL(IF(ISERROR(SEARCH(MID(";"&amp;'CASE DATA'!$E104&amp;";",ROW($1:$99),1),";")),"",ROW($1:$99)),COLUMN(K103))-1)</f>
        <v/>
      </c>
      <c r="AF104" s="196" t="str" cm="1">
        <f t="array" ref="AF104">MID(";"&amp;'CASE DATA'!$E104&amp;";",SMALL(IF(ISERROR(SEARCH(MID(";"&amp;'CASE DATA'!$E104&amp;";",ROW($1:$99),1),";")),"",ROW($1:$99)+1),COLUMN(L104)),SMALL(IF(ISERROR(SEARCH(MID(";"&amp;'CASE DATA'!$E104&amp;";",ROW($1:$99),1),";")),"",ROW($1:$99)),COLUMN(L103)+1)-SMALL(IF(ISERROR(SEARCH(MID(";"&amp;'CASE DATA'!$E104&amp;";",ROW($1:$99),1),";")),"",ROW($1:$99)),COLUMN(L103))-1)</f>
        <v/>
      </c>
    </row>
    <row r="105" spans="1:32" x14ac:dyDescent="0.3">
      <c r="A105" s="167"/>
      <c r="B105" s="167"/>
      <c r="C105" s="167"/>
      <c r="D105" s="175"/>
      <c r="E105" s="185"/>
      <c r="F105" s="167"/>
      <c r="G105" s="167"/>
      <c r="H105" s="167"/>
      <c r="I105" s="167"/>
      <c r="J105" s="167"/>
      <c r="K105" s="167"/>
      <c r="L105" s="167"/>
      <c r="M105" s="167"/>
      <c r="N105" s="167"/>
      <c r="O105" s="167"/>
      <c r="P105" s="167"/>
      <c r="Q105" s="167"/>
      <c r="R105" s="167"/>
      <c r="S105" s="11">
        <f t="shared" si="2"/>
        <v>0</v>
      </c>
      <c r="T105" s="167"/>
      <c r="U105" s="196" t="str" cm="1">
        <f t="array" ref="U105">MID(";"&amp;'CASE DATA'!$E105&amp;";",SMALL(IF(ISERROR(SEARCH(MID(";"&amp;'CASE DATA'!$E105&amp;";",ROW($1:$99),1),";")),"",ROW($1:$99)+1),COLUMN(A105)),SMALL(IF(ISERROR(SEARCH(MID(";"&amp;'CASE DATA'!$E105&amp;";",ROW($1:$99),1),";")),"",ROW($1:$99)),COLUMN(A104)+1)-SMALL(IF(ISERROR(SEARCH(MID(";"&amp;'CASE DATA'!$E105&amp;";",ROW($1:$99),1),";")),"",ROW($1:$99)),COLUMN(A104))-1)</f>
        <v/>
      </c>
      <c r="V105" s="196" t="str" cm="1">
        <f t="array" ref="V105">MID(";"&amp;'CASE DATA'!$E105&amp;";",SMALL(IF(ISERROR(SEARCH(MID(";"&amp;'CASE DATA'!$E105&amp;";",ROW($1:$99),1),";")),"",ROW($1:$99)+1),COLUMN(B105)),SMALL(IF(ISERROR(SEARCH(MID(";"&amp;'CASE DATA'!$E105&amp;";",ROW($1:$99),1),";")),"",ROW($1:$99)),COLUMN(B104)+1)-SMALL(IF(ISERROR(SEARCH(MID(";"&amp;'CASE DATA'!$E105&amp;";",ROW($1:$99),1),";")),"",ROW($1:$99)),COLUMN(B104))-1)</f>
        <v/>
      </c>
      <c r="W105" s="196" t="str" cm="1">
        <f t="array" ref="W105">MID(";"&amp;'CASE DATA'!$E105&amp;";",SMALL(IF(ISERROR(SEARCH(MID(";"&amp;'CASE DATA'!$E105&amp;";",ROW($1:$99),1),";")),"",ROW($1:$99)+1),COLUMN(C105)),SMALL(IF(ISERROR(SEARCH(MID(";"&amp;'CASE DATA'!$E105&amp;";",ROW($1:$99),1),";")),"",ROW($1:$99)),COLUMN(C104)+1)-SMALL(IF(ISERROR(SEARCH(MID(";"&amp;'CASE DATA'!$E105&amp;";",ROW($1:$99),1),";")),"",ROW($1:$99)),COLUMN(C104))-1)</f>
        <v/>
      </c>
      <c r="X105" s="196" t="str" cm="1">
        <f t="array" ref="X105">MID(";"&amp;'CASE DATA'!$E105&amp;";",SMALL(IF(ISERROR(SEARCH(MID(";"&amp;'CASE DATA'!$E105&amp;";",ROW($1:$99),1),";")),"",ROW($1:$99)+1),COLUMN(D105)),SMALL(IF(ISERROR(SEARCH(MID(";"&amp;'CASE DATA'!$E105&amp;";",ROW($1:$99),1),";")),"",ROW($1:$99)),COLUMN(D104)+1)-SMALL(IF(ISERROR(SEARCH(MID(";"&amp;'CASE DATA'!$E105&amp;";",ROW($1:$99),1),";")),"",ROW($1:$99)),COLUMN(D104))-1)</f>
        <v/>
      </c>
      <c r="Y105" s="196" t="str" cm="1">
        <f t="array" ref="Y105">MID(";"&amp;'CASE DATA'!$E105&amp;";",SMALL(IF(ISERROR(SEARCH(MID(";"&amp;'CASE DATA'!$E105&amp;";",ROW($1:$99),1),";")),"",ROW($1:$99)+1),COLUMN(E105)),SMALL(IF(ISERROR(SEARCH(MID(";"&amp;'CASE DATA'!$E105&amp;";",ROW($1:$99),1),";")),"",ROW($1:$99)),COLUMN(E104)+1)-SMALL(IF(ISERROR(SEARCH(MID(";"&amp;'CASE DATA'!$E105&amp;";",ROW($1:$99),1),";")),"",ROW($1:$99)),COLUMN(E104))-1)</f>
        <v/>
      </c>
      <c r="Z105" s="196" t="str" cm="1">
        <f t="array" ref="Z105">MID(";"&amp;'CASE DATA'!$E105&amp;";",SMALL(IF(ISERROR(SEARCH(MID(";"&amp;'CASE DATA'!$E105&amp;";",ROW($1:$99),1),";")),"",ROW($1:$99)+1),COLUMN(F105)),SMALL(IF(ISERROR(SEARCH(MID(";"&amp;'CASE DATA'!$E105&amp;";",ROW($1:$99),1),";")),"",ROW($1:$99)),COLUMN(F104)+1)-SMALL(IF(ISERROR(SEARCH(MID(";"&amp;'CASE DATA'!$E105&amp;";",ROW($1:$99),1),";")),"",ROW($1:$99)),COLUMN(F104))-1)</f>
        <v/>
      </c>
      <c r="AA105" s="196" t="str" cm="1">
        <f t="array" ref="AA105">MID(";"&amp;'CASE DATA'!$E105&amp;";",SMALL(IF(ISERROR(SEARCH(MID(";"&amp;'CASE DATA'!$E105&amp;";",ROW($1:$99),1),";")),"",ROW($1:$99)+1),COLUMN(G105)),SMALL(IF(ISERROR(SEARCH(MID(";"&amp;'CASE DATA'!$E105&amp;";",ROW($1:$99),1),";")),"",ROW($1:$99)),COLUMN(G104)+1)-SMALL(IF(ISERROR(SEARCH(MID(";"&amp;'CASE DATA'!$E105&amp;";",ROW($1:$99),1),";")),"",ROW($1:$99)),COLUMN(G104))-1)</f>
        <v/>
      </c>
      <c r="AB105" s="196" t="str" cm="1">
        <f t="array" ref="AB105">MID(";"&amp;'CASE DATA'!$E105&amp;";",SMALL(IF(ISERROR(SEARCH(MID(";"&amp;'CASE DATA'!$E105&amp;";",ROW($1:$99),1),";")),"",ROW($1:$99)+1),COLUMN(H105)),SMALL(IF(ISERROR(SEARCH(MID(";"&amp;'CASE DATA'!$E105&amp;";",ROW($1:$99),1),";")),"",ROW($1:$99)),COLUMN(H104)+1)-SMALL(IF(ISERROR(SEARCH(MID(";"&amp;'CASE DATA'!$E105&amp;";",ROW($1:$99),1),";")),"",ROW($1:$99)),COLUMN(H104))-1)</f>
        <v/>
      </c>
      <c r="AC105" s="196" t="str" cm="1">
        <f t="array" ref="AC105">MID(";"&amp;'CASE DATA'!$E105&amp;";",SMALL(IF(ISERROR(SEARCH(MID(";"&amp;'CASE DATA'!$E105&amp;";",ROW($1:$99),1),";")),"",ROW($1:$99)+1),COLUMN(I105)),SMALL(IF(ISERROR(SEARCH(MID(";"&amp;'CASE DATA'!$E105&amp;";",ROW($1:$99),1),";")),"",ROW($1:$99)),COLUMN(I104)+1)-SMALL(IF(ISERROR(SEARCH(MID(";"&amp;'CASE DATA'!$E105&amp;";",ROW($1:$99),1),";")),"",ROW($1:$99)),COLUMN(I104))-1)</f>
        <v/>
      </c>
      <c r="AD105" s="196" t="str" cm="1">
        <f t="array" ref="AD105">MID(";"&amp;'CASE DATA'!$E105&amp;";",SMALL(IF(ISERROR(SEARCH(MID(";"&amp;'CASE DATA'!$E105&amp;";",ROW($1:$99),1),";")),"",ROW($1:$99)+1),COLUMN(J105)),SMALL(IF(ISERROR(SEARCH(MID(";"&amp;'CASE DATA'!$E105&amp;";",ROW($1:$99),1),";")),"",ROW($1:$99)),COLUMN(J104)+1)-SMALL(IF(ISERROR(SEARCH(MID(";"&amp;'CASE DATA'!$E105&amp;";",ROW($1:$99),1),";")),"",ROW($1:$99)),COLUMN(J104))-1)</f>
        <v/>
      </c>
      <c r="AE105" s="196" t="str" cm="1">
        <f t="array" ref="AE105">MID(";"&amp;'CASE DATA'!$E105&amp;";",SMALL(IF(ISERROR(SEARCH(MID(";"&amp;'CASE DATA'!$E105&amp;";",ROW($1:$99),1),";")),"",ROW($1:$99)+1),COLUMN(K105)),SMALL(IF(ISERROR(SEARCH(MID(";"&amp;'CASE DATA'!$E105&amp;";",ROW($1:$99),1),";")),"",ROW($1:$99)),COLUMN(K104)+1)-SMALL(IF(ISERROR(SEARCH(MID(";"&amp;'CASE DATA'!$E105&amp;";",ROW($1:$99),1),";")),"",ROW($1:$99)),COLUMN(K104))-1)</f>
        <v/>
      </c>
      <c r="AF105" s="196" t="str" cm="1">
        <f t="array" ref="AF105">MID(";"&amp;'CASE DATA'!$E105&amp;";",SMALL(IF(ISERROR(SEARCH(MID(";"&amp;'CASE DATA'!$E105&amp;";",ROW($1:$99),1),";")),"",ROW($1:$99)+1),COLUMN(L105)),SMALL(IF(ISERROR(SEARCH(MID(";"&amp;'CASE DATA'!$E105&amp;";",ROW($1:$99),1),";")),"",ROW($1:$99)),COLUMN(L104)+1)-SMALL(IF(ISERROR(SEARCH(MID(";"&amp;'CASE DATA'!$E105&amp;";",ROW($1:$99),1),";")),"",ROW($1:$99)),COLUMN(L104))-1)</f>
        <v/>
      </c>
    </row>
    <row r="106" spans="1:32" x14ac:dyDescent="0.3">
      <c r="A106" s="167"/>
      <c r="B106" s="167"/>
      <c r="C106" s="167"/>
      <c r="D106" s="175"/>
      <c r="E106" s="185"/>
      <c r="F106" s="167"/>
      <c r="G106" s="167"/>
      <c r="H106" s="167"/>
      <c r="I106" s="167"/>
      <c r="J106" s="167"/>
      <c r="K106" s="167"/>
      <c r="L106" s="167"/>
      <c r="M106" s="167"/>
      <c r="N106" s="167"/>
      <c r="O106" s="167"/>
      <c r="P106" s="167"/>
      <c r="Q106" s="167"/>
      <c r="R106" s="167"/>
      <c r="S106" s="11">
        <f t="shared" si="2"/>
        <v>0</v>
      </c>
      <c r="T106" s="167"/>
      <c r="U106" s="196" t="str" cm="1">
        <f t="array" ref="U106">MID(";"&amp;'CASE DATA'!$E106&amp;";",SMALL(IF(ISERROR(SEARCH(MID(";"&amp;'CASE DATA'!$E106&amp;";",ROW($1:$99),1),";")),"",ROW($1:$99)+1),COLUMN(A106)),SMALL(IF(ISERROR(SEARCH(MID(";"&amp;'CASE DATA'!$E106&amp;";",ROW($1:$99),1),";")),"",ROW($1:$99)),COLUMN(A105)+1)-SMALL(IF(ISERROR(SEARCH(MID(";"&amp;'CASE DATA'!$E106&amp;";",ROW($1:$99),1),";")),"",ROW($1:$99)),COLUMN(A105))-1)</f>
        <v/>
      </c>
      <c r="V106" s="196" t="str" cm="1">
        <f t="array" ref="V106">MID(";"&amp;'CASE DATA'!$E106&amp;";",SMALL(IF(ISERROR(SEARCH(MID(";"&amp;'CASE DATA'!$E106&amp;";",ROW($1:$99),1),";")),"",ROW($1:$99)+1),COLUMN(B106)),SMALL(IF(ISERROR(SEARCH(MID(";"&amp;'CASE DATA'!$E106&amp;";",ROW($1:$99),1),";")),"",ROW($1:$99)),COLUMN(B105)+1)-SMALL(IF(ISERROR(SEARCH(MID(";"&amp;'CASE DATA'!$E106&amp;";",ROW($1:$99),1),";")),"",ROW($1:$99)),COLUMN(B105))-1)</f>
        <v/>
      </c>
      <c r="W106" s="196" t="str" cm="1">
        <f t="array" ref="W106">MID(";"&amp;'CASE DATA'!$E106&amp;";",SMALL(IF(ISERROR(SEARCH(MID(";"&amp;'CASE DATA'!$E106&amp;";",ROW($1:$99),1),";")),"",ROW($1:$99)+1),COLUMN(C106)),SMALL(IF(ISERROR(SEARCH(MID(";"&amp;'CASE DATA'!$E106&amp;";",ROW($1:$99),1),";")),"",ROW($1:$99)),COLUMN(C105)+1)-SMALL(IF(ISERROR(SEARCH(MID(";"&amp;'CASE DATA'!$E106&amp;";",ROW($1:$99),1),";")),"",ROW($1:$99)),COLUMN(C105))-1)</f>
        <v/>
      </c>
      <c r="X106" s="196" t="str" cm="1">
        <f t="array" ref="X106">MID(";"&amp;'CASE DATA'!$E106&amp;";",SMALL(IF(ISERROR(SEARCH(MID(";"&amp;'CASE DATA'!$E106&amp;";",ROW($1:$99),1),";")),"",ROW($1:$99)+1),COLUMN(D106)),SMALL(IF(ISERROR(SEARCH(MID(";"&amp;'CASE DATA'!$E106&amp;";",ROW($1:$99),1),";")),"",ROW($1:$99)),COLUMN(D105)+1)-SMALL(IF(ISERROR(SEARCH(MID(";"&amp;'CASE DATA'!$E106&amp;";",ROW($1:$99),1),";")),"",ROW($1:$99)),COLUMN(D105))-1)</f>
        <v/>
      </c>
      <c r="Y106" s="196" t="str" cm="1">
        <f t="array" ref="Y106">MID(";"&amp;'CASE DATA'!$E106&amp;";",SMALL(IF(ISERROR(SEARCH(MID(";"&amp;'CASE DATA'!$E106&amp;";",ROW($1:$99),1),";")),"",ROW($1:$99)+1),COLUMN(E106)),SMALL(IF(ISERROR(SEARCH(MID(";"&amp;'CASE DATA'!$E106&amp;";",ROW($1:$99),1),";")),"",ROW($1:$99)),COLUMN(E105)+1)-SMALL(IF(ISERROR(SEARCH(MID(";"&amp;'CASE DATA'!$E106&amp;";",ROW($1:$99),1),";")),"",ROW($1:$99)),COLUMN(E105))-1)</f>
        <v/>
      </c>
      <c r="Z106" s="196" t="str" cm="1">
        <f t="array" ref="Z106">MID(";"&amp;'CASE DATA'!$E106&amp;";",SMALL(IF(ISERROR(SEARCH(MID(";"&amp;'CASE DATA'!$E106&amp;";",ROW($1:$99),1),";")),"",ROW($1:$99)+1),COLUMN(F106)),SMALL(IF(ISERROR(SEARCH(MID(";"&amp;'CASE DATA'!$E106&amp;";",ROW($1:$99),1),";")),"",ROW($1:$99)),COLUMN(F105)+1)-SMALL(IF(ISERROR(SEARCH(MID(";"&amp;'CASE DATA'!$E106&amp;";",ROW($1:$99),1),";")),"",ROW($1:$99)),COLUMN(F105))-1)</f>
        <v/>
      </c>
      <c r="AA106" s="196" t="str" cm="1">
        <f t="array" ref="AA106">MID(";"&amp;'CASE DATA'!$E106&amp;";",SMALL(IF(ISERROR(SEARCH(MID(";"&amp;'CASE DATA'!$E106&amp;";",ROW($1:$99),1),";")),"",ROW($1:$99)+1),COLUMN(G106)),SMALL(IF(ISERROR(SEARCH(MID(";"&amp;'CASE DATA'!$E106&amp;";",ROW($1:$99),1),";")),"",ROW($1:$99)),COLUMN(G105)+1)-SMALL(IF(ISERROR(SEARCH(MID(";"&amp;'CASE DATA'!$E106&amp;";",ROW($1:$99),1),";")),"",ROW($1:$99)),COLUMN(G105))-1)</f>
        <v/>
      </c>
      <c r="AB106" s="196" t="str" cm="1">
        <f t="array" ref="AB106">MID(";"&amp;'CASE DATA'!$E106&amp;";",SMALL(IF(ISERROR(SEARCH(MID(";"&amp;'CASE DATA'!$E106&amp;";",ROW($1:$99),1),";")),"",ROW($1:$99)+1),COLUMN(H106)),SMALL(IF(ISERROR(SEARCH(MID(";"&amp;'CASE DATA'!$E106&amp;";",ROW($1:$99),1),";")),"",ROW($1:$99)),COLUMN(H105)+1)-SMALL(IF(ISERROR(SEARCH(MID(";"&amp;'CASE DATA'!$E106&amp;";",ROW($1:$99),1),";")),"",ROW($1:$99)),COLUMN(H105))-1)</f>
        <v/>
      </c>
      <c r="AC106" s="196" t="str" cm="1">
        <f t="array" ref="AC106">MID(";"&amp;'CASE DATA'!$E106&amp;";",SMALL(IF(ISERROR(SEARCH(MID(";"&amp;'CASE DATA'!$E106&amp;";",ROW($1:$99),1),";")),"",ROW($1:$99)+1),COLUMN(I106)),SMALL(IF(ISERROR(SEARCH(MID(";"&amp;'CASE DATA'!$E106&amp;";",ROW($1:$99),1),";")),"",ROW($1:$99)),COLUMN(I105)+1)-SMALL(IF(ISERROR(SEARCH(MID(";"&amp;'CASE DATA'!$E106&amp;";",ROW($1:$99),1),";")),"",ROW($1:$99)),COLUMN(I105))-1)</f>
        <v/>
      </c>
      <c r="AD106" s="196" t="str" cm="1">
        <f t="array" ref="AD106">MID(";"&amp;'CASE DATA'!$E106&amp;";",SMALL(IF(ISERROR(SEARCH(MID(";"&amp;'CASE DATA'!$E106&amp;";",ROW($1:$99),1),";")),"",ROW($1:$99)+1),COLUMN(J106)),SMALL(IF(ISERROR(SEARCH(MID(";"&amp;'CASE DATA'!$E106&amp;";",ROW($1:$99),1),";")),"",ROW($1:$99)),COLUMN(J105)+1)-SMALL(IF(ISERROR(SEARCH(MID(";"&amp;'CASE DATA'!$E106&amp;";",ROW($1:$99),1),";")),"",ROW($1:$99)),COLUMN(J105))-1)</f>
        <v/>
      </c>
      <c r="AE106" s="196" t="str" cm="1">
        <f t="array" ref="AE106">MID(";"&amp;'CASE DATA'!$E106&amp;";",SMALL(IF(ISERROR(SEARCH(MID(";"&amp;'CASE DATA'!$E106&amp;";",ROW($1:$99),1),";")),"",ROW($1:$99)+1),COLUMN(K106)),SMALL(IF(ISERROR(SEARCH(MID(";"&amp;'CASE DATA'!$E106&amp;";",ROW($1:$99),1),";")),"",ROW($1:$99)),COLUMN(K105)+1)-SMALL(IF(ISERROR(SEARCH(MID(";"&amp;'CASE DATA'!$E106&amp;";",ROW($1:$99),1),";")),"",ROW($1:$99)),COLUMN(K105))-1)</f>
        <v/>
      </c>
      <c r="AF106" s="196" t="str" cm="1">
        <f t="array" ref="AF106">MID(";"&amp;'CASE DATA'!$E106&amp;";",SMALL(IF(ISERROR(SEARCH(MID(";"&amp;'CASE DATA'!$E106&amp;";",ROW($1:$99),1),";")),"",ROW($1:$99)+1),COLUMN(L106)),SMALL(IF(ISERROR(SEARCH(MID(";"&amp;'CASE DATA'!$E106&amp;";",ROW($1:$99),1),";")),"",ROW($1:$99)),COLUMN(L105)+1)-SMALL(IF(ISERROR(SEARCH(MID(";"&amp;'CASE DATA'!$E106&amp;";",ROW($1:$99),1),";")),"",ROW($1:$99)),COLUMN(L105))-1)</f>
        <v/>
      </c>
    </row>
    <row r="107" spans="1:32" x14ac:dyDescent="0.3">
      <c r="A107" s="167"/>
      <c r="B107" s="167"/>
      <c r="C107" s="167"/>
      <c r="D107" s="175"/>
      <c r="E107" s="185"/>
      <c r="F107" s="167"/>
      <c r="G107" s="167"/>
      <c r="H107" s="167"/>
      <c r="I107" s="167"/>
      <c r="J107" s="167"/>
      <c r="K107" s="167"/>
      <c r="L107" s="167"/>
      <c r="M107" s="167"/>
      <c r="N107" s="167"/>
      <c r="O107" s="167"/>
      <c r="P107" s="167"/>
      <c r="Q107" s="167"/>
      <c r="R107" s="167"/>
      <c r="S107" s="11">
        <f t="shared" si="2"/>
        <v>0</v>
      </c>
      <c r="T107" s="167"/>
      <c r="U107" s="196" t="str" cm="1">
        <f t="array" ref="U107">MID(";"&amp;'CASE DATA'!$E107&amp;";",SMALL(IF(ISERROR(SEARCH(MID(";"&amp;'CASE DATA'!$E107&amp;";",ROW($1:$99),1),";")),"",ROW($1:$99)+1),COLUMN(A107)),SMALL(IF(ISERROR(SEARCH(MID(";"&amp;'CASE DATA'!$E107&amp;";",ROW($1:$99),1),";")),"",ROW($1:$99)),COLUMN(A106)+1)-SMALL(IF(ISERROR(SEARCH(MID(";"&amp;'CASE DATA'!$E107&amp;";",ROW($1:$99),1),";")),"",ROW($1:$99)),COLUMN(A106))-1)</f>
        <v/>
      </c>
      <c r="V107" s="196" t="str" cm="1">
        <f t="array" ref="V107">MID(";"&amp;'CASE DATA'!$E107&amp;";",SMALL(IF(ISERROR(SEARCH(MID(";"&amp;'CASE DATA'!$E107&amp;";",ROW($1:$99),1),";")),"",ROW($1:$99)+1),COLUMN(B107)),SMALL(IF(ISERROR(SEARCH(MID(";"&amp;'CASE DATA'!$E107&amp;";",ROW($1:$99),1),";")),"",ROW($1:$99)),COLUMN(B106)+1)-SMALL(IF(ISERROR(SEARCH(MID(";"&amp;'CASE DATA'!$E107&amp;";",ROW($1:$99),1),";")),"",ROW($1:$99)),COLUMN(B106))-1)</f>
        <v/>
      </c>
      <c r="W107" s="196" t="str" cm="1">
        <f t="array" ref="W107">MID(";"&amp;'CASE DATA'!$E107&amp;";",SMALL(IF(ISERROR(SEARCH(MID(";"&amp;'CASE DATA'!$E107&amp;";",ROW($1:$99),1),";")),"",ROW($1:$99)+1),COLUMN(C107)),SMALL(IF(ISERROR(SEARCH(MID(";"&amp;'CASE DATA'!$E107&amp;";",ROW($1:$99),1),";")),"",ROW($1:$99)),COLUMN(C106)+1)-SMALL(IF(ISERROR(SEARCH(MID(";"&amp;'CASE DATA'!$E107&amp;";",ROW($1:$99),1),";")),"",ROW($1:$99)),COLUMN(C106))-1)</f>
        <v/>
      </c>
      <c r="X107" s="196" t="str" cm="1">
        <f t="array" ref="X107">MID(";"&amp;'CASE DATA'!$E107&amp;";",SMALL(IF(ISERROR(SEARCH(MID(";"&amp;'CASE DATA'!$E107&amp;";",ROW($1:$99),1),";")),"",ROW($1:$99)+1),COLUMN(D107)),SMALL(IF(ISERROR(SEARCH(MID(";"&amp;'CASE DATA'!$E107&amp;";",ROW($1:$99),1),";")),"",ROW($1:$99)),COLUMN(D106)+1)-SMALL(IF(ISERROR(SEARCH(MID(";"&amp;'CASE DATA'!$E107&amp;";",ROW($1:$99),1),";")),"",ROW($1:$99)),COLUMN(D106))-1)</f>
        <v/>
      </c>
      <c r="Y107" s="196" t="str" cm="1">
        <f t="array" ref="Y107">MID(";"&amp;'CASE DATA'!$E107&amp;";",SMALL(IF(ISERROR(SEARCH(MID(";"&amp;'CASE DATA'!$E107&amp;";",ROW($1:$99),1),";")),"",ROW($1:$99)+1),COLUMN(E107)),SMALL(IF(ISERROR(SEARCH(MID(";"&amp;'CASE DATA'!$E107&amp;";",ROW($1:$99),1),";")),"",ROW($1:$99)),COLUMN(E106)+1)-SMALL(IF(ISERROR(SEARCH(MID(";"&amp;'CASE DATA'!$E107&amp;";",ROW($1:$99),1),";")),"",ROW($1:$99)),COLUMN(E106))-1)</f>
        <v/>
      </c>
      <c r="Z107" s="196" t="str" cm="1">
        <f t="array" ref="Z107">MID(";"&amp;'CASE DATA'!$E107&amp;";",SMALL(IF(ISERROR(SEARCH(MID(";"&amp;'CASE DATA'!$E107&amp;";",ROW($1:$99),1),";")),"",ROW($1:$99)+1),COLUMN(F107)),SMALL(IF(ISERROR(SEARCH(MID(";"&amp;'CASE DATA'!$E107&amp;";",ROW($1:$99),1),";")),"",ROW($1:$99)),COLUMN(F106)+1)-SMALL(IF(ISERROR(SEARCH(MID(";"&amp;'CASE DATA'!$E107&amp;";",ROW($1:$99),1),";")),"",ROW($1:$99)),COLUMN(F106))-1)</f>
        <v/>
      </c>
      <c r="AA107" s="196" t="str" cm="1">
        <f t="array" ref="AA107">MID(";"&amp;'CASE DATA'!$E107&amp;";",SMALL(IF(ISERROR(SEARCH(MID(";"&amp;'CASE DATA'!$E107&amp;";",ROW($1:$99),1),";")),"",ROW($1:$99)+1),COLUMN(G107)),SMALL(IF(ISERROR(SEARCH(MID(";"&amp;'CASE DATA'!$E107&amp;";",ROW($1:$99),1),";")),"",ROW($1:$99)),COLUMN(G106)+1)-SMALL(IF(ISERROR(SEARCH(MID(";"&amp;'CASE DATA'!$E107&amp;";",ROW($1:$99),1),";")),"",ROW($1:$99)),COLUMN(G106))-1)</f>
        <v/>
      </c>
      <c r="AB107" s="196" t="str" cm="1">
        <f t="array" ref="AB107">MID(";"&amp;'CASE DATA'!$E107&amp;";",SMALL(IF(ISERROR(SEARCH(MID(";"&amp;'CASE DATA'!$E107&amp;";",ROW($1:$99),1),";")),"",ROW($1:$99)+1),COLUMN(H107)),SMALL(IF(ISERROR(SEARCH(MID(";"&amp;'CASE DATA'!$E107&amp;";",ROW($1:$99),1),";")),"",ROW($1:$99)),COLUMN(H106)+1)-SMALL(IF(ISERROR(SEARCH(MID(";"&amp;'CASE DATA'!$E107&amp;";",ROW($1:$99),1),";")),"",ROW($1:$99)),COLUMN(H106))-1)</f>
        <v/>
      </c>
      <c r="AC107" s="196" t="str" cm="1">
        <f t="array" ref="AC107">MID(";"&amp;'CASE DATA'!$E107&amp;";",SMALL(IF(ISERROR(SEARCH(MID(";"&amp;'CASE DATA'!$E107&amp;";",ROW($1:$99),1),";")),"",ROW($1:$99)+1),COLUMN(I107)),SMALL(IF(ISERROR(SEARCH(MID(";"&amp;'CASE DATA'!$E107&amp;";",ROW($1:$99),1),";")),"",ROW($1:$99)),COLUMN(I106)+1)-SMALL(IF(ISERROR(SEARCH(MID(";"&amp;'CASE DATA'!$E107&amp;";",ROW($1:$99),1),";")),"",ROW($1:$99)),COLUMN(I106))-1)</f>
        <v/>
      </c>
      <c r="AD107" s="196" t="str" cm="1">
        <f t="array" ref="AD107">MID(";"&amp;'CASE DATA'!$E107&amp;";",SMALL(IF(ISERROR(SEARCH(MID(";"&amp;'CASE DATA'!$E107&amp;";",ROW($1:$99),1),";")),"",ROW($1:$99)+1),COLUMN(J107)),SMALL(IF(ISERROR(SEARCH(MID(";"&amp;'CASE DATA'!$E107&amp;";",ROW($1:$99),1),";")),"",ROW($1:$99)),COLUMN(J106)+1)-SMALL(IF(ISERROR(SEARCH(MID(";"&amp;'CASE DATA'!$E107&amp;";",ROW($1:$99),1),";")),"",ROW($1:$99)),COLUMN(J106))-1)</f>
        <v/>
      </c>
      <c r="AE107" s="196" t="str" cm="1">
        <f t="array" ref="AE107">MID(";"&amp;'CASE DATA'!$E107&amp;";",SMALL(IF(ISERROR(SEARCH(MID(";"&amp;'CASE DATA'!$E107&amp;";",ROW($1:$99),1),";")),"",ROW($1:$99)+1),COLUMN(K107)),SMALL(IF(ISERROR(SEARCH(MID(";"&amp;'CASE DATA'!$E107&amp;";",ROW($1:$99),1),";")),"",ROW($1:$99)),COLUMN(K106)+1)-SMALL(IF(ISERROR(SEARCH(MID(";"&amp;'CASE DATA'!$E107&amp;";",ROW($1:$99),1),";")),"",ROW($1:$99)),COLUMN(K106))-1)</f>
        <v/>
      </c>
      <c r="AF107" s="196" t="str" cm="1">
        <f t="array" ref="AF107">MID(";"&amp;'CASE DATA'!$E107&amp;";",SMALL(IF(ISERROR(SEARCH(MID(";"&amp;'CASE DATA'!$E107&amp;";",ROW($1:$99),1),";")),"",ROW($1:$99)+1),COLUMN(L107)),SMALL(IF(ISERROR(SEARCH(MID(";"&amp;'CASE DATA'!$E107&amp;";",ROW($1:$99),1),";")),"",ROW($1:$99)),COLUMN(L106)+1)-SMALL(IF(ISERROR(SEARCH(MID(";"&amp;'CASE DATA'!$E107&amp;";",ROW($1:$99),1),";")),"",ROW($1:$99)),COLUMN(L106))-1)</f>
        <v/>
      </c>
    </row>
    <row r="108" spans="1:32" x14ac:dyDescent="0.3">
      <c r="A108" s="167"/>
      <c r="B108" s="167"/>
      <c r="C108" s="167"/>
      <c r="D108" s="175"/>
      <c r="E108" s="185"/>
      <c r="F108" s="167"/>
      <c r="G108" s="167"/>
      <c r="H108" s="167"/>
      <c r="I108" s="167"/>
      <c r="J108" s="167"/>
      <c r="K108" s="167"/>
      <c r="L108" s="167"/>
      <c r="M108" s="167"/>
      <c r="N108" s="167"/>
      <c r="O108" s="167"/>
      <c r="P108" s="167"/>
      <c r="Q108" s="167"/>
      <c r="R108" s="167"/>
      <c r="S108" s="11">
        <f t="shared" si="2"/>
        <v>0</v>
      </c>
      <c r="T108" s="167"/>
      <c r="U108" s="196" t="str" cm="1">
        <f t="array" ref="U108">MID(";"&amp;'CASE DATA'!$E108&amp;";",SMALL(IF(ISERROR(SEARCH(MID(";"&amp;'CASE DATA'!$E108&amp;";",ROW($1:$99),1),";")),"",ROW($1:$99)+1),COLUMN(A108)),SMALL(IF(ISERROR(SEARCH(MID(";"&amp;'CASE DATA'!$E108&amp;";",ROW($1:$99),1),";")),"",ROW($1:$99)),COLUMN(A107)+1)-SMALL(IF(ISERROR(SEARCH(MID(";"&amp;'CASE DATA'!$E108&amp;";",ROW($1:$99),1),";")),"",ROW($1:$99)),COLUMN(A107))-1)</f>
        <v/>
      </c>
      <c r="V108" s="196" t="str" cm="1">
        <f t="array" ref="V108">MID(";"&amp;'CASE DATA'!$E108&amp;";",SMALL(IF(ISERROR(SEARCH(MID(";"&amp;'CASE DATA'!$E108&amp;";",ROW($1:$99),1),";")),"",ROW($1:$99)+1),COLUMN(B108)),SMALL(IF(ISERROR(SEARCH(MID(";"&amp;'CASE DATA'!$E108&amp;";",ROW($1:$99),1),";")),"",ROW($1:$99)),COLUMN(B107)+1)-SMALL(IF(ISERROR(SEARCH(MID(";"&amp;'CASE DATA'!$E108&amp;";",ROW($1:$99),1),";")),"",ROW($1:$99)),COLUMN(B107))-1)</f>
        <v/>
      </c>
      <c r="W108" s="196" t="str" cm="1">
        <f t="array" ref="W108">MID(";"&amp;'CASE DATA'!$E108&amp;";",SMALL(IF(ISERROR(SEARCH(MID(";"&amp;'CASE DATA'!$E108&amp;";",ROW($1:$99),1),";")),"",ROW($1:$99)+1),COLUMN(C108)),SMALL(IF(ISERROR(SEARCH(MID(";"&amp;'CASE DATA'!$E108&amp;";",ROW($1:$99),1),";")),"",ROW($1:$99)),COLUMN(C107)+1)-SMALL(IF(ISERROR(SEARCH(MID(";"&amp;'CASE DATA'!$E108&amp;";",ROW($1:$99),1),";")),"",ROW($1:$99)),COLUMN(C107))-1)</f>
        <v/>
      </c>
      <c r="X108" s="196" t="str" cm="1">
        <f t="array" ref="X108">MID(";"&amp;'CASE DATA'!$E108&amp;";",SMALL(IF(ISERROR(SEARCH(MID(";"&amp;'CASE DATA'!$E108&amp;";",ROW($1:$99),1),";")),"",ROW($1:$99)+1),COLUMN(D108)),SMALL(IF(ISERROR(SEARCH(MID(";"&amp;'CASE DATA'!$E108&amp;";",ROW($1:$99),1),";")),"",ROW($1:$99)),COLUMN(D107)+1)-SMALL(IF(ISERROR(SEARCH(MID(";"&amp;'CASE DATA'!$E108&amp;";",ROW($1:$99),1),";")),"",ROW($1:$99)),COLUMN(D107))-1)</f>
        <v/>
      </c>
      <c r="Y108" s="196" t="str" cm="1">
        <f t="array" ref="Y108">MID(";"&amp;'CASE DATA'!$E108&amp;";",SMALL(IF(ISERROR(SEARCH(MID(";"&amp;'CASE DATA'!$E108&amp;";",ROW($1:$99),1),";")),"",ROW($1:$99)+1),COLUMN(E108)),SMALL(IF(ISERROR(SEARCH(MID(";"&amp;'CASE DATA'!$E108&amp;";",ROW($1:$99),1),";")),"",ROW($1:$99)),COLUMN(E107)+1)-SMALL(IF(ISERROR(SEARCH(MID(";"&amp;'CASE DATA'!$E108&amp;";",ROW($1:$99),1),";")),"",ROW($1:$99)),COLUMN(E107))-1)</f>
        <v/>
      </c>
      <c r="Z108" s="196" t="str" cm="1">
        <f t="array" ref="Z108">MID(";"&amp;'CASE DATA'!$E108&amp;";",SMALL(IF(ISERROR(SEARCH(MID(";"&amp;'CASE DATA'!$E108&amp;";",ROW($1:$99),1),";")),"",ROW($1:$99)+1),COLUMN(F108)),SMALL(IF(ISERROR(SEARCH(MID(";"&amp;'CASE DATA'!$E108&amp;";",ROW($1:$99),1),";")),"",ROW($1:$99)),COLUMN(F107)+1)-SMALL(IF(ISERROR(SEARCH(MID(";"&amp;'CASE DATA'!$E108&amp;";",ROW($1:$99),1),";")),"",ROW($1:$99)),COLUMN(F107))-1)</f>
        <v/>
      </c>
      <c r="AA108" s="196" t="str" cm="1">
        <f t="array" ref="AA108">MID(";"&amp;'CASE DATA'!$E108&amp;";",SMALL(IF(ISERROR(SEARCH(MID(";"&amp;'CASE DATA'!$E108&amp;";",ROW($1:$99),1),";")),"",ROW($1:$99)+1),COLUMN(G108)),SMALL(IF(ISERROR(SEARCH(MID(";"&amp;'CASE DATA'!$E108&amp;";",ROW($1:$99),1),";")),"",ROW($1:$99)),COLUMN(G107)+1)-SMALL(IF(ISERROR(SEARCH(MID(";"&amp;'CASE DATA'!$E108&amp;";",ROW($1:$99),1),";")),"",ROW($1:$99)),COLUMN(G107))-1)</f>
        <v/>
      </c>
      <c r="AB108" s="196" t="str" cm="1">
        <f t="array" ref="AB108">MID(";"&amp;'CASE DATA'!$E108&amp;";",SMALL(IF(ISERROR(SEARCH(MID(";"&amp;'CASE DATA'!$E108&amp;";",ROW($1:$99),1),";")),"",ROW($1:$99)+1),COLUMN(H108)),SMALL(IF(ISERROR(SEARCH(MID(";"&amp;'CASE DATA'!$E108&amp;";",ROW($1:$99),1),";")),"",ROW($1:$99)),COLUMN(H107)+1)-SMALL(IF(ISERROR(SEARCH(MID(";"&amp;'CASE DATA'!$E108&amp;";",ROW($1:$99),1),";")),"",ROW($1:$99)),COLUMN(H107))-1)</f>
        <v/>
      </c>
      <c r="AC108" s="196" t="str" cm="1">
        <f t="array" ref="AC108">MID(";"&amp;'CASE DATA'!$E108&amp;";",SMALL(IF(ISERROR(SEARCH(MID(";"&amp;'CASE DATA'!$E108&amp;";",ROW($1:$99),1),";")),"",ROW($1:$99)+1),COLUMN(I108)),SMALL(IF(ISERROR(SEARCH(MID(";"&amp;'CASE DATA'!$E108&amp;";",ROW($1:$99),1),";")),"",ROW($1:$99)),COLUMN(I107)+1)-SMALL(IF(ISERROR(SEARCH(MID(";"&amp;'CASE DATA'!$E108&amp;";",ROW($1:$99),1),";")),"",ROW($1:$99)),COLUMN(I107))-1)</f>
        <v/>
      </c>
      <c r="AD108" s="196" t="str" cm="1">
        <f t="array" ref="AD108">MID(";"&amp;'CASE DATA'!$E108&amp;";",SMALL(IF(ISERROR(SEARCH(MID(";"&amp;'CASE DATA'!$E108&amp;";",ROW($1:$99),1),";")),"",ROW($1:$99)+1),COLUMN(J108)),SMALL(IF(ISERROR(SEARCH(MID(";"&amp;'CASE DATA'!$E108&amp;";",ROW($1:$99),1),";")),"",ROW($1:$99)),COLUMN(J107)+1)-SMALL(IF(ISERROR(SEARCH(MID(";"&amp;'CASE DATA'!$E108&amp;";",ROW($1:$99),1),";")),"",ROW($1:$99)),COLUMN(J107))-1)</f>
        <v/>
      </c>
      <c r="AE108" s="196" t="str" cm="1">
        <f t="array" ref="AE108">MID(";"&amp;'CASE DATA'!$E108&amp;";",SMALL(IF(ISERROR(SEARCH(MID(";"&amp;'CASE DATA'!$E108&amp;";",ROW($1:$99),1),";")),"",ROW($1:$99)+1),COLUMN(K108)),SMALL(IF(ISERROR(SEARCH(MID(";"&amp;'CASE DATA'!$E108&amp;";",ROW($1:$99),1),";")),"",ROW($1:$99)),COLUMN(K107)+1)-SMALL(IF(ISERROR(SEARCH(MID(";"&amp;'CASE DATA'!$E108&amp;";",ROW($1:$99),1),";")),"",ROW($1:$99)),COLUMN(K107))-1)</f>
        <v/>
      </c>
      <c r="AF108" s="196" t="str" cm="1">
        <f t="array" ref="AF108">MID(";"&amp;'CASE DATA'!$E108&amp;";",SMALL(IF(ISERROR(SEARCH(MID(";"&amp;'CASE DATA'!$E108&amp;";",ROW($1:$99),1),";")),"",ROW($1:$99)+1),COLUMN(L108)),SMALL(IF(ISERROR(SEARCH(MID(";"&amp;'CASE DATA'!$E108&amp;";",ROW($1:$99),1),";")),"",ROW($1:$99)),COLUMN(L107)+1)-SMALL(IF(ISERROR(SEARCH(MID(";"&amp;'CASE DATA'!$E108&amp;";",ROW($1:$99),1),";")),"",ROW($1:$99)),COLUMN(L107))-1)</f>
        <v/>
      </c>
    </row>
    <row r="109" spans="1:32" x14ac:dyDescent="0.3">
      <c r="A109" s="167"/>
      <c r="B109" s="167"/>
      <c r="C109" s="167"/>
      <c r="D109" s="175"/>
      <c r="E109" s="185"/>
      <c r="F109" s="167"/>
      <c r="G109" s="167"/>
      <c r="H109" s="167"/>
      <c r="I109" s="167"/>
      <c r="J109" s="167"/>
      <c r="K109" s="167"/>
      <c r="L109" s="167"/>
      <c r="M109" s="167"/>
      <c r="N109" s="167"/>
      <c r="O109" s="167"/>
      <c r="P109" s="167"/>
      <c r="Q109" s="167"/>
      <c r="R109" s="167"/>
      <c r="S109" s="11">
        <f t="shared" si="2"/>
        <v>0</v>
      </c>
      <c r="T109" s="167"/>
      <c r="U109" s="196" t="str" cm="1">
        <f t="array" ref="U109">MID(";"&amp;'CASE DATA'!$E109&amp;";",SMALL(IF(ISERROR(SEARCH(MID(";"&amp;'CASE DATA'!$E109&amp;";",ROW($1:$99),1),";")),"",ROW($1:$99)+1),COLUMN(A109)),SMALL(IF(ISERROR(SEARCH(MID(";"&amp;'CASE DATA'!$E109&amp;";",ROW($1:$99),1),";")),"",ROW($1:$99)),COLUMN(A108)+1)-SMALL(IF(ISERROR(SEARCH(MID(";"&amp;'CASE DATA'!$E109&amp;";",ROW($1:$99),1),";")),"",ROW($1:$99)),COLUMN(A108))-1)</f>
        <v/>
      </c>
      <c r="V109" s="196" t="str" cm="1">
        <f t="array" ref="V109">MID(";"&amp;'CASE DATA'!$E109&amp;";",SMALL(IF(ISERROR(SEARCH(MID(";"&amp;'CASE DATA'!$E109&amp;";",ROW($1:$99),1),";")),"",ROW($1:$99)+1),COLUMN(B109)),SMALL(IF(ISERROR(SEARCH(MID(";"&amp;'CASE DATA'!$E109&amp;";",ROW($1:$99),1),";")),"",ROW($1:$99)),COLUMN(B108)+1)-SMALL(IF(ISERROR(SEARCH(MID(";"&amp;'CASE DATA'!$E109&amp;";",ROW($1:$99),1),";")),"",ROW($1:$99)),COLUMN(B108))-1)</f>
        <v/>
      </c>
      <c r="W109" s="196" t="str" cm="1">
        <f t="array" ref="W109">MID(";"&amp;'CASE DATA'!$E109&amp;";",SMALL(IF(ISERROR(SEARCH(MID(";"&amp;'CASE DATA'!$E109&amp;";",ROW($1:$99),1),";")),"",ROW($1:$99)+1),COLUMN(C109)),SMALL(IF(ISERROR(SEARCH(MID(";"&amp;'CASE DATA'!$E109&amp;";",ROW($1:$99),1),";")),"",ROW($1:$99)),COLUMN(C108)+1)-SMALL(IF(ISERROR(SEARCH(MID(";"&amp;'CASE DATA'!$E109&amp;";",ROW($1:$99),1),";")),"",ROW($1:$99)),COLUMN(C108))-1)</f>
        <v/>
      </c>
      <c r="X109" s="196" t="str" cm="1">
        <f t="array" ref="X109">MID(";"&amp;'CASE DATA'!$E109&amp;";",SMALL(IF(ISERROR(SEARCH(MID(";"&amp;'CASE DATA'!$E109&amp;";",ROW($1:$99),1),";")),"",ROW($1:$99)+1),COLUMN(D109)),SMALL(IF(ISERROR(SEARCH(MID(";"&amp;'CASE DATA'!$E109&amp;";",ROW($1:$99),1),";")),"",ROW($1:$99)),COLUMN(D108)+1)-SMALL(IF(ISERROR(SEARCH(MID(";"&amp;'CASE DATA'!$E109&amp;";",ROW($1:$99),1),";")),"",ROW($1:$99)),COLUMN(D108))-1)</f>
        <v/>
      </c>
      <c r="Y109" s="196" t="str" cm="1">
        <f t="array" ref="Y109">MID(";"&amp;'CASE DATA'!$E109&amp;";",SMALL(IF(ISERROR(SEARCH(MID(";"&amp;'CASE DATA'!$E109&amp;";",ROW($1:$99),1),";")),"",ROW($1:$99)+1),COLUMN(E109)),SMALL(IF(ISERROR(SEARCH(MID(";"&amp;'CASE DATA'!$E109&amp;";",ROW($1:$99),1),";")),"",ROW($1:$99)),COLUMN(E108)+1)-SMALL(IF(ISERROR(SEARCH(MID(";"&amp;'CASE DATA'!$E109&amp;";",ROW($1:$99),1),";")),"",ROW($1:$99)),COLUMN(E108))-1)</f>
        <v/>
      </c>
      <c r="Z109" s="196" t="str" cm="1">
        <f t="array" ref="Z109">MID(";"&amp;'CASE DATA'!$E109&amp;";",SMALL(IF(ISERROR(SEARCH(MID(";"&amp;'CASE DATA'!$E109&amp;";",ROW($1:$99),1),";")),"",ROW($1:$99)+1),COLUMN(F109)),SMALL(IF(ISERROR(SEARCH(MID(";"&amp;'CASE DATA'!$E109&amp;";",ROW($1:$99),1),";")),"",ROW($1:$99)),COLUMN(F108)+1)-SMALL(IF(ISERROR(SEARCH(MID(";"&amp;'CASE DATA'!$E109&amp;";",ROW($1:$99),1),";")),"",ROW($1:$99)),COLUMN(F108))-1)</f>
        <v/>
      </c>
      <c r="AA109" s="196" t="str" cm="1">
        <f t="array" ref="AA109">MID(";"&amp;'CASE DATA'!$E109&amp;";",SMALL(IF(ISERROR(SEARCH(MID(";"&amp;'CASE DATA'!$E109&amp;";",ROW($1:$99),1),";")),"",ROW($1:$99)+1),COLUMN(G109)),SMALL(IF(ISERROR(SEARCH(MID(";"&amp;'CASE DATA'!$E109&amp;";",ROW($1:$99),1),";")),"",ROW($1:$99)),COLUMN(G108)+1)-SMALL(IF(ISERROR(SEARCH(MID(";"&amp;'CASE DATA'!$E109&amp;";",ROW($1:$99),1),";")),"",ROW($1:$99)),COLUMN(G108))-1)</f>
        <v/>
      </c>
      <c r="AB109" s="196" t="str" cm="1">
        <f t="array" ref="AB109">MID(";"&amp;'CASE DATA'!$E109&amp;";",SMALL(IF(ISERROR(SEARCH(MID(";"&amp;'CASE DATA'!$E109&amp;";",ROW($1:$99),1),";")),"",ROW($1:$99)+1),COLUMN(H109)),SMALL(IF(ISERROR(SEARCH(MID(";"&amp;'CASE DATA'!$E109&amp;";",ROW($1:$99),1),";")),"",ROW($1:$99)),COLUMN(H108)+1)-SMALL(IF(ISERROR(SEARCH(MID(";"&amp;'CASE DATA'!$E109&amp;";",ROW($1:$99),1),";")),"",ROW($1:$99)),COLUMN(H108))-1)</f>
        <v/>
      </c>
      <c r="AC109" s="196" t="str" cm="1">
        <f t="array" ref="AC109">MID(";"&amp;'CASE DATA'!$E109&amp;";",SMALL(IF(ISERROR(SEARCH(MID(";"&amp;'CASE DATA'!$E109&amp;";",ROW($1:$99),1),";")),"",ROW($1:$99)+1),COLUMN(I109)),SMALL(IF(ISERROR(SEARCH(MID(";"&amp;'CASE DATA'!$E109&amp;";",ROW($1:$99),1),";")),"",ROW($1:$99)),COLUMN(I108)+1)-SMALL(IF(ISERROR(SEARCH(MID(";"&amp;'CASE DATA'!$E109&amp;";",ROW($1:$99),1),";")),"",ROW($1:$99)),COLUMN(I108))-1)</f>
        <v/>
      </c>
      <c r="AD109" s="196" t="str" cm="1">
        <f t="array" ref="AD109">MID(";"&amp;'CASE DATA'!$E109&amp;";",SMALL(IF(ISERROR(SEARCH(MID(";"&amp;'CASE DATA'!$E109&amp;";",ROW($1:$99),1),";")),"",ROW($1:$99)+1),COLUMN(J109)),SMALL(IF(ISERROR(SEARCH(MID(";"&amp;'CASE DATA'!$E109&amp;";",ROW($1:$99),1),";")),"",ROW($1:$99)),COLUMN(J108)+1)-SMALL(IF(ISERROR(SEARCH(MID(";"&amp;'CASE DATA'!$E109&amp;";",ROW($1:$99),1),";")),"",ROW($1:$99)),COLUMN(J108))-1)</f>
        <v/>
      </c>
      <c r="AE109" s="196" t="str" cm="1">
        <f t="array" ref="AE109">MID(";"&amp;'CASE DATA'!$E109&amp;";",SMALL(IF(ISERROR(SEARCH(MID(";"&amp;'CASE DATA'!$E109&amp;";",ROW($1:$99),1),";")),"",ROW($1:$99)+1),COLUMN(K109)),SMALL(IF(ISERROR(SEARCH(MID(";"&amp;'CASE DATA'!$E109&amp;";",ROW($1:$99),1),";")),"",ROW($1:$99)),COLUMN(K108)+1)-SMALL(IF(ISERROR(SEARCH(MID(";"&amp;'CASE DATA'!$E109&amp;";",ROW($1:$99),1),";")),"",ROW($1:$99)),COLUMN(K108))-1)</f>
        <v/>
      </c>
      <c r="AF109" s="196" t="str" cm="1">
        <f t="array" ref="AF109">MID(";"&amp;'CASE DATA'!$E109&amp;";",SMALL(IF(ISERROR(SEARCH(MID(";"&amp;'CASE DATA'!$E109&amp;";",ROW($1:$99),1),";")),"",ROW($1:$99)+1),COLUMN(L109)),SMALL(IF(ISERROR(SEARCH(MID(";"&amp;'CASE DATA'!$E109&amp;";",ROW($1:$99),1),";")),"",ROW($1:$99)),COLUMN(L108)+1)-SMALL(IF(ISERROR(SEARCH(MID(";"&amp;'CASE DATA'!$E109&amp;";",ROW($1:$99),1),";")),"",ROW($1:$99)),COLUMN(L108))-1)</f>
        <v/>
      </c>
    </row>
    <row r="110" spans="1:32" x14ac:dyDescent="0.3">
      <c r="A110" s="167"/>
      <c r="B110" s="167"/>
      <c r="C110" s="167"/>
      <c r="D110" s="175"/>
      <c r="E110" s="185"/>
      <c r="F110" s="167"/>
      <c r="G110" s="167"/>
      <c r="H110" s="167"/>
      <c r="I110" s="167"/>
      <c r="J110" s="167"/>
      <c r="K110" s="167"/>
      <c r="L110" s="167"/>
      <c r="M110" s="167"/>
      <c r="N110" s="167"/>
      <c r="O110" s="167"/>
      <c r="P110" s="167"/>
      <c r="Q110" s="167"/>
      <c r="R110" s="167"/>
      <c r="S110" s="11">
        <f t="shared" si="2"/>
        <v>0</v>
      </c>
      <c r="T110" s="167"/>
      <c r="U110" s="196" t="str" cm="1">
        <f t="array" ref="U110">MID(";"&amp;'CASE DATA'!$E110&amp;";",SMALL(IF(ISERROR(SEARCH(MID(";"&amp;'CASE DATA'!$E110&amp;";",ROW($1:$99),1),";")),"",ROW($1:$99)+1),COLUMN(A110)),SMALL(IF(ISERROR(SEARCH(MID(";"&amp;'CASE DATA'!$E110&amp;";",ROW($1:$99),1),";")),"",ROW($1:$99)),COLUMN(A109)+1)-SMALL(IF(ISERROR(SEARCH(MID(";"&amp;'CASE DATA'!$E110&amp;";",ROW($1:$99),1),";")),"",ROW($1:$99)),COLUMN(A109))-1)</f>
        <v/>
      </c>
      <c r="V110" s="196" t="str" cm="1">
        <f t="array" ref="V110">MID(";"&amp;'CASE DATA'!$E110&amp;";",SMALL(IF(ISERROR(SEARCH(MID(";"&amp;'CASE DATA'!$E110&amp;";",ROW($1:$99),1),";")),"",ROW($1:$99)+1),COLUMN(B110)),SMALL(IF(ISERROR(SEARCH(MID(";"&amp;'CASE DATA'!$E110&amp;";",ROW($1:$99),1),";")),"",ROW($1:$99)),COLUMN(B109)+1)-SMALL(IF(ISERROR(SEARCH(MID(";"&amp;'CASE DATA'!$E110&amp;";",ROW($1:$99),1),";")),"",ROW($1:$99)),COLUMN(B109))-1)</f>
        <v/>
      </c>
      <c r="W110" s="196" t="str" cm="1">
        <f t="array" ref="W110">MID(";"&amp;'CASE DATA'!$E110&amp;";",SMALL(IF(ISERROR(SEARCH(MID(";"&amp;'CASE DATA'!$E110&amp;";",ROW($1:$99),1),";")),"",ROW($1:$99)+1),COLUMN(C110)),SMALL(IF(ISERROR(SEARCH(MID(";"&amp;'CASE DATA'!$E110&amp;";",ROW($1:$99),1),";")),"",ROW($1:$99)),COLUMN(C109)+1)-SMALL(IF(ISERROR(SEARCH(MID(";"&amp;'CASE DATA'!$E110&amp;";",ROW($1:$99),1),";")),"",ROW($1:$99)),COLUMN(C109))-1)</f>
        <v/>
      </c>
      <c r="X110" s="196" t="str" cm="1">
        <f t="array" ref="X110">MID(";"&amp;'CASE DATA'!$E110&amp;";",SMALL(IF(ISERROR(SEARCH(MID(";"&amp;'CASE DATA'!$E110&amp;";",ROW($1:$99),1),";")),"",ROW($1:$99)+1),COLUMN(D110)),SMALL(IF(ISERROR(SEARCH(MID(";"&amp;'CASE DATA'!$E110&amp;";",ROW($1:$99),1),";")),"",ROW($1:$99)),COLUMN(D109)+1)-SMALL(IF(ISERROR(SEARCH(MID(";"&amp;'CASE DATA'!$E110&amp;";",ROW($1:$99),1),";")),"",ROW($1:$99)),COLUMN(D109))-1)</f>
        <v/>
      </c>
      <c r="Y110" s="196" t="str" cm="1">
        <f t="array" ref="Y110">MID(";"&amp;'CASE DATA'!$E110&amp;";",SMALL(IF(ISERROR(SEARCH(MID(";"&amp;'CASE DATA'!$E110&amp;";",ROW($1:$99),1),";")),"",ROW($1:$99)+1),COLUMN(E110)),SMALL(IF(ISERROR(SEARCH(MID(";"&amp;'CASE DATA'!$E110&amp;";",ROW($1:$99),1),";")),"",ROW($1:$99)),COLUMN(E109)+1)-SMALL(IF(ISERROR(SEARCH(MID(";"&amp;'CASE DATA'!$E110&amp;";",ROW($1:$99),1),";")),"",ROW($1:$99)),COLUMN(E109))-1)</f>
        <v/>
      </c>
      <c r="Z110" s="196" t="str" cm="1">
        <f t="array" ref="Z110">MID(";"&amp;'CASE DATA'!$E110&amp;";",SMALL(IF(ISERROR(SEARCH(MID(";"&amp;'CASE DATA'!$E110&amp;";",ROW($1:$99),1),";")),"",ROW($1:$99)+1),COLUMN(F110)),SMALL(IF(ISERROR(SEARCH(MID(";"&amp;'CASE DATA'!$E110&amp;";",ROW($1:$99),1),";")),"",ROW($1:$99)),COLUMN(F109)+1)-SMALL(IF(ISERROR(SEARCH(MID(";"&amp;'CASE DATA'!$E110&amp;";",ROW($1:$99),1),";")),"",ROW($1:$99)),COLUMN(F109))-1)</f>
        <v/>
      </c>
      <c r="AA110" s="196" t="str" cm="1">
        <f t="array" ref="AA110">MID(";"&amp;'CASE DATA'!$E110&amp;";",SMALL(IF(ISERROR(SEARCH(MID(";"&amp;'CASE DATA'!$E110&amp;";",ROW($1:$99),1),";")),"",ROW($1:$99)+1),COLUMN(G110)),SMALL(IF(ISERROR(SEARCH(MID(";"&amp;'CASE DATA'!$E110&amp;";",ROW($1:$99),1),";")),"",ROW($1:$99)),COLUMN(G109)+1)-SMALL(IF(ISERROR(SEARCH(MID(";"&amp;'CASE DATA'!$E110&amp;";",ROW($1:$99),1),";")),"",ROW($1:$99)),COLUMN(G109))-1)</f>
        <v/>
      </c>
      <c r="AB110" s="196" t="str" cm="1">
        <f t="array" ref="AB110">MID(";"&amp;'CASE DATA'!$E110&amp;";",SMALL(IF(ISERROR(SEARCH(MID(";"&amp;'CASE DATA'!$E110&amp;";",ROW($1:$99),1),";")),"",ROW($1:$99)+1),COLUMN(H110)),SMALL(IF(ISERROR(SEARCH(MID(";"&amp;'CASE DATA'!$E110&amp;";",ROW($1:$99),1),";")),"",ROW($1:$99)),COLUMN(H109)+1)-SMALL(IF(ISERROR(SEARCH(MID(";"&amp;'CASE DATA'!$E110&amp;";",ROW($1:$99),1),";")),"",ROW($1:$99)),COLUMN(H109))-1)</f>
        <v/>
      </c>
      <c r="AC110" s="196" t="str" cm="1">
        <f t="array" ref="AC110">MID(";"&amp;'CASE DATA'!$E110&amp;";",SMALL(IF(ISERROR(SEARCH(MID(";"&amp;'CASE DATA'!$E110&amp;";",ROW($1:$99),1),";")),"",ROW($1:$99)+1),COLUMN(I110)),SMALL(IF(ISERROR(SEARCH(MID(";"&amp;'CASE DATA'!$E110&amp;";",ROW($1:$99),1),";")),"",ROW($1:$99)),COLUMN(I109)+1)-SMALL(IF(ISERROR(SEARCH(MID(";"&amp;'CASE DATA'!$E110&amp;";",ROW($1:$99),1),";")),"",ROW($1:$99)),COLUMN(I109))-1)</f>
        <v/>
      </c>
      <c r="AD110" s="196" t="str" cm="1">
        <f t="array" ref="AD110">MID(";"&amp;'CASE DATA'!$E110&amp;";",SMALL(IF(ISERROR(SEARCH(MID(";"&amp;'CASE DATA'!$E110&amp;";",ROW($1:$99),1),";")),"",ROW($1:$99)+1),COLUMN(J110)),SMALL(IF(ISERROR(SEARCH(MID(";"&amp;'CASE DATA'!$E110&amp;";",ROW($1:$99),1),";")),"",ROW($1:$99)),COLUMN(J109)+1)-SMALL(IF(ISERROR(SEARCH(MID(";"&amp;'CASE DATA'!$E110&amp;";",ROW($1:$99),1),";")),"",ROW($1:$99)),COLUMN(J109))-1)</f>
        <v/>
      </c>
      <c r="AE110" s="196" t="str" cm="1">
        <f t="array" ref="AE110">MID(";"&amp;'CASE DATA'!$E110&amp;";",SMALL(IF(ISERROR(SEARCH(MID(";"&amp;'CASE DATA'!$E110&amp;";",ROW($1:$99),1),";")),"",ROW($1:$99)+1),COLUMN(K110)),SMALL(IF(ISERROR(SEARCH(MID(";"&amp;'CASE DATA'!$E110&amp;";",ROW($1:$99),1),";")),"",ROW($1:$99)),COLUMN(K109)+1)-SMALL(IF(ISERROR(SEARCH(MID(";"&amp;'CASE DATA'!$E110&amp;";",ROW($1:$99),1),";")),"",ROW($1:$99)),COLUMN(K109))-1)</f>
        <v/>
      </c>
      <c r="AF110" s="196" t="str" cm="1">
        <f t="array" ref="AF110">MID(";"&amp;'CASE DATA'!$E110&amp;";",SMALL(IF(ISERROR(SEARCH(MID(";"&amp;'CASE DATA'!$E110&amp;";",ROW($1:$99),1),";")),"",ROW($1:$99)+1),COLUMN(L110)),SMALL(IF(ISERROR(SEARCH(MID(";"&amp;'CASE DATA'!$E110&amp;";",ROW($1:$99),1),";")),"",ROW($1:$99)),COLUMN(L109)+1)-SMALL(IF(ISERROR(SEARCH(MID(";"&amp;'CASE DATA'!$E110&amp;";",ROW($1:$99),1),";")),"",ROW($1:$99)),COLUMN(L109))-1)</f>
        <v/>
      </c>
    </row>
    <row r="111" spans="1:32" x14ac:dyDescent="0.3">
      <c r="A111" s="167"/>
      <c r="B111" s="167"/>
      <c r="C111" s="167"/>
      <c r="D111" s="175"/>
      <c r="E111" s="185"/>
      <c r="F111" s="167"/>
      <c r="G111" s="167"/>
      <c r="H111" s="167"/>
      <c r="I111" s="167"/>
      <c r="J111" s="167"/>
      <c r="K111" s="167"/>
      <c r="L111" s="167"/>
      <c r="M111" s="167"/>
      <c r="N111" s="167"/>
      <c r="O111" s="167"/>
      <c r="P111" s="167"/>
      <c r="Q111" s="167"/>
      <c r="R111" s="167"/>
      <c r="S111" s="11">
        <f t="shared" si="2"/>
        <v>0</v>
      </c>
      <c r="T111" s="167"/>
      <c r="U111" s="196" t="str" cm="1">
        <f t="array" ref="U111">MID(";"&amp;'CASE DATA'!$E111&amp;";",SMALL(IF(ISERROR(SEARCH(MID(";"&amp;'CASE DATA'!$E111&amp;";",ROW($1:$99),1),";")),"",ROW($1:$99)+1),COLUMN(A111)),SMALL(IF(ISERROR(SEARCH(MID(";"&amp;'CASE DATA'!$E111&amp;";",ROW($1:$99),1),";")),"",ROW($1:$99)),COLUMN(A110)+1)-SMALL(IF(ISERROR(SEARCH(MID(";"&amp;'CASE DATA'!$E111&amp;";",ROW($1:$99),1),";")),"",ROW($1:$99)),COLUMN(A110))-1)</f>
        <v/>
      </c>
      <c r="V111" s="196" t="str" cm="1">
        <f t="array" ref="V111">MID(";"&amp;'CASE DATA'!$E111&amp;";",SMALL(IF(ISERROR(SEARCH(MID(";"&amp;'CASE DATA'!$E111&amp;";",ROW($1:$99),1),";")),"",ROW($1:$99)+1),COLUMN(B111)),SMALL(IF(ISERROR(SEARCH(MID(";"&amp;'CASE DATA'!$E111&amp;";",ROW($1:$99),1),";")),"",ROW($1:$99)),COLUMN(B110)+1)-SMALL(IF(ISERROR(SEARCH(MID(";"&amp;'CASE DATA'!$E111&amp;";",ROW($1:$99),1),";")),"",ROW($1:$99)),COLUMN(B110))-1)</f>
        <v/>
      </c>
      <c r="W111" s="196" t="str" cm="1">
        <f t="array" ref="W111">MID(";"&amp;'CASE DATA'!$E111&amp;";",SMALL(IF(ISERROR(SEARCH(MID(";"&amp;'CASE DATA'!$E111&amp;";",ROW($1:$99),1),";")),"",ROW($1:$99)+1),COLUMN(C111)),SMALL(IF(ISERROR(SEARCH(MID(";"&amp;'CASE DATA'!$E111&amp;";",ROW($1:$99),1),";")),"",ROW($1:$99)),COLUMN(C110)+1)-SMALL(IF(ISERROR(SEARCH(MID(";"&amp;'CASE DATA'!$E111&amp;";",ROW($1:$99),1),";")),"",ROW($1:$99)),COLUMN(C110))-1)</f>
        <v/>
      </c>
      <c r="X111" s="196" t="str" cm="1">
        <f t="array" ref="X111">MID(";"&amp;'CASE DATA'!$E111&amp;";",SMALL(IF(ISERROR(SEARCH(MID(";"&amp;'CASE DATA'!$E111&amp;";",ROW($1:$99),1),";")),"",ROW($1:$99)+1),COLUMN(D111)),SMALL(IF(ISERROR(SEARCH(MID(";"&amp;'CASE DATA'!$E111&amp;";",ROW($1:$99),1),";")),"",ROW($1:$99)),COLUMN(D110)+1)-SMALL(IF(ISERROR(SEARCH(MID(";"&amp;'CASE DATA'!$E111&amp;";",ROW($1:$99),1),";")),"",ROW($1:$99)),COLUMN(D110))-1)</f>
        <v/>
      </c>
      <c r="Y111" s="196" t="str" cm="1">
        <f t="array" ref="Y111">MID(";"&amp;'CASE DATA'!$E111&amp;";",SMALL(IF(ISERROR(SEARCH(MID(";"&amp;'CASE DATA'!$E111&amp;";",ROW($1:$99),1),";")),"",ROW($1:$99)+1),COLUMN(E111)),SMALL(IF(ISERROR(SEARCH(MID(";"&amp;'CASE DATA'!$E111&amp;";",ROW($1:$99),1),";")),"",ROW($1:$99)),COLUMN(E110)+1)-SMALL(IF(ISERROR(SEARCH(MID(";"&amp;'CASE DATA'!$E111&amp;";",ROW($1:$99),1),";")),"",ROW($1:$99)),COLUMN(E110))-1)</f>
        <v/>
      </c>
      <c r="Z111" s="196" t="str" cm="1">
        <f t="array" ref="Z111">MID(";"&amp;'CASE DATA'!$E111&amp;";",SMALL(IF(ISERROR(SEARCH(MID(";"&amp;'CASE DATA'!$E111&amp;";",ROW($1:$99),1),";")),"",ROW($1:$99)+1),COLUMN(F111)),SMALL(IF(ISERROR(SEARCH(MID(";"&amp;'CASE DATA'!$E111&amp;";",ROW($1:$99),1),";")),"",ROW($1:$99)),COLUMN(F110)+1)-SMALL(IF(ISERROR(SEARCH(MID(";"&amp;'CASE DATA'!$E111&amp;";",ROW($1:$99),1),";")),"",ROW($1:$99)),COLUMN(F110))-1)</f>
        <v/>
      </c>
      <c r="AA111" s="196" t="str" cm="1">
        <f t="array" ref="AA111">MID(";"&amp;'CASE DATA'!$E111&amp;";",SMALL(IF(ISERROR(SEARCH(MID(";"&amp;'CASE DATA'!$E111&amp;";",ROW($1:$99),1),";")),"",ROW($1:$99)+1),COLUMN(G111)),SMALL(IF(ISERROR(SEARCH(MID(";"&amp;'CASE DATA'!$E111&amp;";",ROW($1:$99),1),";")),"",ROW($1:$99)),COLUMN(G110)+1)-SMALL(IF(ISERROR(SEARCH(MID(";"&amp;'CASE DATA'!$E111&amp;";",ROW($1:$99),1),";")),"",ROW($1:$99)),COLUMN(G110))-1)</f>
        <v/>
      </c>
      <c r="AB111" s="196" t="str" cm="1">
        <f t="array" ref="AB111">MID(";"&amp;'CASE DATA'!$E111&amp;";",SMALL(IF(ISERROR(SEARCH(MID(";"&amp;'CASE DATA'!$E111&amp;";",ROW($1:$99),1),";")),"",ROW($1:$99)+1),COLUMN(H111)),SMALL(IF(ISERROR(SEARCH(MID(";"&amp;'CASE DATA'!$E111&amp;";",ROW($1:$99),1),";")),"",ROW($1:$99)),COLUMN(H110)+1)-SMALL(IF(ISERROR(SEARCH(MID(";"&amp;'CASE DATA'!$E111&amp;";",ROW($1:$99),1),";")),"",ROW($1:$99)),COLUMN(H110))-1)</f>
        <v/>
      </c>
      <c r="AC111" s="196" t="str" cm="1">
        <f t="array" ref="AC111">MID(";"&amp;'CASE DATA'!$E111&amp;";",SMALL(IF(ISERROR(SEARCH(MID(";"&amp;'CASE DATA'!$E111&amp;";",ROW($1:$99),1),";")),"",ROW($1:$99)+1),COLUMN(I111)),SMALL(IF(ISERROR(SEARCH(MID(";"&amp;'CASE DATA'!$E111&amp;";",ROW($1:$99),1),";")),"",ROW($1:$99)),COLUMN(I110)+1)-SMALL(IF(ISERROR(SEARCH(MID(";"&amp;'CASE DATA'!$E111&amp;";",ROW($1:$99),1),";")),"",ROW($1:$99)),COLUMN(I110))-1)</f>
        <v/>
      </c>
      <c r="AD111" s="196" t="str" cm="1">
        <f t="array" ref="AD111">MID(";"&amp;'CASE DATA'!$E111&amp;";",SMALL(IF(ISERROR(SEARCH(MID(";"&amp;'CASE DATA'!$E111&amp;";",ROW($1:$99),1),";")),"",ROW($1:$99)+1),COLUMN(J111)),SMALL(IF(ISERROR(SEARCH(MID(";"&amp;'CASE DATA'!$E111&amp;";",ROW($1:$99),1),";")),"",ROW($1:$99)),COLUMN(J110)+1)-SMALL(IF(ISERROR(SEARCH(MID(";"&amp;'CASE DATA'!$E111&amp;";",ROW($1:$99),1),";")),"",ROW($1:$99)),COLUMN(J110))-1)</f>
        <v/>
      </c>
      <c r="AE111" s="196" t="str" cm="1">
        <f t="array" ref="AE111">MID(";"&amp;'CASE DATA'!$E111&amp;";",SMALL(IF(ISERROR(SEARCH(MID(";"&amp;'CASE DATA'!$E111&amp;";",ROW($1:$99),1),";")),"",ROW($1:$99)+1),COLUMN(K111)),SMALL(IF(ISERROR(SEARCH(MID(";"&amp;'CASE DATA'!$E111&amp;";",ROW($1:$99),1),";")),"",ROW($1:$99)),COLUMN(K110)+1)-SMALL(IF(ISERROR(SEARCH(MID(";"&amp;'CASE DATA'!$E111&amp;";",ROW($1:$99),1),";")),"",ROW($1:$99)),COLUMN(K110))-1)</f>
        <v/>
      </c>
      <c r="AF111" s="196" t="str" cm="1">
        <f t="array" ref="AF111">MID(";"&amp;'CASE DATA'!$E111&amp;";",SMALL(IF(ISERROR(SEARCH(MID(";"&amp;'CASE DATA'!$E111&amp;";",ROW($1:$99),1),";")),"",ROW($1:$99)+1),COLUMN(L111)),SMALL(IF(ISERROR(SEARCH(MID(";"&amp;'CASE DATA'!$E111&amp;";",ROW($1:$99),1),";")),"",ROW($1:$99)),COLUMN(L110)+1)-SMALL(IF(ISERROR(SEARCH(MID(";"&amp;'CASE DATA'!$E111&amp;";",ROW($1:$99),1),";")),"",ROW($1:$99)),COLUMN(L110))-1)</f>
        <v/>
      </c>
    </row>
    <row r="112" spans="1:32" x14ac:dyDescent="0.3">
      <c r="A112" s="167"/>
      <c r="B112" s="167"/>
      <c r="C112" s="167"/>
      <c r="D112" s="175"/>
      <c r="E112" s="185"/>
      <c r="F112" s="167"/>
      <c r="G112" s="167"/>
      <c r="H112" s="167"/>
      <c r="I112" s="167"/>
      <c r="J112" s="167"/>
      <c r="K112" s="167"/>
      <c r="L112" s="167"/>
      <c r="M112" s="167"/>
      <c r="N112" s="167"/>
      <c r="O112" s="167"/>
      <c r="P112" s="167"/>
      <c r="Q112" s="167"/>
      <c r="R112" s="167"/>
      <c r="S112" s="11">
        <f t="shared" si="2"/>
        <v>0</v>
      </c>
      <c r="T112" s="167"/>
      <c r="U112" s="196" t="str" cm="1">
        <f t="array" ref="U112">MID(";"&amp;'CASE DATA'!$E112&amp;";",SMALL(IF(ISERROR(SEARCH(MID(";"&amp;'CASE DATA'!$E112&amp;";",ROW($1:$99),1),";")),"",ROW($1:$99)+1),COLUMN(A112)),SMALL(IF(ISERROR(SEARCH(MID(";"&amp;'CASE DATA'!$E112&amp;";",ROW($1:$99),1),";")),"",ROW($1:$99)),COLUMN(A111)+1)-SMALL(IF(ISERROR(SEARCH(MID(";"&amp;'CASE DATA'!$E112&amp;";",ROW($1:$99),1),";")),"",ROW($1:$99)),COLUMN(A111))-1)</f>
        <v/>
      </c>
      <c r="V112" s="196" t="str" cm="1">
        <f t="array" ref="V112">MID(";"&amp;'CASE DATA'!$E112&amp;";",SMALL(IF(ISERROR(SEARCH(MID(";"&amp;'CASE DATA'!$E112&amp;";",ROW($1:$99),1),";")),"",ROW($1:$99)+1),COLUMN(B112)),SMALL(IF(ISERROR(SEARCH(MID(";"&amp;'CASE DATA'!$E112&amp;";",ROW($1:$99),1),";")),"",ROW($1:$99)),COLUMN(B111)+1)-SMALL(IF(ISERROR(SEARCH(MID(";"&amp;'CASE DATA'!$E112&amp;";",ROW($1:$99),1),";")),"",ROW($1:$99)),COLUMN(B111))-1)</f>
        <v/>
      </c>
      <c r="W112" s="196" t="str" cm="1">
        <f t="array" ref="W112">MID(";"&amp;'CASE DATA'!$E112&amp;";",SMALL(IF(ISERROR(SEARCH(MID(";"&amp;'CASE DATA'!$E112&amp;";",ROW($1:$99),1),";")),"",ROW($1:$99)+1),COLUMN(C112)),SMALL(IF(ISERROR(SEARCH(MID(";"&amp;'CASE DATA'!$E112&amp;";",ROW($1:$99),1),";")),"",ROW($1:$99)),COLUMN(C111)+1)-SMALL(IF(ISERROR(SEARCH(MID(";"&amp;'CASE DATA'!$E112&amp;";",ROW($1:$99),1),";")),"",ROW($1:$99)),COLUMN(C111))-1)</f>
        <v/>
      </c>
      <c r="X112" s="196" t="str" cm="1">
        <f t="array" ref="X112">MID(";"&amp;'CASE DATA'!$E112&amp;";",SMALL(IF(ISERROR(SEARCH(MID(";"&amp;'CASE DATA'!$E112&amp;";",ROW($1:$99),1),";")),"",ROW($1:$99)+1),COLUMN(D112)),SMALL(IF(ISERROR(SEARCH(MID(";"&amp;'CASE DATA'!$E112&amp;";",ROW($1:$99),1),";")),"",ROW($1:$99)),COLUMN(D111)+1)-SMALL(IF(ISERROR(SEARCH(MID(";"&amp;'CASE DATA'!$E112&amp;";",ROW($1:$99),1),";")),"",ROW($1:$99)),COLUMN(D111))-1)</f>
        <v/>
      </c>
      <c r="Y112" s="196" t="str" cm="1">
        <f t="array" ref="Y112">MID(";"&amp;'CASE DATA'!$E112&amp;";",SMALL(IF(ISERROR(SEARCH(MID(";"&amp;'CASE DATA'!$E112&amp;";",ROW($1:$99),1),";")),"",ROW($1:$99)+1),COLUMN(E112)),SMALL(IF(ISERROR(SEARCH(MID(";"&amp;'CASE DATA'!$E112&amp;";",ROW($1:$99),1),";")),"",ROW($1:$99)),COLUMN(E111)+1)-SMALL(IF(ISERROR(SEARCH(MID(";"&amp;'CASE DATA'!$E112&amp;";",ROW($1:$99),1),";")),"",ROW($1:$99)),COLUMN(E111))-1)</f>
        <v/>
      </c>
      <c r="Z112" s="196" t="str" cm="1">
        <f t="array" ref="Z112">MID(";"&amp;'CASE DATA'!$E112&amp;";",SMALL(IF(ISERROR(SEARCH(MID(";"&amp;'CASE DATA'!$E112&amp;";",ROW($1:$99),1),";")),"",ROW($1:$99)+1),COLUMN(F112)),SMALL(IF(ISERROR(SEARCH(MID(";"&amp;'CASE DATA'!$E112&amp;";",ROW($1:$99),1),";")),"",ROW($1:$99)),COLUMN(F111)+1)-SMALL(IF(ISERROR(SEARCH(MID(";"&amp;'CASE DATA'!$E112&amp;";",ROW($1:$99),1),";")),"",ROW($1:$99)),COLUMN(F111))-1)</f>
        <v/>
      </c>
      <c r="AA112" s="196" t="str" cm="1">
        <f t="array" ref="AA112">MID(";"&amp;'CASE DATA'!$E112&amp;";",SMALL(IF(ISERROR(SEARCH(MID(";"&amp;'CASE DATA'!$E112&amp;";",ROW($1:$99),1),";")),"",ROW($1:$99)+1),COLUMN(G112)),SMALL(IF(ISERROR(SEARCH(MID(";"&amp;'CASE DATA'!$E112&amp;";",ROW($1:$99),1),";")),"",ROW($1:$99)),COLUMN(G111)+1)-SMALL(IF(ISERROR(SEARCH(MID(";"&amp;'CASE DATA'!$E112&amp;";",ROW($1:$99),1),";")),"",ROW($1:$99)),COLUMN(G111))-1)</f>
        <v/>
      </c>
      <c r="AB112" s="196" t="str" cm="1">
        <f t="array" ref="AB112">MID(";"&amp;'CASE DATA'!$E112&amp;";",SMALL(IF(ISERROR(SEARCH(MID(";"&amp;'CASE DATA'!$E112&amp;";",ROW($1:$99),1),";")),"",ROW($1:$99)+1),COLUMN(H112)),SMALL(IF(ISERROR(SEARCH(MID(";"&amp;'CASE DATA'!$E112&amp;";",ROW($1:$99),1),";")),"",ROW($1:$99)),COLUMN(H111)+1)-SMALL(IF(ISERROR(SEARCH(MID(";"&amp;'CASE DATA'!$E112&amp;";",ROW($1:$99),1),";")),"",ROW($1:$99)),COLUMN(H111))-1)</f>
        <v/>
      </c>
      <c r="AC112" s="196" t="str" cm="1">
        <f t="array" ref="AC112">MID(";"&amp;'CASE DATA'!$E112&amp;";",SMALL(IF(ISERROR(SEARCH(MID(";"&amp;'CASE DATA'!$E112&amp;";",ROW($1:$99),1),";")),"",ROW($1:$99)+1),COLUMN(I112)),SMALL(IF(ISERROR(SEARCH(MID(";"&amp;'CASE DATA'!$E112&amp;";",ROW($1:$99),1),";")),"",ROW($1:$99)),COLUMN(I111)+1)-SMALL(IF(ISERROR(SEARCH(MID(";"&amp;'CASE DATA'!$E112&amp;";",ROW($1:$99),1),";")),"",ROW($1:$99)),COLUMN(I111))-1)</f>
        <v/>
      </c>
      <c r="AD112" s="196" t="str" cm="1">
        <f t="array" ref="AD112">MID(";"&amp;'CASE DATA'!$E112&amp;";",SMALL(IF(ISERROR(SEARCH(MID(";"&amp;'CASE DATA'!$E112&amp;";",ROW($1:$99),1),";")),"",ROW($1:$99)+1),COLUMN(J112)),SMALL(IF(ISERROR(SEARCH(MID(";"&amp;'CASE DATA'!$E112&amp;";",ROW($1:$99),1),";")),"",ROW($1:$99)),COLUMN(J111)+1)-SMALL(IF(ISERROR(SEARCH(MID(";"&amp;'CASE DATA'!$E112&amp;";",ROW($1:$99),1),";")),"",ROW($1:$99)),COLUMN(J111))-1)</f>
        <v/>
      </c>
      <c r="AE112" s="196" t="str" cm="1">
        <f t="array" ref="AE112">MID(";"&amp;'CASE DATA'!$E112&amp;";",SMALL(IF(ISERROR(SEARCH(MID(";"&amp;'CASE DATA'!$E112&amp;";",ROW($1:$99),1),";")),"",ROW($1:$99)+1),COLUMN(K112)),SMALL(IF(ISERROR(SEARCH(MID(";"&amp;'CASE DATA'!$E112&amp;";",ROW($1:$99),1),";")),"",ROW($1:$99)),COLUMN(K111)+1)-SMALL(IF(ISERROR(SEARCH(MID(";"&amp;'CASE DATA'!$E112&amp;";",ROW($1:$99),1),";")),"",ROW($1:$99)),COLUMN(K111))-1)</f>
        <v/>
      </c>
      <c r="AF112" s="196" t="str" cm="1">
        <f t="array" ref="AF112">MID(";"&amp;'CASE DATA'!$E112&amp;";",SMALL(IF(ISERROR(SEARCH(MID(";"&amp;'CASE DATA'!$E112&amp;";",ROW($1:$99),1),";")),"",ROW($1:$99)+1),COLUMN(L112)),SMALL(IF(ISERROR(SEARCH(MID(";"&amp;'CASE DATA'!$E112&amp;";",ROW($1:$99),1),";")),"",ROW($1:$99)),COLUMN(L111)+1)-SMALL(IF(ISERROR(SEARCH(MID(";"&amp;'CASE DATA'!$E112&amp;";",ROW($1:$99),1),";")),"",ROW($1:$99)),COLUMN(L111))-1)</f>
        <v/>
      </c>
    </row>
    <row r="113" spans="4:32" x14ac:dyDescent="0.3">
      <c r="D113" s="175"/>
      <c r="E113" s="185"/>
      <c r="S113" s="11">
        <f t="shared" si="2"/>
        <v>0</v>
      </c>
      <c r="U113" s="196" t="str" cm="1">
        <f t="array" ref="U113">MID(";"&amp;'CASE DATA'!$E113&amp;";",SMALL(IF(ISERROR(SEARCH(MID(";"&amp;'CASE DATA'!$E113&amp;";",ROW($1:$99),1),";")),"",ROW($1:$99)+1),COLUMN(A113)),SMALL(IF(ISERROR(SEARCH(MID(";"&amp;'CASE DATA'!$E113&amp;";",ROW($1:$99),1),";")),"",ROW($1:$99)),COLUMN(A112)+1)-SMALL(IF(ISERROR(SEARCH(MID(";"&amp;'CASE DATA'!$E113&amp;";",ROW($1:$99),1),";")),"",ROW($1:$99)),COLUMN(A112))-1)</f>
        <v/>
      </c>
      <c r="V113" s="196" t="str" cm="1">
        <f t="array" ref="V113">MID(";"&amp;'CASE DATA'!$E113&amp;";",SMALL(IF(ISERROR(SEARCH(MID(";"&amp;'CASE DATA'!$E113&amp;";",ROW($1:$99),1),";")),"",ROW($1:$99)+1),COLUMN(B113)),SMALL(IF(ISERROR(SEARCH(MID(";"&amp;'CASE DATA'!$E113&amp;";",ROW($1:$99),1),";")),"",ROW($1:$99)),COLUMN(B112)+1)-SMALL(IF(ISERROR(SEARCH(MID(";"&amp;'CASE DATA'!$E113&amp;";",ROW($1:$99),1),";")),"",ROW($1:$99)),COLUMN(B112))-1)</f>
        <v/>
      </c>
      <c r="W113" s="196" t="str" cm="1">
        <f t="array" ref="W113">MID(";"&amp;'CASE DATA'!$E113&amp;";",SMALL(IF(ISERROR(SEARCH(MID(";"&amp;'CASE DATA'!$E113&amp;";",ROW($1:$99),1),";")),"",ROW($1:$99)+1),COLUMN(C113)),SMALL(IF(ISERROR(SEARCH(MID(";"&amp;'CASE DATA'!$E113&amp;";",ROW($1:$99),1),";")),"",ROW($1:$99)),COLUMN(C112)+1)-SMALL(IF(ISERROR(SEARCH(MID(";"&amp;'CASE DATA'!$E113&amp;";",ROW($1:$99),1),";")),"",ROW($1:$99)),COLUMN(C112))-1)</f>
        <v/>
      </c>
      <c r="X113" s="196" t="str" cm="1">
        <f t="array" ref="X113">MID(";"&amp;'CASE DATA'!$E113&amp;";",SMALL(IF(ISERROR(SEARCH(MID(";"&amp;'CASE DATA'!$E113&amp;";",ROW($1:$99),1),";")),"",ROW($1:$99)+1),COLUMN(D113)),SMALL(IF(ISERROR(SEARCH(MID(";"&amp;'CASE DATA'!$E113&amp;";",ROW($1:$99),1),";")),"",ROW($1:$99)),COLUMN(D112)+1)-SMALL(IF(ISERROR(SEARCH(MID(";"&amp;'CASE DATA'!$E113&amp;";",ROW($1:$99),1),";")),"",ROW($1:$99)),COLUMN(D112))-1)</f>
        <v/>
      </c>
      <c r="Y113" s="196" t="str" cm="1">
        <f t="array" ref="Y113">MID(";"&amp;'CASE DATA'!$E113&amp;";",SMALL(IF(ISERROR(SEARCH(MID(";"&amp;'CASE DATA'!$E113&amp;";",ROW($1:$99),1),";")),"",ROW($1:$99)+1),COLUMN(E113)),SMALL(IF(ISERROR(SEARCH(MID(";"&amp;'CASE DATA'!$E113&amp;";",ROW($1:$99),1),";")),"",ROW($1:$99)),COLUMN(E112)+1)-SMALL(IF(ISERROR(SEARCH(MID(";"&amp;'CASE DATA'!$E113&amp;";",ROW($1:$99),1),";")),"",ROW($1:$99)),COLUMN(E112))-1)</f>
        <v/>
      </c>
      <c r="Z113" s="196" t="str" cm="1">
        <f t="array" ref="Z113">MID(";"&amp;'CASE DATA'!$E113&amp;";",SMALL(IF(ISERROR(SEARCH(MID(";"&amp;'CASE DATA'!$E113&amp;";",ROW($1:$99),1),";")),"",ROW($1:$99)+1),COLUMN(F113)),SMALL(IF(ISERROR(SEARCH(MID(";"&amp;'CASE DATA'!$E113&amp;";",ROW($1:$99),1),";")),"",ROW($1:$99)),COLUMN(F112)+1)-SMALL(IF(ISERROR(SEARCH(MID(";"&amp;'CASE DATA'!$E113&amp;";",ROW($1:$99),1),";")),"",ROW($1:$99)),COLUMN(F112))-1)</f>
        <v/>
      </c>
      <c r="AA113" s="196" t="str" cm="1">
        <f t="array" ref="AA113">MID(";"&amp;'CASE DATA'!$E113&amp;";",SMALL(IF(ISERROR(SEARCH(MID(";"&amp;'CASE DATA'!$E113&amp;";",ROW($1:$99),1),";")),"",ROW($1:$99)+1),COLUMN(G113)),SMALL(IF(ISERROR(SEARCH(MID(";"&amp;'CASE DATA'!$E113&amp;";",ROW($1:$99),1),";")),"",ROW($1:$99)),COLUMN(G112)+1)-SMALL(IF(ISERROR(SEARCH(MID(";"&amp;'CASE DATA'!$E113&amp;";",ROW($1:$99),1),";")),"",ROW($1:$99)),COLUMN(G112))-1)</f>
        <v/>
      </c>
      <c r="AB113" s="196" t="str" cm="1">
        <f t="array" ref="AB113">MID(";"&amp;'CASE DATA'!$E113&amp;";",SMALL(IF(ISERROR(SEARCH(MID(";"&amp;'CASE DATA'!$E113&amp;";",ROW($1:$99),1),";")),"",ROW($1:$99)+1),COLUMN(H113)),SMALL(IF(ISERROR(SEARCH(MID(";"&amp;'CASE DATA'!$E113&amp;";",ROW($1:$99),1),";")),"",ROW($1:$99)),COLUMN(H112)+1)-SMALL(IF(ISERROR(SEARCH(MID(";"&amp;'CASE DATA'!$E113&amp;";",ROW($1:$99),1),";")),"",ROW($1:$99)),COLUMN(H112))-1)</f>
        <v/>
      </c>
      <c r="AC113" s="196" t="str" cm="1">
        <f t="array" ref="AC113">MID(";"&amp;'CASE DATA'!$E113&amp;";",SMALL(IF(ISERROR(SEARCH(MID(";"&amp;'CASE DATA'!$E113&amp;";",ROW($1:$99),1),";")),"",ROW($1:$99)+1),COLUMN(I113)),SMALL(IF(ISERROR(SEARCH(MID(";"&amp;'CASE DATA'!$E113&amp;";",ROW($1:$99),1),";")),"",ROW($1:$99)),COLUMN(I112)+1)-SMALL(IF(ISERROR(SEARCH(MID(";"&amp;'CASE DATA'!$E113&amp;";",ROW($1:$99),1),";")),"",ROW($1:$99)),COLUMN(I112))-1)</f>
        <v/>
      </c>
      <c r="AD113" s="196" t="str" cm="1">
        <f t="array" ref="AD113">MID(";"&amp;'CASE DATA'!$E113&amp;";",SMALL(IF(ISERROR(SEARCH(MID(";"&amp;'CASE DATA'!$E113&amp;";",ROW($1:$99),1),";")),"",ROW($1:$99)+1),COLUMN(J113)),SMALL(IF(ISERROR(SEARCH(MID(";"&amp;'CASE DATA'!$E113&amp;";",ROW($1:$99),1),";")),"",ROW($1:$99)),COLUMN(J112)+1)-SMALL(IF(ISERROR(SEARCH(MID(";"&amp;'CASE DATA'!$E113&amp;";",ROW($1:$99),1),";")),"",ROW($1:$99)),COLUMN(J112))-1)</f>
        <v/>
      </c>
      <c r="AE113" s="196" t="str" cm="1">
        <f t="array" ref="AE113">MID(";"&amp;'CASE DATA'!$E113&amp;";",SMALL(IF(ISERROR(SEARCH(MID(";"&amp;'CASE DATA'!$E113&amp;";",ROW($1:$99),1),";")),"",ROW($1:$99)+1),COLUMN(K113)),SMALL(IF(ISERROR(SEARCH(MID(";"&amp;'CASE DATA'!$E113&amp;";",ROW($1:$99),1),";")),"",ROW($1:$99)),COLUMN(K112)+1)-SMALL(IF(ISERROR(SEARCH(MID(";"&amp;'CASE DATA'!$E113&amp;";",ROW($1:$99),1),";")),"",ROW($1:$99)),COLUMN(K112))-1)</f>
        <v/>
      </c>
      <c r="AF113" s="196" t="str" cm="1">
        <f t="array" ref="AF113">MID(";"&amp;'CASE DATA'!$E113&amp;";",SMALL(IF(ISERROR(SEARCH(MID(";"&amp;'CASE DATA'!$E113&amp;";",ROW($1:$99),1),";")),"",ROW($1:$99)+1),COLUMN(L113)),SMALL(IF(ISERROR(SEARCH(MID(";"&amp;'CASE DATA'!$E113&amp;";",ROW($1:$99),1),";")),"",ROW($1:$99)),COLUMN(L112)+1)-SMALL(IF(ISERROR(SEARCH(MID(";"&amp;'CASE DATA'!$E113&amp;";",ROW($1:$99),1),";")),"",ROW($1:$99)),COLUMN(L112))-1)</f>
        <v/>
      </c>
    </row>
    <row r="114" spans="4:32" x14ac:dyDescent="0.3">
      <c r="D114" s="175"/>
      <c r="E114" s="185"/>
      <c r="S114" s="11">
        <f t="shared" si="2"/>
        <v>0</v>
      </c>
      <c r="U114" s="196" t="str" cm="1">
        <f t="array" ref="U114">MID(";"&amp;'CASE DATA'!$E114&amp;";",SMALL(IF(ISERROR(SEARCH(MID(";"&amp;'CASE DATA'!$E114&amp;";",ROW($1:$99),1),";")),"",ROW($1:$99)+1),COLUMN(A114)),SMALL(IF(ISERROR(SEARCH(MID(";"&amp;'CASE DATA'!$E114&amp;";",ROW($1:$99),1),";")),"",ROW($1:$99)),COLUMN(A113)+1)-SMALL(IF(ISERROR(SEARCH(MID(";"&amp;'CASE DATA'!$E114&amp;";",ROW($1:$99),1),";")),"",ROW($1:$99)),COLUMN(A113))-1)</f>
        <v/>
      </c>
      <c r="V114" s="196" t="str" cm="1">
        <f t="array" ref="V114">MID(";"&amp;'CASE DATA'!$E114&amp;";",SMALL(IF(ISERROR(SEARCH(MID(";"&amp;'CASE DATA'!$E114&amp;";",ROW($1:$99),1),";")),"",ROW($1:$99)+1),COLUMN(B114)),SMALL(IF(ISERROR(SEARCH(MID(";"&amp;'CASE DATA'!$E114&amp;";",ROW($1:$99),1),";")),"",ROW($1:$99)),COLUMN(B113)+1)-SMALL(IF(ISERROR(SEARCH(MID(";"&amp;'CASE DATA'!$E114&amp;";",ROW($1:$99),1),";")),"",ROW($1:$99)),COLUMN(B113))-1)</f>
        <v/>
      </c>
      <c r="W114" s="196" t="str" cm="1">
        <f t="array" ref="W114">MID(";"&amp;'CASE DATA'!$E114&amp;";",SMALL(IF(ISERROR(SEARCH(MID(";"&amp;'CASE DATA'!$E114&amp;";",ROW($1:$99),1),";")),"",ROW($1:$99)+1),COLUMN(C114)),SMALL(IF(ISERROR(SEARCH(MID(";"&amp;'CASE DATA'!$E114&amp;";",ROW($1:$99),1),";")),"",ROW($1:$99)),COLUMN(C113)+1)-SMALL(IF(ISERROR(SEARCH(MID(";"&amp;'CASE DATA'!$E114&amp;";",ROW($1:$99),1),";")),"",ROW($1:$99)),COLUMN(C113))-1)</f>
        <v/>
      </c>
      <c r="X114" s="196" t="str" cm="1">
        <f t="array" ref="X114">MID(";"&amp;'CASE DATA'!$E114&amp;";",SMALL(IF(ISERROR(SEARCH(MID(";"&amp;'CASE DATA'!$E114&amp;";",ROW($1:$99),1),";")),"",ROW($1:$99)+1),COLUMN(D114)),SMALL(IF(ISERROR(SEARCH(MID(";"&amp;'CASE DATA'!$E114&amp;";",ROW($1:$99),1),";")),"",ROW($1:$99)),COLUMN(D113)+1)-SMALL(IF(ISERROR(SEARCH(MID(";"&amp;'CASE DATA'!$E114&amp;";",ROW($1:$99),1),";")),"",ROW($1:$99)),COLUMN(D113))-1)</f>
        <v/>
      </c>
      <c r="Y114" s="196" t="str" cm="1">
        <f t="array" ref="Y114">MID(";"&amp;'CASE DATA'!$E114&amp;";",SMALL(IF(ISERROR(SEARCH(MID(";"&amp;'CASE DATA'!$E114&amp;";",ROW($1:$99),1),";")),"",ROW($1:$99)+1),COLUMN(E114)),SMALL(IF(ISERROR(SEARCH(MID(";"&amp;'CASE DATA'!$E114&amp;";",ROW($1:$99),1),";")),"",ROW($1:$99)),COLUMN(E113)+1)-SMALL(IF(ISERROR(SEARCH(MID(";"&amp;'CASE DATA'!$E114&amp;";",ROW($1:$99),1),";")),"",ROW($1:$99)),COLUMN(E113))-1)</f>
        <v/>
      </c>
      <c r="Z114" s="196" t="str" cm="1">
        <f t="array" ref="Z114">MID(";"&amp;'CASE DATA'!$E114&amp;";",SMALL(IF(ISERROR(SEARCH(MID(";"&amp;'CASE DATA'!$E114&amp;";",ROW($1:$99),1),";")),"",ROW($1:$99)+1),COLUMN(F114)),SMALL(IF(ISERROR(SEARCH(MID(";"&amp;'CASE DATA'!$E114&amp;";",ROW($1:$99),1),";")),"",ROW($1:$99)),COLUMN(F113)+1)-SMALL(IF(ISERROR(SEARCH(MID(";"&amp;'CASE DATA'!$E114&amp;";",ROW($1:$99),1),";")),"",ROW($1:$99)),COLUMN(F113))-1)</f>
        <v/>
      </c>
      <c r="AA114" s="196" t="str" cm="1">
        <f t="array" ref="AA114">MID(";"&amp;'CASE DATA'!$E114&amp;";",SMALL(IF(ISERROR(SEARCH(MID(";"&amp;'CASE DATA'!$E114&amp;";",ROW($1:$99),1),";")),"",ROW($1:$99)+1),COLUMN(G114)),SMALL(IF(ISERROR(SEARCH(MID(";"&amp;'CASE DATA'!$E114&amp;";",ROW($1:$99),1),";")),"",ROW($1:$99)),COLUMN(G113)+1)-SMALL(IF(ISERROR(SEARCH(MID(";"&amp;'CASE DATA'!$E114&amp;";",ROW($1:$99),1),";")),"",ROW($1:$99)),COLUMN(G113))-1)</f>
        <v/>
      </c>
      <c r="AB114" s="196" t="str" cm="1">
        <f t="array" ref="AB114">MID(";"&amp;'CASE DATA'!$E114&amp;";",SMALL(IF(ISERROR(SEARCH(MID(";"&amp;'CASE DATA'!$E114&amp;";",ROW($1:$99),1),";")),"",ROW($1:$99)+1),COLUMN(H114)),SMALL(IF(ISERROR(SEARCH(MID(";"&amp;'CASE DATA'!$E114&amp;";",ROW($1:$99),1),";")),"",ROW($1:$99)),COLUMN(H113)+1)-SMALL(IF(ISERROR(SEARCH(MID(";"&amp;'CASE DATA'!$E114&amp;";",ROW($1:$99),1),";")),"",ROW($1:$99)),COLUMN(H113))-1)</f>
        <v/>
      </c>
      <c r="AC114" s="196" t="str" cm="1">
        <f t="array" ref="AC114">MID(";"&amp;'CASE DATA'!$E114&amp;";",SMALL(IF(ISERROR(SEARCH(MID(";"&amp;'CASE DATA'!$E114&amp;";",ROW($1:$99),1),";")),"",ROW($1:$99)+1),COLUMN(I114)),SMALL(IF(ISERROR(SEARCH(MID(";"&amp;'CASE DATA'!$E114&amp;";",ROW($1:$99),1),";")),"",ROW($1:$99)),COLUMN(I113)+1)-SMALL(IF(ISERROR(SEARCH(MID(";"&amp;'CASE DATA'!$E114&amp;";",ROW($1:$99),1),";")),"",ROW($1:$99)),COLUMN(I113))-1)</f>
        <v/>
      </c>
      <c r="AD114" s="196" t="str" cm="1">
        <f t="array" ref="AD114">MID(";"&amp;'CASE DATA'!$E114&amp;";",SMALL(IF(ISERROR(SEARCH(MID(";"&amp;'CASE DATA'!$E114&amp;";",ROW($1:$99),1),";")),"",ROW($1:$99)+1),COLUMN(J114)),SMALL(IF(ISERROR(SEARCH(MID(";"&amp;'CASE DATA'!$E114&amp;";",ROW($1:$99),1),";")),"",ROW($1:$99)),COLUMN(J113)+1)-SMALL(IF(ISERROR(SEARCH(MID(";"&amp;'CASE DATA'!$E114&amp;";",ROW($1:$99),1),";")),"",ROW($1:$99)),COLUMN(J113))-1)</f>
        <v/>
      </c>
      <c r="AE114" s="196" t="str" cm="1">
        <f t="array" ref="AE114">MID(";"&amp;'CASE DATA'!$E114&amp;";",SMALL(IF(ISERROR(SEARCH(MID(";"&amp;'CASE DATA'!$E114&amp;";",ROW($1:$99),1),";")),"",ROW($1:$99)+1),COLUMN(K114)),SMALL(IF(ISERROR(SEARCH(MID(";"&amp;'CASE DATA'!$E114&amp;";",ROW($1:$99),1),";")),"",ROW($1:$99)),COLUMN(K113)+1)-SMALL(IF(ISERROR(SEARCH(MID(";"&amp;'CASE DATA'!$E114&amp;";",ROW($1:$99),1),";")),"",ROW($1:$99)),COLUMN(K113))-1)</f>
        <v/>
      </c>
      <c r="AF114" s="196" t="str" cm="1">
        <f t="array" ref="AF114">MID(";"&amp;'CASE DATA'!$E114&amp;";",SMALL(IF(ISERROR(SEARCH(MID(";"&amp;'CASE DATA'!$E114&amp;";",ROW($1:$99),1),";")),"",ROW($1:$99)+1),COLUMN(L114)),SMALL(IF(ISERROR(SEARCH(MID(";"&amp;'CASE DATA'!$E114&amp;";",ROW($1:$99),1),";")),"",ROW($1:$99)),COLUMN(L113)+1)-SMALL(IF(ISERROR(SEARCH(MID(";"&amp;'CASE DATA'!$E114&amp;";",ROW($1:$99),1),";")),"",ROW($1:$99)),COLUMN(L113))-1)</f>
        <v/>
      </c>
    </row>
    <row r="115" spans="4:32" x14ac:dyDescent="0.3">
      <c r="D115" s="175"/>
      <c r="E115" s="185"/>
      <c r="S115" s="11">
        <f t="shared" si="2"/>
        <v>0</v>
      </c>
      <c r="U115" s="196" t="str" cm="1">
        <f t="array" ref="U115">MID(";"&amp;'CASE DATA'!$E115&amp;";",SMALL(IF(ISERROR(SEARCH(MID(";"&amp;'CASE DATA'!$E115&amp;";",ROW($1:$99),1),";")),"",ROW($1:$99)+1),COLUMN(A115)),SMALL(IF(ISERROR(SEARCH(MID(";"&amp;'CASE DATA'!$E115&amp;";",ROW($1:$99),1),";")),"",ROW($1:$99)),COLUMN(A114)+1)-SMALL(IF(ISERROR(SEARCH(MID(";"&amp;'CASE DATA'!$E115&amp;";",ROW($1:$99),1),";")),"",ROW($1:$99)),COLUMN(A114))-1)</f>
        <v/>
      </c>
      <c r="V115" s="196" t="str" cm="1">
        <f t="array" ref="V115">MID(";"&amp;'CASE DATA'!$E115&amp;";",SMALL(IF(ISERROR(SEARCH(MID(";"&amp;'CASE DATA'!$E115&amp;";",ROW($1:$99),1),";")),"",ROW($1:$99)+1),COLUMN(B115)),SMALL(IF(ISERROR(SEARCH(MID(";"&amp;'CASE DATA'!$E115&amp;";",ROW($1:$99),1),";")),"",ROW($1:$99)),COLUMN(B114)+1)-SMALL(IF(ISERROR(SEARCH(MID(";"&amp;'CASE DATA'!$E115&amp;";",ROW($1:$99),1),";")),"",ROW($1:$99)),COLUMN(B114))-1)</f>
        <v/>
      </c>
      <c r="W115" s="196" t="str" cm="1">
        <f t="array" ref="W115">MID(";"&amp;'CASE DATA'!$E115&amp;";",SMALL(IF(ISERROR(SEARCH(MID(";"&amp;'CASE DATA'!$E115&amp;";",ROW($1:$99),1),";")),"",ROW($1:$99)+1),COLUMN(C115)),SMALL(IF(ISERROR(SEARCH(MID(";"&amp;'CASE DATA'!$E115&amp;";",ROW($1:$99),1),";")),"",ROW($1:$99)),COLUMN(C114)+1)-SMALL(IF(ISERROR(SEARCH(MID(";"&amp;'CASE DATA'!$E115&amp;";",ROW($1:$99),1),";")),"",ROW($1:$99)),COLUMN(C114))-1)</f>
        <v/>
      </c>
      <c r="X115" s="196" t="str" cm="1">
        <f t="array" ref="X115">MID(";"&amp;'CASE DATA'!$E115&amp;";",SMALL(IF(ISERROR(SEARCH(MID(";"&amp;'CASE DATA'!$E115&amp;";",ROW($1:$99),1),";")),"",ROW($1:$99)+1),COLUMN(D115)),SMALL(IF(ISERROR(SEARCH(MID(";"&amp;'CASE DATA'!$E115&amp;";",ROW($1:$99),1),";")),"",ROW($1:$99)),COLUMN(D114)+1)-SMALL(IF(ISERROR(SEARCH(MID(";"&amp;'CASE DATA'!$E115&amp;";",ROW($1:$99),1),";")),"",ROW($1:$99)),COLUMN(D114))-1)</f>
        <v/>
      </c>
      <c r="Y115" s="196" t="str" cm="1">
        <f t="array" ref="Y115">MID(";"&amp;'CASE DATA'!$E115&amp;";",SMALL(IF(ISERROR(SEARCH(MID(";"&amp;'CASE DATA'!$E115&amp;";",ROW($1:$99),1),";")),"",ROW($1:$99)+1),COLUMN(E115)),SMALL(IF(ISERROR(SEARCH(MID(";"&amp;'CASE DATA'!$E115&amp;";",ROW($1:$99),1),";")),"",ROW($1:$99)),COLUMN(E114)+1)-SMALL(IF(ISERROR(SEARCH(MID(";"&amp;'CASE DATA'!$E115&amp;";",ROW($1:$99),1),";")),"",ROW($1:$99)),COLUMN(E114))-1)</f>
        <v/>
      </c>
      <c r="Z115" s="196" t="str" cm="1">
        <f t="array" ref="Z115">MID(";"&amp;'CASE DATA'!$E115&amp;";",SMALL(IF(ISERROR(SEARCH(MID(";"&amp;'CASE DATA'!$E115&amp;";",ROW($1:$99),1),";")),"",ROW($1:$99)+1),COLUMN(F115)),SMALL(IF(ISERROR(SEARCH(MID(";"&amp;'CASE DATA'!$E115&amp;";",ROW($1:$99),1),";")),"",ROW($1:$99)),COLUMN(F114)+1)-SMALL(IF(ISERROR(SEARCH(MID(";"&amp;'CASE DATA'!$E115&amp;";",ROW($1:$99),1),";")),"",ROW($1:$99)),COLUMN(F114))-1)</f>
        <v/>
      </c>
      <c r="AA115" s="196" t="str" cm="1">
        <f t="array" ref="AA115">MID(";"&amp;'CASE DATA'!$E115&amp;";",SMALL(IF(ISERROR(SEARCH(MID(";"&amp;'CASE DATA'!$E115&amp;";",ROW($1:$99),1),";")),"",ROW($1:$99)+1),COLUMN(G115)),SMALL(IF(ISERROR(SEARCH(MID(";"&amp;'CASE DATA'!$E115&amp;";",ROW($1:$99),1),";")),"",ROW($1:$99)),COLUMN(G114)+1)-SMALL(IF(ISERROR(SEARCH(MID(";"&amp;'CASE DATA'!$E115&amp;";",ROW($1:$99),1),";")),"",ROW($1:$99)),COLUMN(G114))-1)</f>
        <v/>
      </c>
      <c r="AB115" s="196" t="str" cm="1">
        <f t="array" ref="AB115">MID(";"&amp;'CASE DATA'!$E115&amp;";",SMALL(IF(ISERROR(SEARCH(MID(";"&amp;'CASE DATA'!$E115&amp;";",ROW($1:$99),1),";")),"",ROW($1:$99)+1),COLUMN(H115)),SMALL(IF(ISERROR(SEARCH(MID(";"&amp;'CASE DATA'!$E115&amp;";",ROW($1:$99),1),";")),"",ROW($1:$99)),COLUMN(H114)+1)-SMALL(IF(ISERROR(SEARCH(MID(";"&amp;'CASE DATA'!$E115&amp;";",ROW($1:$99),1),";")),"",ROW($1:$99)),COLUMN(H114))-1)</f>
        <v/>
      </c>
      <c r="AC115" s="196" t="str" cm="1">
        <f t="array" ref="AC115">MID(";"&amp;'CASE DATA'!$E115&amp;";",SMALL(IF(ISERROR(SEARCH(MID(";"&amp;'CASE DATA'!$E115&amp;";",ROW($1:$99),1),";")),"",ROW($1:$99)+1),COLUMN(I115)),SMALL(IF(ISERROR(SEARCH(MID(";"&amp;'CASE DATA'!$E115&amp;";",ROW($1:$99),1),";")),"",ROW($1:$99)),COLUMN(I114)+1)-SMALL(IF(ISERROR(SEARCH(MID(";"&amp;'CASE DATA'!$E115&amp;";",ROW($1:$99),1),";")),"",ROW($1:$99)),COLUMN(I114))-1)</f>
        <v/>
      </c>
      <c r="AD115" s="196" t="str" cm="1">
        <f t="array" ref="AD115">MID(";"&amp;'CASE DATA'!$E115&amp;";",SMALL(IF(ISERROR(SEARCH(MID(";"&amp;'CASE DATA'!$E115&amp;";",ROW($1:$99),1),";")),"",ROW($1:$99)+1),COLUMN(J115)),SMALL(IF(ISERROR(SEARCH(MID(";"&amp;'CASE DATA'!$E115&amp;";",ROW($1:$99),1),";")),"",ROW($1:$99)),COLUMN(J114)+1)-SMALL(IF(ISERROR(SEARCH(MID(";"&amp;'CASE DATA'!$E115&amp;";",ROW($1:$99),1),";")),"",ROW($1:$99)),COLUMN(J114))-1)</f>
        <v/>
      </c>
      <c r="AE115" s="196" t="str" cm="1">
        <f t="array" ref="AE115">MID(";"&amp;'CASE DATA'!$E115&amp;";",SMALL(IF(ISERROR(SEARCH(MID(";"&amp;'CASE DATA'!$E115&amp;";",ROW($1:$99),1),";")),"",ROW($1:$99)+1),COLUMN(K115)),SMALL(IF(ISERROR(SEARCH(MID(";"&amp;'CASE DATA'!$E115&amp;";",ROW($1:$99),1),";")),"",ROW($1:$99)),COLUMN(K114)+1)-SMALL(IF(ISERROR(SEARCH(MID(";"&amp;'CASE DATA'!$E115&amp;";",ROW($1:$99),1),";")),"",ROW($1:$99)),COLUMN(K114))-1)</f>
        <v/>
      </c>
      <c r="AF115" s="196" t="str" cm="1">
        <f t="array" ref="AF115">MID(";"&amp;'CASE DATA'!$E115&amp;";",SMALL(IF(ISERROR(SEARCH(MID(";"&amp;'CASE DATA'!$E115&amp;";",ROW($1:$99),1),";")),"",ROW($1:$99)+1),COLUMN(L115)),SMALL(IF(ISERROR(SEARCH(MID(";"&amp;'CASE DATA'!$E115&amp;";",ROW($1:$99),1),";")),"",ROW($1:$99)),COLUMN(L114)+1)-SMALL(IF(ISERROR(SEARCH(MID(";"&amp;'CASE DATA'!$E115&amp;";",ROW($1:$99),1),";")),"",ROW($1:$99)),COLUMN(L114))-1)</f>
        <v/>
      </c>
    </row>
    <row r="116" spans="4:32" x14ac:dyDescent="0.3">
      <c r="D116" s="175"/>
      <c r="E116" s="185"/>
      <c r="S116" s="11">
        <f t="shared" si="2"/>
        <v>0</v>
      </c>
      <c r="U116" s="196" t="str" cm="1">
        <f t="array" ref="U116">MID(";"&amp;'CASE DATA'!$E116&amp;";",SMALL(IF(ISERROR(SEARCH(MID(";"&amp;'CASE DATA'!$E116&amp;";",ROW($1:$99),1),";")),"",ROW($1:$99)+1),COLUMN(A116)),SMALL(IF(ISERROR(SEARCH(MID(";"&amp;'CASE DATA'!$E116&amp;";",ROW($1:$99),1),";")),"",ROW($1:$99)),COLUMN(A115)+1)-SMALL(IF(ISERROR(SEARCH(MID(";"&amp;'CASE DATA'!$E116&amp;";",ROW($1:$99),1),";")),"",ROW($1:$99)),COLUMN(A115))-1)</f>
        <v/>
      </c>
      <c r="V116" s="196" t="str" cm="1">
        <f t="array" ref="V116">MID(";"&amp;'CASE DATA'!$E116&amp;";",SMALL(IF(ISERROR(SEARCH(MID(";"&amp;'CASE DATA'!$E116&amp;";",ROW($1:$99),1),";")),"",ROW($1:$99)+1),COLUMN(B116)),SMALL(IF(ISERROR(SEARCH(MID(";"&amp;'CASE DATA'!$E116&amp;";",ROW($1:$99),1),";")),"",ROW($1:$99)),COLUMN(B115)+1)-SMALL(IF(ISERROR(SEARCH(MID(";"&amp;'CASE DATA'!$E116&amp;";",ROW($1:$99),1),";")),"",ROW($1:$99)),COLUMN(B115))-1)</f>
        <v/>
      </c>
      <c r="W116" s="196" t="str" cm="1">
        <f t="array" ref="W116">MID(";"&amp;'CASE DATA'!$E116&amp;";",SMALL(IF(ISERROR(SEARCH(MID(";"&amp;'CASE DATA'!$E116&amp;";",ROW($1:$99),1),";")),"",ROW($1:$99)+1),COLUMN(C116)),SMALL(IF(ISERROR(SEARCH(MID(";"&amp;'CASE DATA'!$E116&amp;";",ROW($1:$99),1),";")),"",ROW($1:$99)),COLUMN(C115)+1)-SMALL(IF(ISERROR(SEARCH(MID(";"&amp;'CASE DATA'!$E116&amp;";",ROW($1:$99),1),";")),"",ROW($1:$99)),COLUMN(C115))-1)</f>
        <v/>
      </c>
      <c r="X116" s="196" t="str" cm="1">
        <f t="array" ref="X116">MID(";"&amp;'CASE DATA'!$E116&amp;";",SMALL(IF(ISERROR(SEARCH(MID(";"&amp;'CASE DATA'!$E116&amp;";",ROW($1:$99),1),";")),"",ROW($1:$99)+1),COLUMN(D116)),SMALL(IF(ISERROR(SEARCH(MID(";"&amp;'CASE DATA'!$E116&amp;";",ROW($1:$99),1),";")),"",ROW($1:$99)),COLUMN(D115)+1)-SMALL(IF(ISERROR(SEARCH(MID(";"&amp;'CASE DATA'!$E116&amp;";",ROW($1:$99),1),";")),"",ROW($1:$99)),COLUMN(D115))-1)</f>
        <v/>
      </c>
      <c r="Y116" s="196" t="str" cm="1">
        <f t="array" ref="Y116">MID(";"&amp;'CASE DATA'!$E116&amp;";",SMALL(IF(ISERROR(SEARCH(MID(";"&amp;'CASE DATA'!$E116&amp;";",ROW($1:$99),1),";")),"",ROW($1:$99)+1),COLUMN(E116)),SMALL(IF(ISERROR(SEARCH(MID(";"&amp;'CASE DATA'!$E116&amp;";",ROW($1:$99),1),";")),"",ROW($1:$99)),COLUMN(E115)+1)-SMALL(IF(ISERROR(SEARCH(MID(";"&amp;'CASE DATA'!$E116&amp;";",ROW($1:$99),1),";")),"",ROW($1:$99)),COLUMN(E115))-1)</f>
        <v/>
      </c>
      <c r="Z116" s="196" t="str" cm="1">
        <f t="array" ref="Z116">MID(";"&amp;'CASE DATA'!$E116&amp;";",SMALL(IF(ISERROR(SEARCH(MID(";"&amp;'CASE DATA'!$E116&amp;";",ROW($1:$99),1),";")),"",ROW($1:$99)+1),COLUMN(F116)),SMALL(IF(ISERROR(SEARCH(MID(";"&amp;'CASE DATA'!$E116&amp;";",ROW($1:$99),1),";")),"",ROW($1:$99)),COLUMN(F115)+1)-SMALL(IF(ISERROR(SEARCH(MID(";"&amp;'CASE DATA'!$E116&amp;";",ROW($1:$99),1),";")),"",ROW($1:$99)),COLUMN(F115))-1)</f>
        <v/>
      </c>
      <c r="AA116" s="196" t="str" cm="1">
        <f t="array" ref="AA116">MID(";"&amp;'CASE DATA'!$E116&amp;";",SMALL(IF(ISERROR(SEARCH(MID(";"&amp;'CASE DATA'!$E116&amp;";",ROW($1:$99),1),";")),"",ROW($1:$99)+1),COLUMN(G116)),SMALL(IF(ISERROR(SEARCH(MID(";"&amp;'CASE DATA'!$E116&amp;";",ROW($1:$99),1),";")),"",ROW($1:$99)),COLUMN(G115)+1)-SMALL(IF(ISERROR(SEARCH(MID(";"&amp;'CASE DATA'!$E116&amp;";",ROW($1:$99),1),";")),"",ROW($1:$99)),COLUMN(G115))-1)</f>
        <v/>
      </c>
      <c r="AB116" s="196" t="str" cm="1">
        <f t="array" ref="AB116">MID(";"&amp;'CASE DATA'!$E116&amp;";",SMALL(IF(ISERROR(SEARCH(MID(";"&amp;'CASE DATA'!$E116&amp;";",ROW($1:$99),1),";")),"",ROW($1:$99)+1),COLUMN(H116)),SMALL(IF(ISERROR(SEARCH(MID(";"&amp;'CASE DATA'!$E116&amp;";",ROW($1:$99),1),";")),"",ROW($1:$99)),COLUMN(H115)+1)-SMALL(IF(ISERROR(SEARCH(MID(";"&amp;'CASE DATA'!$E116&amp;";",ROW($1:$99),1),";")),"",ROW($1:$99)),COLUMN(H115))-1)</f>
        <v/>
      </c>
      <c r="AC116" s="196" t="str" cm="1">
        <f t="array" ref="AC116">MID(";"&amp;'CASE DATA'!$E116&amp;";",SMALL(IF(ISERROR(SEARCH(MID(";"&amp;'CASE DATA'!$E116&amp;";",ROW($1:$99),1),";")),"",ROW($1:$99)+1),COLUMN(I116)),SMALL(IF(ISERROR(SEARCH(MID(";"&amp;'CASE DATA'!$E116&amp;";",ROW($1:$99),1),";")),"",ROW($1:$99)),COLUMN(I115)+1)-SMALL(IF(ISERROR(SEARCH(MID(";"&amp;'CASE DATA'!$E116&amp;";",ROW($1:$99),1),";")),"",ROW($1:$99)),COLUMN(I115))-1)</f>
        <v/>
      </c>
      <c r="AD116" s="196" t="str" cm="1">
        <f t="array" ref="AD116">MID(";"&amp;'CASE DATA'!$E116&amp;";",SMALL(IF(ISERROR(SEARCH(MID(";"&amp;'CASE DATA'!$E116&amp;";",ROW($1:$99),1),";")),"",ROW($1:$99)+1),COLUMN(J116)),SMALL(IF(ISERROR(SEARCH(MID(";"&amp;'CASE DATA'!$E116&amp;";",ROW($1:$99),1),";")),"",ROW($1:$99)),COLUMN(J115)+1)-SMALL(IF(ISERROR(SEARCH(MID(";"&amp;'CASE DATA'!$E116&amp;";",ROW($1:$99),1),";")),"",ROW($1:$99)),COLUMN(J115))-1)</f>
        <v/>
      </c>
      <c r="AE116" s="196" t="str" cm="1">
        <f t="array" ref="AE116">MID(";"&amp;'CASE DATA'!$E116&amp;";",SMALL(IF(ISERROR(SEARCH(MID(";"&amp;'CASE DATA'!$E116&amp;";",ROW($1:$99),1),";")),"",ROW($1:$99)+1),COLUMN(K116)),SMALL(IF(ISERROR(SEARCH(MID(";"&amp;'CASE DATA'!$E116&amp;";",ROW($1:$99),1),";")),"",ROW($1:$99)),COLUMN(K115)+1)-SMALL(IF(ISERROR(SEARCH(MID(";"&amp;'CASE DATA'!$E116&amp;";",ROW($1:$99),1),";")),"",ROW($1:$99)),COLUMN(K115))-1)</f>
        <v/>
      </c>
      <c r="AF116" s="196" t="str" cm="1">
        <f t="array" ref="AF116">MID(";"&amp;'CASE DATA'!$E116&amp;";",SMALL(IF(ISERROR(SEARCH(MID(";"&amp;'CASE DATA'!$E116&amp;";",ROW($1:$99),1),";")),"",ROW($1:$99)+1),COLUMN(L116)),SMALL(IF(ISERROR(SEARCH(MID(";"&amp;'CASE DATA'!$E116&amp;";",ROW($1:$99),1),";")),"",ROW($1:$99)),COLUMN(L115)+1)-SMALL(IF(ISERROR(SEARCH(MID(";"&amp;'CASE DATA'!$E116&amp;";",ROW($1:$99),1),";")),"",ROW($1:$99)),COLUMN(L115))-1)</f>
        <v/>
      </c>
    </row>
    <row r="117" spans="4:32" x14ac:dyDescent="0.3">
      <c r="D117" s="175"/>
      <c r="E117" s="185"/>
      <c r="S117" s="11">
        <f t="shared" si="2"/>
        <v>0</v>
      </c>
      <c r="U117" s="196" t="str" cm="1">
        <f t="array" ref="U117">MID(";"&amp;'CASE DATA'!$E117&amp;";",SMALL(IF(ISERROR(SEARCH(MID(";"&amp;'CASE DATA'!$E117&amp;";",ROW($1:$99),1),";")),"",ROW($1:$99)+1),COLUMN(A117)),SMALL(IF(ISERROR(SEARCH(MID(";"&amp;'CASE DATA'!$E117&amp;";",ROW($1:$99),1),";")),"",ROW($1:$99)),COLUMN(A116)+1)-SMALL(IF(ISERROR(SEARCH(MID(";"&amp;'CASE DATA'!$E117&amp;";",ROW($1:$99),1),";")),"",ROW($1:$99)),COLUMN(A116))-1)</f>
        <v/>
      </c>
      <c r="V117" s="196" t="str" cm="1">
        <f t="array" ref="V117">MID(";"&amp;'CASE DATA'!$E117&amp;";",SMALL(IF(ISERROR(SEARCH(MID(";"&amp;'CASE DATA'!$E117&amp;";",ROW($1:$99),1),";")),"",ROW($1:$99)+1),COLUMN(B117)),SMALL(IF(ISERROR(SEARCH(MID(";"&amp;'CASE DATA'!$E117&amp;";",ROW($1:$99),1),";")),"",ROW($1:$99)),COLUMN(B116)+1)-SMALL(IF(ISERROR(SEARCH(MID(";"&amp;'CASE DATA'!$E117&amp;";",ROW($1:$99),1),";")),"",ROW($1:$99)),COLUMN(B116))-1)</f>
        <v/>
      </c>
      <c r="W117" s="196" t="str" cm="1">
        <f t="array" ref="W117">MID(";"&amp;'CASE DATA'!$E117&amp;";",SMALL(IF(ISERROR(SEARCH(MID(";"&amp;'CASE DATA'!$E117&amp;";",ROW($1:$99),1),";")),"",ROW($1:$99)+1),COLUMN(C117)),SMALL(IF(ISERROR(SEARCH(MID(";"&amp;'CASE DATA'!$E117&amp;";",ROW($1:$99),1),";")),"",ROW($1:$99)),COLUMN(C116)+1)-SMALL(IF(ISERROR(SEARCH(MID(";"&amp;'CASE DATA'!$E117&amp;";",ROW($1:$99),1),";")),"",ROW($1:$99)),COLUMN(C116))-1)</f>
        <v/>
      </c>
      <c r="X117" s="196" t="str" cm="1">
        <f t="array" ref="X117">MID(";"&amp;'CASE DATA'!$E117&amp;";",SMALL(IF(ISERROR(SEARCH(MID(";"&amp;'CASE DATA'!$E117&amp;";",ROW($1:$99),1),";")),"",ROW($1:$99)+1),COLUMN(D117)),SMALL(IF(ISERROR(SEARCH(MID(";"&amp;'CASE DATA'!$E117&amp;";",ROW($1:$99),1),";")),"",ROW($1:$99)),COLUMN(D116)+1)-SMALL(IF(ISERROR(SEARCH(MID(";"&amp;'CASE DATA'!$E117&amp;";",ROW($1:$99),1),";")),"",ROW($1:$99)),COLUMN(D116))-1)</f>
        <v/>
      </c>
      <c r="Y117" s="196" t="str" cm="1">
        <f t="array" ref="Y117">MID(";"&amp;'CASE DATA'!$E117&amp;";",SMALL(IF(ISERROR(SEARCH(MID(";"&amp;'CASE DATA'!$E117&amp;";",ROW($1:$99),1),";")),"",ROW($1:$99)+1),COLUMN(E117)),SMALL(IF(ISERROR(SEARCH(MID(";"&amp;'CASE DATA'!$E117&amp;";",ROW($1:$99),1),";")),"",ROW($1:$99)),COLUMN(E116)+1)-SMALL(IF(ISERROR(SEARCH(MID(";"&amp;'CASE DATA'!$E117&amp;";",ROW($1:$99),1),";")),"",ROW($1:$99)),COLUMN(E116))-1)</f>
        <v/>
      </c>
      <c r="Z117" s="196" t="str" cm="1">
        <f t="array" ref="Z117">MID(";"&amp;'CASE DATA'!$E117&amp;";",SMALL(IF(ISERROR(SEARCH(MID(";"&amp;'CASE DATA'!$E117&amp;";",ROW($1:$99),1),";")),"",ROW($1:$99)+1),COLUMN(F117)),SMALL(IF(ISERROR(SEARCH(MID(";"&amp;'CASE DATA'!$E117&amp;";",ROW($1:$99),1),";")),"",ROW($1:$99)),COLUMN(F116)+1)-SMALL(IF(ISERROR(SEARCH(MID(";"&amp;'CASE DATA'!$E117&amp;";",ROW($1:$99),1),";")),"",ROW($1:$99)),COLUMN(F116))-1)</f>
        <v/>
      </c>
      <c r="AA117" s="196" t="str" cm="1">
        <f t="array" ref="AA117">MID(";"&amp;'CASE DATA'!$E117&amp;";",SMALL(IF(ISERROR(SEARCH(MID(";"&amp;'CASE DATA'!$E117&amp;";",ROW($1:$99),1),";")),"",ROW($1:$99)+1),COLUMN(G117)),SMALL(IF(ISERROR(SEARCH(MID(";"&amp;'CASE DATA'!$E117&amp;";",ROW($1:$99),1),";")),"",ROW($1:$99)),COLUMN(G116)+1)-SMALL(IF(ISERROR(SEARCH(MID(";"&amp;'CASE DATA'!$E117&amp;";",ROW($1:$99),1),";")),"",ROW($1:$99)),COLUMN(G116))-1)</f>
        <v/>
      </c>
      <c r="AB117" s="196" t="str" cm="1">
        <f t="array" ref="AB117">MID(";"&amp;'CASE DATA'!$E117&amp;";",SMALL(IF(ISERROR(SEARCH(MID(";"&amp;'CASE DATA'!$E117&amp;";",ROW($1:$99),1),";")),"",ROW($1:$99)+1),COLUMN(H117)),SMALL(IF(ISERROR(SEARCH(MID(";"&amp;'CASE DATA'!$E117&amp;";",ROW($1:$99),1),";")),"",ROW($1:$99)),COLUMN(H116)+1)-SMALL(IF(ISERROR(SEARCH(MID(";"&amp;'CASE DATA'!$E117&amp;";",ROW($1:$99),1),";")),"",ROW($1:$99)),COLUMN(H116))-1)</f>
        <v/>
      </c>
      <c r="AC117" s="196" t="str" cm="1">
        <f t="array" ref="AC117">MID(";"&amp;'CASE DATA'!$E117&amp;";",SMALL(IF(ISERROR(SEARCH(MID(";"&amp;'CASE DATA'!$E117&amp;";",ROW($1:$99),1),";")),"",ROW($1:$99)+1),COLUMN(I117)),SMALL(IF(ISERROR(SEARCH(MID(";"&amp;'CASE DATA'!$E117&amp;";",ROW($1:$99),1),";")),"",ROW($1:$99)),COLUMN(I116)+1)-SMALL(IF(ISERROR(SEARCH(MID(";"&amp;'CASE DATA'!$E117&amp;";",ROW($1:$99),1),";")),"",ROW($1:$99)),COLUMN(I116))-1)</f>
        <v/>
      </c>
      <c r="AD117" s="196" t="str" cm="1">
        <f t="array" ref="AD117">MID(";"&amp;'CASE DATA'!$E117&amp;";",SMALL(IF(ISERROR(SEARCH(MID(";"&amp;'CASE DATA'!$E117&amp;";",ROW($1:$99),1),";")),"",ROW($1:$99)+1),COLUMN(J117)),SMALL(IF(ISERROR(SEARCH(MID(";"&amp;'CASE DATA'!$E117&amp;";",ROW($1:$99),1),";")),"",ROW($1:$99)),COLUMN(J116)+1)-SMALL(IF(ISERROR(SEARCH(MID(";"&amp;'CASE DATA'!$E117&amp;";",ROW($1:$99),1),";")),"",ROW($1:$99)),COLUMN(J116))-1)</f>
        <v/>
      </c>
      <c r="AE117" s="196" t="str" cm="1">
        <f t="array" ref="AE117">MID(";"&amp;'CASE DATA'!$E117&amp;";",SMALL(IF(ISERROR(SEARCH(MID(";"&amp;'CASE DATA'!$E117&amp;";",ROW($1:$99),1),";")),"",ROW($1:$99)+1),COLUMN(K117)),SMALL(IF(ISERROR(SEARCH(MID(";"&amp;'CASE DATA'!$E117&amp;";",ROW($1:$99),1),";")),"",ROW($1:$99)),COLUMN(K116)+1)-SMALL(IF(ISERROR(SEARCH(MID(";"&amp;'CASE DATA'!$E117&amp;";",ROW($1:$99),1),";")),"",ROW($1:$99)),COLUMN(K116))-1)</f>
        <v/>
      </c>
      <c r="AF117" s="196" t="str" cm="1">
        <f t="array" ref="AF117">MID(";"&amp;'CASE DATA'!$E117&amp;";",SMALL(IF(ISERROR(SEARCH(MID(";"&amp;'CASE DATA'!$E117&amp;";",ROW($1:$99),1),";")),"",ROW($1:$99)+1),COLUMN(L117)),SMALL(IF(ISERROR(SEARCH(MID(";"&amp;'CASE DATA'!$E117&amp;";",ROW($1:$99),1),";")),"",ROW($1:$99)),COLUMN(L116)+1)-SMALL(IF(ISERROR(SEARCH(MID(";"&amp;'CASE DATA'!$E117&amp;";",ROW($1:$99),1),";")),"",ROW($1:$99)),COLUMN(L116))-1)</f>
        <v/>
      </c>
    </row>
    <row r="118" spans="4:32" x14ac:dyDescent="0.3">
      <c r="D118" s="175"/>
      <c r="E118" s="185"/>
      <c r="S118" s="11">
        <f t="shared" si="2"/>
        <v>0</v>
      </c>
      <c r="U118" s="196" t="str" cm="1">
        <f t="array" ref="U118">MID(";"&amp;'CASE DATA'!$E118&amp;";",SMALL(IF(ISERROR(SEARCH(MID(";"&amp;'CASE DATA'!$E118&amp;";",ROW($1:$99),1),";")),"",ROW($1:$99)+1),COLUMN(A118)),SMALL(IF(ISERROR(SEARCH(MID(";"&amp;'CASE DATA'!$E118&amp;";",ROW($1:$99),1),";")),"",ROW($1:$99)),COLUMN(A117)+1)-SMALL(IF(ISERROR(SEARCH(MID(";"&amp;'CASE DATA'!$E118&amp;";",ROW($1:$99),1),";")),"",ROW($1:$99)),COLUMN(A117))-1)</f>
        <v/>
      </c>
      <c r="V118" s="196" t="str" cm="1">
        <f t="array" ref="V118">MID(";"&amp;'CASE DATA'!$E118&amp;";",SMALL(IF(ISERROR(SEARCH(MID(";"&amp;'CASE DATA'!$E118&amp;";",ROW($1:$99),1),";")),"",ROW($1:$99)+1),COLUMN(B118)),SMALL(IF(ISERROR(SEARCH(MID(";"&amp;'CASE DATA'!$E118&amp;";",ROW($1:$99),1),";")),"",ROW($1:$99)),COLUMN(B117)+1)-SMALL(IF(ISERROR(SEARCH(MID(";"&amp;'CASE DATA'!$E118&amp;";",ROW($1:$99),1),";")),"",ROW($1:$99)),COLUMN(B117))-1)</f>
        <v/>
      </c>
      <c r="W118" s="196" t="str" cm="1">
        <f t="array" ref="W118">MID(";"&amp;'CASE DATA'!$E118&amp;";",SMALL(IF(ISERROR(SEARCH(MID(";"&amp;'CASE DATA'!$E118&amp;";",ROW($1:$99),1),";")),"",ROW($1:$99)+1),COLUMN(C118)),SMALL(IF(ISERROR(SEARCH(MID(";"&amp;'CASE DATA'!$E118&amp;";",ROW($1:$99),1),";")),"",ROW($1:$99)),COLUMN(C117)+1)-SMALL(IF(ISERROR(SEARCH(MID(";"&amp;'CASE DATA'!$E118&amp;";",ROW($1:$99),1),";")),"",ROW($1:$99)),COLUMN(C117))-1)</f>
        <v/>
      </c>
      <c r="X118" s="196" t="str" cm="1">
        <f t="array" ref="X118">MID(";"&amp;'CASE DATA'!$E118&amp;";",SMALL(IF(ISERROR(SEARCH(MID(";"&amp;'CASE DATA'!$E118&amp;";",ROW($1:$99),1),";")),"",ROW($1:$99)+1),COLUMN(D118)),SMALL(IF(ISERROR(SEARCH(MID(";"&amp;'CASE DATA'!$E118&amp;";",ROW($1:$99),1),";")),"",ROW($1:$99)),COLUMN(D117)+1)-SMALL(IF(ISERROR(SEARCH(MID(";"&amp;'CASE DATA'!$E118&amp;";",ROW($1:$99),1),";")),"",ROW($1:$99)),COLUMN(D117))-1)</f>
        <v/>
      </c>
      <c r="Y118" s="196" t="str" cm="1">
        <f t="array" ref="Y118">MID(";"&amp;'CASE DATA'!$E118&amp;";",SMALL(IF(ISERROR(SEARCH(MID(";"&amp;'CASE DATA'!$E118&amp;";",ROW($1:$99),1),";")),"",ROW($1:$99)+1),COLUMN(E118)),SMALL(IF(ISERROR(SEARCH(MID(";"&amp;'CASE DATA'!$E118&amp;";",ROW($1:$99),1),";")),"",ROW($1:$99)),COLUMN(E117)+1)-SMALL(IF(ISERROR(SEARCH(MID(";"&amp;'CASE DATA'!$E118&amp;";",ROW($1:$99),1),";")),"",ROW($1:$99)),COLUMN(E117))-1)</f>
        <v/>
      </c>
      <c r="Z118" s="196" t="str" cm="1">
        <f t="array" ref="Z118">MID(";"&amp;'CASE DATA'!$E118&amp;";",SMALL(IF(ISERROR(SEARCH(MID(";"&amp;'CASE DATA'!$E118&amp;";",ROW($1:$99),1),";")),"",ROW($1:$99)+1),COLUMN(F118)),SMALL(IF(ISERROR(SEARCH(MID(";"&amp;'CASE DATA'!$E118&amp;";",ROW($1:$99),1),";")),"",ROW($1:$99)),COLUMN(F117)+1)-SMALL(IF(ISERROR(SEARCH(MID(";"&amp;'CASE DATA'!$E118&amp;";",ROW($1:$99),1),";")),"",ROW($1:$99)),COLUMN(F117))-1)</f>
        <v/>
      </c>
      <c r="AA118" s="196" t="str" cm="1">
        <f t="array" ref="AA118">MID(";"&amp;'CASE DATA'!$E118&amp;";",SMALL(IF(ISERROR(SEARCH(MID(";"&amp;'CASE DATA'!$E118&amp;";",ROW($1:$99),1),";")),"",ROW($1:$99)+1),COLUMN(G118)),SMALL(IF(ISERROR(SEARCH(MID(";"&amp;'CASE DATA'!$E118&amp;";",ROW($1:$99),1),";")),"",ROW($1:$99)),COLUMN(G117)+1)-SMALL(IF(ISERROR(SEARCH(MID(";"&amp;'CASE DATA'!$E118&amp;";",ROW($1:$99),1),";")),"",ROW($1:$99)),COLUMN(G117))-1)</f>
        <v/>
      </c>
      <c r="AB118" s="196" t="str" cm="1">
        <f t="array" ref="AB118">MID(";"&amp;'CASE DATA'!$E118&amp;";",SMALL(IF(ISERROR(SEARCH(MID(";"&amp;'CASE DATA'!$E118&amp;";",ROW($1:$99),1),";")),"",ROW($1:$99)+1),COLUMN(H118)),SMALL(IF(ISERROR(SEARCH(MID(";"&amp;'CASE DATA'!$E118&amp;";",ROW($1:$99),1),";")),"",ROW($1:$99)),COLUMN(H117)+1)-SMALL(IF(ISERROR(SEARCH(MID(";"&amp;'CASE DATA'!$E118&amp;";",ROW($1:$99),1),";")),"",ROW($1:$99)),COLUMN(H117))-1)</f>
        <v/>
      </c>
      <c r="AC118" s="196" t="str" cm="1">
        <f t="array" ref="AC118">MID(";"&amp;'CASE DATA'!$E118&amp;";",SMALL(IF(ISERROR(SEARCH(MID(";"&amp;'CASE DATA'!$E118&amp;";",ROW($1:$99),1),";")),"",ROW($1:$99)+1),COLUMN(I118)),SMALL(IF(ISERROR(SEARCH(MID(";"&amp;'CASE DATA'!$E118&amp;";",ROW($1:$99),1),";")),"",ROW($1:$99)),COLUMN(I117)+1)-SMALL(IF(ISERROR(SEARCH(MID(";"&amp;'CASE DATA'!$E118&amp;";",ROW($1:$99),1),";")),"",ROW($1:$99)),COLUMN(I117))-1)</f>
        <v/>
      </c>
      <c r="AD118" s="196" t="str" cm="1">
        <f t="array" ref="AD118">MID(";"&amp;'CASE DATA'!$E118&amp;";",SMALL(IF(ISERROR(SEARCH(MID(";"&amp;'CASE DATA'!$E118&amp;";",ROW($1:$99),1),";")),"",ROW($1:$99)+1),COLUMN(J118)),SMALL(IF(ISERROR(SEARCH(MID(";"&amp;'CASE DATA'!$E118&amp;";",ROW($1:$99),1),";")),"",ROW($1:$99)),COLUMN(J117)+1)-SMALL(IF(ISERROR(SEARCH(MID(";"&amp;'CASE DATA'!$E118&amp;";",ROW($1:$99),1),";")),"",ROW($1:$99)),COLUMN(J117))-1)</f>
        <v/>
      </c>
      <c r="AE118" s="196" t="str" cm="1">
        <f t="array" ref="AE118">MID(";"&amp;'CASE DATA'!$E118&amp;";",SMALL(IF(ISERROR(SEARCH(MID(";"&amp;'CASE DATA'!$E118&amp;";",ROW($1:$99),1),";")),"",ROW($1:$99)+1),COLUMN(K118)),SMALL(IF(ISERROR(SEARCH(MID(";"&amp;'CASE DATA'!$E118&amp;";",ROW($1:$99),1),";")),"",ROW($1:$99)),COLUMN(K117)+1)-SMALL(IF(ISERROR(SEARCH(MID(";"&amp;'CASE DATA'!$E118&amp;";",ROW($1:$99),1),";")),"",ROW($1:$99)),COLUMN(K117))-1)</f>
        <v/>
      </c>
      <c r="AF118" s="196" t="str" cm="1">
        <f t="array" ref="AF118">MID(";"&amp;'CASE DATA'!$E118&amp;";",SMALL(IF(ISERROR(SEARCH(MID(";"&amp;'CASE DATA'!$E118&amp;";",ROW($1:$99),1),";")),"",ROW($1:$99)+1),COLUMN(L118)),SMALL(IF(ISERROR(SEARCH(MID(";"&amp;'CASE DATA'!$E118&amp;";",ROW($1:$99),1),";")),"",ROW($1:$99)),COLUMN(L117)+1)-SMALL(IF(ISERROR(SEARCH(MID(";"&amp;'CASE DATA'!$E118&amp;";",ROW($1:$99),1),";")),"",ROW($1:$99)),COLUMN(L117))-1)</f>
        <v/>
      </c>
    </row>
    <row r="119" spans="4:32" x14ac:dyDescent="0.3">
      <c r="D119" s="175"/>
      <c r="E119" s="185"/>
      <c r="S119" s="11">
        <f t="shared" si="2"/>
        <v>0</v>
      </c>
      <c r="U119" s="196" t="str" cm="1">
        <f t="array" ref="U119">MID(";"&amp;'CASE DATA'!$E119&amp;";",SMALL(IF(ISERROR(SEARCH(MID(";"&amp;'CASE DATA'!$E119&amp;";",ROW($1:$99),1),";")),"",ROW($1:$99)+1),COLUMN(A119)),SMALL(IF(ISERROR(SEARCH(MID(";"&amp;'CASE DATA'!$E119&amp;";",ROW($1:$99),1),";")),"",ROW($1:$99)),COLUMN(A118)+1)-SMALL(IF(ISERROR(SEARCH(MID(";"&amp;'CASE DATA'!$E119&amp;";",ROW($1:$99),1),";")),"",ROW($1:$99)),COLUMN(A118))-1)</f>
        <v/>
      </c>
      <c r="V119" s="196" t="str" cm="1">
        <f t="array" ref="V119">MID(";"&amp;'CASE DATA'!$E119&amp;";",SMALL(IF(ISERROR(SEARCH(MID(";"&amp;'CASE DATA'!$E119&amp;";",ROW($1:$99),1),";")),"",ROW($1:$99)+1),COLUMN(B119)),SMALL(IF(ISERROR(SEARCH(MID(";"&amp;'CASE DATA'!$E119&amp;";",ROW($1:$99),1),";")),"",ROW($1:$99)),COLUMN(B118)+1)-SMALL(IF(ISERROR(SEARCH(MID(";"&amp;'CASE DATA'!$E119&amp;";",ROW($1:$99),1),";")),"",ROW($1:$99)),COLUMN(B118))-1)</f>
        <v/>
      </c>
      <c r="W119" s="196" t="str" cm="1">
        <f t="array" ref="W119">MID(";"&amp;'CASE DATA'!$E119&amp;";",SMALL(IF(ISERROR(SEARCH(MID(";"&amp;'CASE DATA'!$E119&amp;";",ROW($1:$99),1),";")),"",ROW($1:$99)+1),COLUMN(C119)),SMALL(IF(ISERROR(SEARCH(MID(";"&amp;'CASE DATA'!$E119&amp;";",ROW($1:$99),1),";")),"",ROW($1:$99)),COLUMN(C118)+1)-SMALL(IF(ISERROR(SEARCH(MID(";"&amp;'CASE DATA'!$E119&amp;";",ROW($1:$99),1),";")),"",ROW($1:$99)),COLUMN(C118))-1)</f>
        <v/>
      </c>
      <c r="X119" s="196" t="str" cm="1">
        <f t="array" ref="X119">MID(";"&amp;'CASE DATA'!$E119&amp;";",SMALL(IF(ISERROR(SEARCH(MID(";"&amp;'CASE DATA'!$E119&amp;";",ROW($1:$99),1),";")),"",ROW($1:$99)+1),COLUMN(D119)),SMALL(IF(ISERROR(SEARCH(MID(";"&amp;'CASE DATA'!$E119&amp;";",ROW($1:$99),1),";")),"",ROW($1:$99)),COLUMN(D118)+1)-SMALL(IF(ISERROR(SEARCH(MID(";"&amp;'CASE DATA'!$E119&amp;";",ROW($1:$99),1),";")),"",ROW($1:$99)),COLUMN(D118))-1)</f>
        <v/>
      </c>
      <c r="Y119" s="196" t="str" cm="1">
        <f t="array" ref="Y119">MID(";"&amp;'CASE DATA'!$E119&amp;";",SMALL(IF(ISERROR(SEARCH(MID(";"&amp;'CASE DATA'!$E119&amp;";",ROW($1:$99),1),";")),"",ROW($1:$99)+1),COLUMN(E119)),SMALL(IF(ISERROR(SEARCH(MID(";"&amp;'CASE DATA'!$E119&amp;";",ROW($1:$99),1),";")),"",ROW($1:$99)),COLUMN(E118)+1)-SMALL(IF(ISERROR(SEARCH(MID(";"&amp;'CASE DATA'!$E119&amp;";",ROW($1:$99),1),";")),"",ROW($1:$99)),COLUMN(E118))-1)</f>
        <v/>
      </c>
      <c r="Z119" s="196" t="str" cm="1">
        <f t="array" ref="Z119">MID(";"&amp;'CASE DATA'!$E119&amp;";",SMALL(IF(ISERROR(SEARCH(MID(";"&amp;'CASE DATA'!$E119&amp;";",ROW($1:$99),1),";")),"",ROW($1:$99)+1),COLUMN(F119)),SMALL(IF(ISERROR(SEARCH(MID(";"&amp;'CASE DATA'!$E119&amp;";",ROW($1:$99),1),";")),"",ROW($1:$99)),COLUMN(F118)+1)-SMALL(IF(ISERROR(SEARCH(MID(";"&amp;'CASE DATA'!$E119&amp;";",ROW($1:$99),1),";")),"",ROW($1:$99)),COLUMN(F118))-1)</f>
        <v/>
      </c>
      <c r="AA119" s="196" t="str" cm="1">
        <f t="array" ref="AA119">MID(";"&amp;'CASE DATA'!$E119&amp;";",SMALL(IF(ISERROR(SEARCH(MID(";"&amp;'CASE DATA'!$E119&amp;";",ROW($1:$99),1),";")),"",ROW($1:$99)+1),COLUMN(G119)),SMALL(IF(ISERROR(SEARCH(MID(";"&amp;'CASE DATA'!$E119&amp;";",ROW($1:$99),1),";")),"",ROW($1:$99)),COLUMN(G118)+1)-SMALL(IF(ISERROR(SEARCH(MID(";"&amp;'CASE DATA'!$E119&amp;";",ROW($1:$99),1),";")),"",ROW($1:$99)),COLUMN(G118))-1)</f>
        <v/>
      </c>
      <c r="AB119" s="196" t="str" cm="1">
        <f t="array" ref="AB119">MID(";"&amp;'CASE DATA'!$E119&amp;";",SMALL(IF(ISERROR(SEARCH(MID(";"&amp;'CASE DATA'!$E119&amp;";",ROW($1:$99),1),";")),"",ROW($1:$99)+1),COLUMN(H119)),SMALL(IF(ISERROR(SEARCH(MID(";"&amp;'CASE DATA'!$E119&amp;";",ROW($1:$99),1),";")),"",ROW($1:$99)),COLUMN(H118)+1)-SMALL(IF(ISERROR(SEARCH(MID(";"&amp;'CASE DATA'!$E119&amp;";",ROW($1:$99),1),";")),"",ROW($1:$99)),COLUMN(H118))-1)</f>
        <v/>
      </c>
      <c r="AC119" s="196" t="str" cm="1">
        <f t="array" ref="AC119">MID(";"&amp;'CASE DATA'!$E119&amp;";",SMALL(IF(ISERROR(SEARCH(MID(";"&amp;'CASE DATA'!$E119&amp;";",ROW($1:$99),1),";")),"",ROW($1:$99)+1),COLUMN(I119)),SMALL(IF(ISERROR(SEARCH(MID(";"&amp;'CASE DATA'!$E119&amp;";",ROW($1:$99),1),";")),"",ROW($1:$99)),COLUMN(I118)+1)-SMALL(IF(ISERROR(SEARCH(MID(";"&amp;'CASE DATA'!$E119&amp;";",ROW($1:$99),1),";")),"",ROW($1:$99)),COLUMN(I118))-1)</f>
        <v/>
      </c>
      <c r="AD119" s="196" t="str" cm="1">
        <f t="array" ref="AD119">MID(";"&amp;'CASE DATA'!$E119&amp;";",SMALL(IF(ISERROR(SEARCH(MID(";"&amp;'CASE DATA'!$E119&amp;";",ROW($1:$99),1),";")),"",ROW($1:$99)+1),COLUMN(J119)),SMALL(IF(ISERROR(SEARCH(MID(";"&amp;'CASE DATA'!$E119&amp;";",ROW($1:$99),1),";")),"",ROW($1:$99)),COLUMN(J118)+1)-SMALL(IF(ISERROR(SEARCH(MID(";"&amp;'CASE DATA'!$E119&amp;";",ROW($1:$99),1),";")),"",ROW($1:$99)),COLUMN(J118))-1)</f>
        <v/>
      </c>
      <c r="AE119" s="196" t="str" cm="1">
        <f t="array" ref="AE119">MID(";"&amp;'CASE DATA'!$E119&amp;";",SMALL(IF(ISERROR(SEARCH(MID(";"&amp;'CASE DATA'!$E119&amp;";",ROW($1:$99),1),";")),"",ROW($1:$99)+1),COLUMN(K119)),SMALL(IF(ISERROR(SEARCH(MID(";"&amp;'CASE DATA'!$E119&amp;";",ROW($1:$99),1),";")),"",ROW($1:$99)),COLUMN(K118)+1)-SMALL(IF(ISERROR(SEARCH(MID(";"&amp;'CASE DATA'!$E119&amp;";",ROW($1:$99),1),";")),"",ROW($1:$99)),COLUMN(K118))-1)</f>
        <v/>
      </c>
      <c r="AF119" s="196" t="str" cm="1">
        <f t="array" ref="AF119">MID(";"&amp;'CASE DATA'!$E119&amp;";",SMALL(IF(ISERROR(SEARCH(MID(";"&amp;'CASE DATA'!$E119&amp;";",ROW($1:$99),1),";")),"",ROW($1:$99)+1),COLUMN(L119)),SMALL(IF(ISERROR(SEARCH(MID(";"&amp;'CASE DATA'!$E119&amp;";",ROW($1:$99),1),";")),"",ROW($1:$99)),COLUMN(L118)+1)-SMALL(IF(ISERROR(SEARCH(MID(";"&amp;'CASE DATA'!$E119&amp;";",ROW($1:$99),1),";")),"",ROW($1:$99)),COLUMN(L118))-1)</f>
        <v/>
      </c>
    </row>
    <row r="120" spans="4:32" x14ac:dyDescent="0.3">
      <c r="D120" s="175"/>
      <c r="E120" s="185"/>
      <c r="S120" s="11">
        <f t="shared" si="2"/>
        <v>0</v>
      </c>
      <c r="U120" s="196" t="str" cm="1">
        <f t="array" ref="U120">MID(";"&amp;'CASE DATA'!$E120&amp;";",SMALL(IF(ISERROR(SEARCH(MID(";"&amp;'CASE DATA'!$E120&amp;";",ROW($1:$99),1),";")),"",ROW($1:$99)+1),COLUMN(A120)),SMALL(IF(ISERROR(SEARCH(MID(";"&amp;'CASE DATA'!$E120&amp;";",ROW($1:$99),1),";")),"",ROW($1:$99)),COLUMN(A119)+1)-SMALL(IF(ISERROR(SEARCH(MID(";"&amp;'CASE DATA'!$E120&amp;";",ROW($1:$99),1),";")),"",ROW($1:$99)),COLUMN(A119))-1)</f>
        <v/>
      </c>
      <c r="V120" s="196" t="str" cm="1">
        <f t="array" ref="V120">MID(";"&amp;'CASE DATA'!$E120&amp;";",SMALL(IF(ISERROR(SEARCH(MID(";"&amp;'CASE DATA'!$E120&amp;";",ROW($1:$99),1),";")),"",ROW($1:$99)+1),COLUMN(B120)),SMALL(IF(ISERROR(SEARCH(MID(";"&amp;'CASE DATA'!$E120&amp;";",ROW($1:$99),1),";")),"",ROW($1:$99)),COLUMN(B119)+1)-SMALL(IF(ISERROR(SEARCH(MID(";"&amp;'CASE DATA'!$E120&amp;";",ROW($1:$99),1),";")),"",ROW($1:$99)),COLUMN(B119))-1)</f>
        <v/>
      </c>
      <c r="W120" s="196" t="str" cm="1">
        <f t="array" ref="W120">MID(";"&amp;'CASE DATA'!$E120&amp;";",SMALL(IF(ISERROR(SEARCH(MID(";"&amp;'CASE DATA'!$E120&amp;";",ROW($1:$99),1),";")),"",ROW($1:$99)+1),COLUMN(C120)),SMALL(IF(ISERROR(SEARCH(MID(";"&amp;'CASE DATA'!$E120&amp;";",ROW($1:$99),1),";")),"",ROW($1:$99)),COLUMN(C119)+1)-SMALL(IF(ISERROR(SEARCH(MID(";"&amp;'CASE DATA'!$E120&amp;";",ROW($1:$99),1),";")),"",ROW($1:$99)),COLUMN(C119))-1)</f>
        <v/>
      </c>
      <c r="X120" s="196" t="str" cm="1">
        <f t="array" ref="X120">MID(";"&amp;'CASE DATA'!$E120&amp;";",SMALL(IF(ISERROR(SEARCH(MID(";"&amp;'CASE DATA'!$E120&amp;";",ROW($1:$99),1),";")),"",ROW($1:$99)+1),COLUMN(D120)),SMALL(IF(ISERROR(SEARCH(MID(";"&amp;'CASE DATA'!$E120&amp;";",ROW($1:$99),1),";")),"",ROW($1:$99)),COLUMN(D119)+1)-SMALL(IF(ISERROR(SEARCH(MID(";"&amp;'CASE DATA'!$E120&amp;";",ROW($1:$99),1),";")),"",ROW($1:$99)),COLUMN(D119))-1)</f>
        <v/>
      </c>
      <c r="Y120" s="196" t="str" cm="1">
        <f t="array" ref="Y120">MID(";"&amp;'CASE DATA'!$E120&amp;";",SMALL(IF(ISERROR(SEARCH(MID(";"&amp;'CASE DATA'!$E120&amp;";",ROW($1:$99),1),";")),"",ROW($1:$99)+1),COLUMN(E120)),SMALL(IF(ISERROR(SEARCH(MID(";"&amp;'CASE DATA'!$E120&amp;";",ROW($1:$99),1),";")),"",ROW($1:$99)),COLUMN(E119)+1)-SMALL(IF(ISERROR(SEARCH(MID(";"&amp;'CASE DATA'!$E120&amp;";",ROW($1:$99),1),";")),"",ROW($1:$99)),COLUMN(E119))-1)</f>
        <v/>
      </c>
      <c r="Z120" s="196" t="str" cm="1">
        <f t="array" ref="Z120">MID(";"&amp;'CASE DATA'!$E120&amp;";",SMALL(IF(ISERROR(SEARCH(MID(";"&amp;'CASE DATA'!$E120&amp;";",ROW($1:$99),1),";")),"",ROW($1:$99)+1),COLUMN(F120)),SMALL(IF(ISERROR(SEARCH(MID(";"&amp;'CASE DATA'!$E120&amp;";",ROW($1:$99),1),";")),"",ROW($1:$99)),COLUMN(F119)+1)-SMALL(IF(ISERROR(SEARCH(MID(";"&amp;'CASE DATA'!$E120&amp;";",ROW($1:$99),1),";")),"",ROW($1:$99)),COLUMN(F119))-1)</f>
        <v/>
      </c>
      <c r="AA120" s="196" t="str" cm="1">
        <f t="array" ref="AA120">MID(";"&amp;'CASE DATA'!$E120&amp;";",SMALL(IF(ISERROR(SEARCH(MID(";"&amp;'CASE DATA'!$E120&amp;";",ROW($1:$99),1),";")),"",ROW($1:$99)+1),COLUMN(G120)),SMALL(IF(ISERROR(SEARCH(MID(";"&amp;'CASE DATA'!$E120&amp;";",ROW($1:$99),1),";")),"",ROW($1:$99)),COLUMN(G119)+1)-SMALL(IF(ISERROR(SEARCH(MID(";"&amp;'CASE DATA'!$E120&amp;";",ROW($1:$99),1),";")),"",ROW($1:$99)),COLUMN(G119))-1)</f>
        <v/>
      </c>
      <c r="AB120" s="196" t="str" cm="1">
        <f t="array" ref="AB120">MID(";"&amp;'CASE DATA'!$E120&amp;";",SMALL(IF(ISERROR(SEARCH(MID(";"&amp;'CASE DATA'!$E120&amp;";",ROW($1:$99),1),";")),"",ROW($1:$99)+1),COLUMN(H120)),SMALL(IF(ISERROR(SEARCH(MID(";"&amp;'CASE DATA'!$E120&amp;";",ROW($1:$99),1),";")),"",ROW($1:$99)),COLUMN(H119)+1)-SMALL(IF(ISERROR(SEARCH(MID(";"&amp;'CASE DATA'!$E120&amp;";",ROW($1:$99),1),";")),"",ROW($1:$99)),COLUMN(H119))-1)</f>
        <v/>
      </c>
      <c r="AC120" s="196" t="str" cm="1">
        <f t="array" ref="AC120">MID(";"&amp;'CASE DATA'!$E120&amp;";",SMALL(IF(ISERROR(SEARCH(MID(";"&amp;'CASE DATA'!$E120&amp;";",ROW($1:$99),1),";")),"",ROW($1:$99)+1),COLUMN(I120)),SMALL(IF(ISERROR(SEARCH(MID(";"&amp;'CASE DATA'!$E120&amp;";",ROW($1:$99),1),";")),"",ROW($1:$99)),COLUMN(I119)+1)-SMALL(IF(ISERROR(SEARCH(MID(";"&amp;'CASE DATA'!$E120&amp;";",ROW($1:$99),1),";")),"",ROW($1:$99)),COLUMN(I119))-1)</f>
        <v/>
      </c>
      <c r="AD120" s="196" t="str" cm="1">
        <f t="array" ref="AD120">MID(";"&amp;'CASE DATA'!$E120&amp;";",SMALL(IF(ISERROR(SEARCH(MID(";"&amp;'CASE DATA'!$E120&amp;";",ROW($1:$99),1),";")),"",ROW($1:$99)+1),COLUMN(J120)),SMALL(IF(ISERROR(SEARCH(MID(";"&amp;'CASE DATA'!$E120&amp;";",ROW($1:$99),1),";")),"",ROW($1:$99)),COLUMN(J119)+1)-SMALL(IF(ISERROR(SEARCH(MID(";"&amp;'CASE DATA'!$E120&amp;";",ROW($1:$99),1),";")),"",ROW($1:$99)),COLUMN(J119))-1)</f>
        <v/>
      </c>
      <c r="AE120" s="196" t="str" cm="1">
        <f t="array" ref="AE120">MID(";"&amp;'CASE DATA'!$E120&amp;";",SMALL(IF(ISERROR(SEARCH(MID(";"&amp;'CASE DATA'!$E120&amp;";",ROW($1:$99),1),";")),"",ROW($1:$99)+1),COLUMN(K120)),SMALL(IF(ISERROR(SEARCH(MID(";"&amp;'CASE DATA'!$E120&amp;";",ROW($1:$99),1),";")),"",ROW($1:$99)),COLUMN(K119)+1)-SMALL(IF(ISERROR(SEARCH(MID(";"&amp;'CASE DATA'!$E120&amp;";",ROW($1:$99),1),";")),"",ROW($1:$99)),COLUMN(K119))-1)</f>
        <v/>
      </c>
      <c r="AF120" s="196" t="str" cm="1">
        <f t="array" ref="AF120">MID(";"&amp;'CASE DATA'!$E120&amp;";",SMALL(IF(ISERROR(SEARCH(MID(";"&amp;'CASE DATA'!$E120&amp;";",ROW($1:$99),1),";")),"",ROW($1:$99)+1),COLUMN(L120)),SMALL(IF(ISERROR(SEARCH(MID(";"&amp;'CASE DATA'!$E120&amp;";",ROW($1:$99),1),";")),"",ROW($1:$99)),COLUMN(L119)+1)-SMALL(IF(ISERROR(SEARCH(MID(";"&amp;'CASE DATA'!$E120&amp;";",ROW($1:$99),1),";")),"",ROW($1:$99)),COLUMN(L119))-1)</f>
        <v/>
      </c>
    </row>
    <row r="121" spans="4:32" x14ac:dyDescent="0.3">
      <c r="D121" s="175"/>
      <c r="E121" s="185"/>
      <c r="S121" s="11">
        <f t="shared" si="2"/>
        <v>0</v>
      </c>
      <c r="U121" s="196" t="str" cm="1">
        <f t="array" ref="U121">MID(";"&amp;'CASE DATA'!$E121&amp;";",SMALL(IF(ISERROR(SEARCH(MID(";"&amp;'CASE DATA'!$E121&amp;";",ROW($1:$99),1),";")),"",ROW($1:$99)+1),COLUMN(A121)),SMALL(IF(ISERROR(SEARCH(MID(";"&amp;'CASE DATA'!$E121&amp;";",ROW($1:$99),1),";")),"",ROW($1:$99)),COLUMN(A120)+1)-SMALL(IF(ISERROR(SEARCH(MID(";"&amp;'CASE DATA'!$E121&amp;";",ROW($1:$99),1),";")),"",ROW($1:$99)),COLUMN(A120))-1)</f>
        <v/>
      </c>
      <c r="V121" s="196" t="str" cm="1">
        <f t="array" ref="V121">MID(";"&amp;'CASE DATA'!$E121&amp;";",SMALL(IF(ISERROR(SEARCH(MID(";"&amp;'CASE DATA'!$E121&amp;";",ROW($1:$99),1),";")),"",ROW($1:$99)+1),COLUMN(B121)),SMALL(IF(ISERROR(SEARCH(MID(";"&amp;'CASE DATA'!$E121&amp;";",ROW($1:$99),1),";")),"",ROW($1:$99)),COLUMN(B120)+1)-SMALL(IF(ISERROR(SEARCH(MID(";"&amp;'CASE DATA'!$E121&amp;";",ROW($1:$99),1),";")),"",ROW($1:$99)),COLUMN(B120))-1)</f>
        <v/>
      </c>
      <c r="W121" s="196" t="str" cm="1">
        <f t="array" ref="W121">MID(";"&amp;'CASE DATA'!$E121&amp;";",SMALL(IF(ISERROR(SEARCH(MID(";"&amp;'CASE DATA'!$E121&amp;";",ROW($1:$99),1),";")),"",ROW($1:$99)+1),COLUMN(C121)),SMALL(IF(ISERROR(SEARCH(MID(";"&amp;'CASE DATA'!$E121&amp;";",ROW($1:$99),1),";")),"",ROW($1:$99)),COLUMN(C120)+1)-SMALL(IF(ISERROR(SEARCH(MID(";"&amp;'CASE DATA'!$E121&amp;";",ROW($1:$99),1),";")),"",ROW($1:$99)),COLUMN(C120))-1)</f>
        <v/>
      </c>
      <c r="X121" s="196" t="str" cm="1">
        <f t="array" ref="X121">MID(";"&amp;'CASE DATA'!$E121&amp;";",SMALL(IF(ISERROR(SEARCH(MID(";"&amp;'CASE DATA'!$E121&amp;";",ROW($1:$99),1),";")),"",ROW($1:$99)+1),COLUMN(D121)),SMALL(IF(ISERROR(SEARCH(MID(";"&amp;'CASE DATA'!$E121&amp;";",ROW($1:$99),1),";")),"",ROW($1:$99)),COLUMN(D120)+1)-SMALL(IF(ISERROR(SEARCH(MID(";"&amp;'CASE DATA'!$E121&amp;";",ROW($1:$99),1),";")),"",ROW($1:$99)),COLUMN(D120))-1)</f>
        <v/>
      </c>
      <c r="Y121" s="196" t="str" cm="1">
        <f t="array" ref="Y121">MID(";"&amp;'CASE DATA'!$E121&amp;";",SMALL(IF(ISERROR(SEARCH(MID(";"&amp;'CASE DATA'!$E121&amp;";",ROW($1:$99),1),";")),"",ROW($1:$99)+1),COLUMN(E121)),SMALL(IF(ISERROR(SEARCH(MID(";"&amp;'CASE DATA'!$E121&amp;";",ROW($1:$99),1),";")),"",ROW($1:$99)),COLUMN(E120)+1)-SMALL(IF(ISERROR(SEARCH(MID(";"&amp;'CASE DATA'!$E121&amp;";",ROW($1:$99),1),";")),"",ROW($1:$99)),COLUMN(E120))-1)</f>
        <v/>
      </c>
      <c r="Z121" s="196" t="str" cm="1">
        <f t="array" ref="Z121">MID(";"&amp;'CASE DATA'!$E121&amp;";",SMALL(IF(ISERROR(SEARCH(MID(";"&amp;'CASE DATA'!$E121&amp;";",ROW($1:$99),1),";")),"",ROW($1:$99)+1),COLUMN(F121)),SMALL(IF(ISERROR(SEARCH(MID(";"&amp;'CASE DATA'!$E121&amp;";",ROW($1:$99),1),";")),"",ROW($1:$99)),COLUMN(F120)+1)-SMALL(IF(ISERROR(SEARCH(MID(";"&amp;'CASE DATA'!$E121&amp;";",ROW($1:$99),1),";")),"",ROW($1:$99)),COLUMN(F120))-1)</f>
        <v/>
      </c>
      <c r="AA121" s="196" t="str" cm="1">
        <f t="array" ref="AA121">MID(";"&amp;'CASE DATA'!$E121&amp;";",SMALL(IF(ISERROR(SEARCH(MID(";"&amp;'CASE DATA'!$E121&amp;";",ROW($1:$99),1),";")),"",ROW($1:$99)+1),COLUMN(G121)),SMALL(IF(ISERROR(SEARCH(MID(";"&amp;'CASE DATA'!$E121&amp;";",ROW($1:$99),1),";")),"",ROW($1:$99)),COLUMN(G120)+1)-SMALL(IF(ISERROR(SEARCH(MID(";"&amp;'CASE DATA'!$E121&amp;";",ROW($1:$99),1),";")),"",ROW($1:$99)),COLUMN(G120))-1)</f>
        <v/>
      </c>
      <c r="AB121" s="196" t="str" cm="1">
        <f t="array" ref="AB121">MID(";"&amp;'CASE DATA'!$E121&amp;";",SMALL(IF(ISERROR(SEARCH(MID(";"&amp;'CASE DATA'!$E121&amp;";",ROW($1:$99),1),";")),"",ROW($1:$99)+1),COLUMN(H121)),SMALL(IF(ISERROR(SEARCH(MID(";"&amp;'CASE DATA'!$E121&amp;";",ROW($1:$99),1),";")),"",ROW($1:$99)),COLUMN(H120)+1)-SMALL(IF(ISERROR(SEARCH(MID(";"&amp;'CASE DATA'!$E121&amp;";",ROW($1:$99),1),";")),"",ROW($1:$99)),COLUMN(H120))-1)</f>
        <v/>
      </c>
      <c r="AC121" s="196" t="str" cm="1">
        <f t="array" ref="AC121">MID(";"&amp;'CASE DATA'!$E121&amp;";",SMALL(IF(ISERROR(SEARCH(MID(";"&amp;'CASE DATA'!$E121&amp;";",ROW($1:$99),1),";")),"",ROW($1:$99)+1),COLUMN(I121)),SMALL(IF(ISERROR(SEARCH(MID(";"&amp;'CASE DATA'!$E121&amp;";",ROW($1:$99),1),";")),"",ROW($1:$99)),COLUMN(I120)+1)-SMALL(IF(ISERROR(SEARCH(MID(";"&amp;'CASE DATA'!$E121&amp;";",ROW($1:$99),1),";")),"",ROW($1:$99)),COLUMN(I120))-1)</f>
        <v/>
      </c>
      <c r="AD121" s="196" t="str" cm="1">
        <f t="array" ref="AD121">MID(";"&amp;'CASE DATA'!$E121&amp;";",SMALL(IF(ISERROR(SEARCH(MID(";"&amp;'CASE DATA'!$E121&amp;";",ROW($1:$99),1),";")),"",ROW($1:$99)+1),COLUMN(J121)),SMALL(IF(ISERROR(SEARCH(MID(";"&amp;'CASE DATA'!$E121&amp;";",ROW($1:$99),1),";")),"",ROW($1:$99)),COLUMN(J120)+1)-SMALL(IF(ISERROR(SEARCH(MID(";"&amp;'CASE DATA'!$E121&amp;";",ROW($1:$99),1),";")),"",ROW($1:$99)),COLUMN(J120))-1)</f>
        <v/>
      </c>
      <c r="AE121" s="196" t="str" cm="1">
        <f t="array" ref="AE121">MID(";"&amp;'CASE DATA'!$E121&amp;";",SMALL(IF(ISERROR(SEARCH(MID(";"&amp;'CASE DATA'!$E121&amp;";",ROW($1:$99),1),";")),"",ROW($1:$99)+1),COLUMN(K121)),SMALL(IF(ISERROR(SEARCH(MID(";"&amp;'CASE DATA'!$E121&amp;";",ROW($1:$99),1),";")),"",ROW($1:$99)),COLUMN(K120)+1)-SMALL(IF(ISERROR(SEARCH(MID(";"&amp;'CASE DATA'!$E121&amp;";",ROW($1:$99),1),";")),"",ROW($1:$99)),COLUMN(K120))-1)</f>
        <v/>
      </c>
      <c r="AF121" s="196" t="str" cm="1">
        <f t="array" ref="AF121">MID(";"&amp;'CASE DATA'!$E121&amp;";",SMALL(IF(ISERROR(SEARCH(MID(";"&amp;'CASE DATA'!$E121&amp;";",ROW($1:$99),1),";")),"",ROW($1:$99)+1),COLUMN(L121)),SMALL(IF(ISERROR(SEARCH(MID(";"&amp;'CASE DATA'!$E121&amp;";",ROW($1:$99),1),";")),"",ROW($1:$99)),COLUMN(L120)+1)-SMALL(IF(ISERROR(SEARCH(MID(";"&amp;'CASE DATA'!$E121&amp;";",ROW($1:$99),1),";")),"",ROW($1:$99)),COLUMN(L120))-1)</f>
        <v/>
      </c>
    </row>
    <row r="122" spans="4:32" x14ac:dyDescent="0.3">
      <c r="D122" s="175"/>
      <c r="E122" s="185"/>
      <c r="S122" s="11">
        <f t="shared" si="2"/>
        <v>0</v>
      </c>
      <c r="U122" s="196" t="str" cm="1">
        <f t="array" ref="U122">MID(";"&amp;'CASE DATA'!$E122&amp;";",SMALL(IF(ISERROR(SEARCH(MID(";"&amp;'CASE DATA'!$E122&amp;";",ROW($1:$99),1),";")),"",ROW($1:$99)+1),COLUMN(A122)),SMALL(IF(ISERROR(SEARCH(MID(";"&amp;'CASE DATA'!$E122&amp;";",ROW($1:$99),1),";")),"",ROW($1:$99)),COLUMN(A121)+1)-SMALL(IF(ISERROR(SEARCH(MID(";"&amp;'CASE DATA'!$E122&amp;";",ROW($1:$99),1),";")),"",ROW($1:$99)),COLUMN(A121))-1)</f>
        <v/>
      </c>
      <c r="V122" s="196" t="str" cm="1">
        <f t="array" ref="V122">MID(";"&amp;'CASE DATA'!$E122&amp;";",SMALL(IF(ISERROR(SEARCH(MID(";"&amp;'CASE DATA'!$E122&amp;";",ROW($1:$99),1),";")),"",ROW($1:$99)+1),COLUMN(B122)),SMALL(IF(ISERROR(SEARCH(MID(";"&amp;'CASE DATA'!$E122&amp;";",ROW($1:$99),1),";")),"",ROW($1:$99)),COLUMN(B121)+1)-SMALL(IF(ISERROR(SEARCH(MID(";"&amp;'CASE DATA'!$E122&amp;";",ROW($1:$99),1),";")),"",ROW($1:$99)),COLUMN(B121))-1)</f>
        <v/>
      </c>
      <c r="W122" s="196" t="str" cm="1">
        <f t="array" ref="W122">MID(";"&amp;'CASE DATA'!$E122&amp;";",SMALL(IF(ISERROR(SEARCH(MID(";"&amp;'CASE DATA'!$E122&amp;";",ROW($1:$99),1),";")),"",ROW($1:$99)+1),COLUMN(C122)),SMALL(IF(ISERROR(SEARCH(MID(";"&amp;'CASE DATA'!$E122&amp;";",ROW($1:$99),1),";")),"",ROW($1:$99)),COLUMN(C121)+1)-SMALL(IF(ISERROR(SEARCH(MID(";"&amp;'CASE DATA'!$E122&amp;";",ROW($1:$99),1),";")),"",ROW($1:$99)),COLUMN(C121))-1)</f>
        <v/>
      </c>
      <c r="X122" s="196" t="str" cm="1">
        <f t="array" ref="X122">MID(";"&amp;'CASE DATA'!$E122&amp;";",SMALL(IF(ISERROR(SEARCH(MID(";"&amp;'CASE DATA'!$E122&amp;";",ROW($1:$99),1),";")),"",ROW($1:$99)+1),COLUMN(D122)),SMALL(IF(ISERROR(SEARCH(MID(";"&amp;'CASE DATA'!$E122&amp;";",ROW($1:$99),1),";")),"",ROW($1:$99)),COLUMN(D121)+1)-SMALL(IF(ISERROR(SEARCH(MID(";"&amp;'CASE DATA'!$E122&amp;";",ROW($1:$99),1),";")),"",ROW($1:$99)),COLUMN(D121))-1)</f>
        <v/>
      </c>
      <c r="Y122" s="196" t="str" cm="1">
        <f t="array" ref="Y122">MID(";"&amp;'CASE DATA'!$E122&amp;";",SMALL(IF(ISERROR(SEARCH(MID(";"&amp;'CASE DATA'!$E122&amp;";",ROW($1:$99),1),";")),"",ROW($1:$99)+1),COLUMN(E122)),SMALL(IF(ISERROR(SEARCH(MID(";"&amp;'CASE DATA'!$E122&amp;";",ROW($1:$99),1),";")),"",ROW($1:$99)),COLUMN(E121)+1)-SMALL(IF(ISERROR(SEARCH(MID(";"&amp;'CASE DATA'!$E122&amp;";",ROW($1:$99),1),";")),"",ROW($1:$99)),COLUMN(E121))-1)</f>
        <v/>
      </c>
      <c r="Z122" s="196" t="str" cm="1">
        <f t="array" ref="Z122">MID(";"&amp;'CASE DATA'!$E122&amp;";",SMALL(IF(ISERROR(SEARCH(MID(";"&amp;'CASE DATA'!$E122&amp;";",ROW($1:$99),1),";")),"",ROW($1:$99)+1),COLUMN(F122)),SMALL(IF(ISERROR(SEARCH(MID(";"&amp;'CASE DATA'!$E122&amp;";",ROW($1:$99),1),";")),"",ROW($1:$99)),COLUMN(F121)+1)-SMALL(IF(ISERROR(SEARCH(MID(";"&amp;'CASE DATA'!$E122&amp;";",ROW($1:$99),1),";")),"",ROW($1:$99)),COLUMN(F121))-1)</f>
        <v/>
      </c>
      <c r="AA122" s="196" t="str" cm="1">
        <f t="array" ref="AA122">MID(";"&amp;'CASE DATA'!$E122&amp;";",SMALL(IF(ISERROR(SEARCH(MID(";"&amp;'CASE DATA'!$E122&amp;";",ROW($1:$99),1),";")),"",ROW($1:$99)+1),COLUMN(G122)),SMALL(IF(ISERROR(SEARCH(MID(";"&amp;'CASE DATA'!$E122&amp;";",ROW($1:$99),1),";")),"",ROW($1:$99)),COLUMN(G121)+1)-SMALL(IF(ISERROR(SEARCH(MID(";"&amp;'CASE DATA'!$E122&amp;";",ROW($1:$99),1),";")),"",ROW($1:$99)),COLUMN(G121))-1)</f>
        <v/>
      </c>
      <c r="AB122" s="196" t="str" cm="1">
        <f t="array" ref="AB122">MID(";"&amp;'CASE DATA'!$E122&amp;";",SMALL(IF(ISERROR(SEARCH(MID(";"&amp;'CASE DATA'!$E122&amp;";",ROW($1:$99),1),";")),"",ROW($1:$99)+1),COLUMN(H122)),SMALL(IF(ISERROR(SEARCH(MID(";"&amp;'CASE DATA'!$E122&amp;";",ROW($1:$99),1),";")),"",ROW($1:$99)),COLUMN(H121)+1)-SMALL(IF(ISERROR(SEARCH(MID(";"&amp;'CASE DATA'!$E122&amp;";",ROW($1:$99),1),";")),"",ROW($1:$99)),COLUMN(H121))-1)</f>
        <v/>
      </c>
      <c r="AC122" s="196" t="str" cm="1">
        <f t="array" ref="AC122">MID(";"&amp;'CASE DATA'!$E122&amp;";",SMALL(IF(ISERROR(SEARCH(MID(";"&amp;'CASE DATA'!$E122&amp;";",ROW($1:$99),1),";")),"",ROW($1:$99)+1),COLUMN(I122)),SMALL(IF(ISERROR(SEARCH(MID(";"&amp;'CASE DATA'!$E122&amp;";",ROW($1:$99),1),";")),"",ROW($1:$99)),COLUMN(I121)+1)-SMALL(IF(ISERROR(SEARCH(MID(";"&amp;'CASE DATA'!$E122&amp;";",ROW($1:$99),1),";")),"",ROW($1:$99)),COLUMN(I121))-1)</f>
        <v/>
      </c>
      <c r="AD122" s="196" t="str" cm="1">
        <f t="array" ref="AD122">MID(";"&amp;'CASE DATA'!$E122&amp;";",SMALL(IF(ISERROR(SEARCH(MID(";"&amp;'CASE DATA'!$E122&amp;";",ROW($1:$99),1),";")),"",ROW($1:$99)+1),COLUMN(J122)),SMALL(IF(ISERROR(SEARCH(MID(";"&amp;'CASE DATA'!$E122&amp;";",ROW($1:$99),1),";")),"",ROW($1:$99)),COLUMN(J121)+1)-SMALL(IF(ISERROR(SEARCH(MID(";"&amp;'CASE DATA'!$E122&amp;";",ROW($1:$99),1),";")),"",ROW($1:$99)),COLUMN(J121))-1)</f>
        <v/>
      </c>
      <c r="AE122" s="196" t="str" cm="1">
        <f t="array" ref="AE122">MID(";"&amp;'CASE DATA'!$E122&amp;";",SMALL(IF(ISERROR(SEARCH(MID(";"&amp;'CASE DATA'!$E122&amp;";",ROW($1:$99),1),";")),"",ROW($1:$99)+1),COLUMN(K122)),SMALL(IF(ISERROR(SEARCH(MID(";"&amp;'CASE DATA'!$E122&amp;";",ROW($1:$99),1),";")),"",ROW($1:$99)),COLUMN(K121)+1)-SMALL(IF(ISERROR(SEARCH(MID(";"&amp;'CASE DATA'!$E122&amp;";",ROW($1:$99),1),";")),"",ROW($1:$99)),COLUMN(K121))-1)</f>
        <v/>
      </c>
      <c r="AF122" s="196" t="str" cm="1">
        <f t="array" ref="AF122">MID(";"&amp;'CASE DATA'!$E122&amp;";",SMALL(IF(ISERROR(SEARCH(MID(";"&amp;'CASE DATA'!$E122&amp;";",ROW($1:$99),1),";")),"",ROW($1:$99)+1),COLUMN(L122)),SMALL(IF(ISERROR(SEARCH(MID(";"&amp;'CASE DATA'!$E122&amp;";",ROW($1:$99),1),";")),"",ROW($1:$99)),COLUMN(L121)+1)-SMALL(IF(ISERROR(SEARCH(MID(";"&amp;'CASE DATA'!$E122&amp;";",ROW($1:$99),1),";")),"",ROW($1:$99)),COLUMN(L121))-1)</f>
        <v/>
      </c>
    </row>
    <row r="123" spans="4:32" x14ac:dyDescent="0.3">
      <c r="D123" s="175"/>
      <c r="E123" s="185"/>
      <c r="S123" s="11">
        <f t="shared" si="2"/>
        <v>0</v>
      </c>
      <c r="U123" s="196" t="str" cm="1">
        <f t="array" ref="U123">MID(";"&amp;'CASE DATA'!$E123&amp;";",SMALL(IF(ISERROR(SEARCH(MID(";"&amp;'CASE DATA'!$E123&amp;";",ROW($1:$99),1),";")),"",ROW($1:$99)+1),COLUMN(A123)),SMALL(IF(ISERROR(SEARCH(MID(";"&amp;'CASE DATA'!$E123&amp;";",ROW($1:$99),1),";")),"",ROW($1:$99)),COLUMN(A122)+1)-SMALL(IF(ISERROR(SEARCH(MID(";"&amp;'CASE DATA'!$E123&amp;";",ROW($1:$99),1),";")),"",ROW($1:$99)),COLUMN(A122))-1)</f>
        <v/>
      </c>
      <c r="V123" s="196" t="str" cm="1">
        <f t="array" ref="V123">MID(";"&amp;'CASE DATA'!$E123&amp;";",SMALL(IF(ISERROR(SEARCH(MID(";"&amp;'CASE DATA'!$E123&amp;";",ROW($1:$99),1),";")),"",ROW($1:$99)+1),COLUMN(B123)),SMALL(IF(ISERROR(SEARCH(MID(";"&amp;'CASE DATA'!$E123&amp;";",ROW($1:$99),1),";")),"",ROW($1:$99)),COLUMN(B122)+1)-SMALL(IF(ISERROR(SEARCH(MID(";"&amp;'CASE DATA'!$E123&amp;";",ROW($1:$99),1),";")),"",ROW($1:$99)),COLUMN(B122))-1)</f>
        <v/>
      </c>
      <c r="W123" s="196" t="str" cm="1">
        <f t="array" ref="W123">MID(";"&amp;'CASE DATA'!$E123&amp;";",SMALL(IF(ISERROR(SEARCH(MID(";"&amp;'CASE DATA'!$E123&amp;";",ROW($1:$99),1),";")),"",ROW($1:$99)+1),COLUMN(C123)),SMALL(IF(ISERROR(SEARCH(MID(";"&amp;'CASE DATA'!$E123&amp;";",ROW($1:$99),1),";")),"",ROW($1:$99)),COLUMN(C122)+1)-SMALL(IF(ISERROR(SEARCH(MID(";"&amp;'CASE DATA'!$E123&amp;";",ROW($1:$99),1),";")),"",ROW($1:$99)),COLUMN(C122))-1)</f>
        <v/>
      </c>
      <c r="X123" s="196" t="str" cm="1">
        <f t="array" ref="X123">MID(";"&amp;'CASE DATA'!$E123&amp;";",SMALL(IF(ISERROR(SEARCH(MID(";"&amp;'CASE DATA'!$E123&amp;";",ROW($1:$99),1),";")),"",ROW($1:$99)+1),COLUMN(D123)),SMALL(IF(ISERROR(SEARCH(MID(";"&amp;'CASE DATA'!$E123&amp;";",ROW($1:$99),1),";")),"",ROW($1:$99)),COLUMN(D122)+1)-SMALL(IF(ISERROR(SEARCH(MID(";"&amp;'CASE DATA'!$E123&amp;";",ROW($1:$99),1),";")),"",ROW($1:$99)),COLUMN(D122))-1)</f>
        <v/>
      </c>
      <c r="Y123" s="196" t="str" cm="1">
        <f t="array" ref="Y123">MID(";"&amp;'CASE DATA'!$E123&amp;";",SMALL(IF(ISERROR(SEARCH(MID(";"&amp;'CASE DATA'!$E123&amp;";",ROW($1:$99),1),";")),"",ROW($1:$99)+1),COLUMN(E123)),SMALL(IF(ISERROR(SEARCH(MID(";"&amp;'CASE DATA'!$E123&amp;";",ROW($1:$99),1),";")),"",ROW($1:$99)),COLUMN(E122)+1)-SMALL(IF(ISERROR(SEARCH(MID(";"&amp;'CASE DATA'!$E123&amp;";",ROW($1:$99),1),";")),"",ROW($1:$99)),COLUMN(E122))-1)</f>
        <v/>
      </c>
      <c r="Z123" s="196" t="str" cm="1">
        <f t="array" ref="Z123">MID(";"&amp;'CASE DATA'!$E123&amp;";",SMALL(IF(ISERROR(SEARCH(MID(";"&amp;'CASE DATA'!$E123&amp;";",ROW($1:$99),1),";")),"",ROW($1:$99)+1),COLUMN(F123)),SMALL(IF(ISERROR(SEARCH(MID(";"&amp;'CASE DATA'!$E123&amp;";",ROW($1:$99),1),";")),"",ROW($1:$99)),COLUMN(F122)+1)-SMALL(IF(ISERROR(SEARCH(MID(";"&amp;'CASE DATA'!$E123&amp;";",ROW($1:$99),1),";")),"",ROW($1:$99)),COLUMN(F122))-1)</f>
        <v/>
      </c>
      <c r="AA123" s="196" t="str" cm="1">
        <f t="array" ref="AA123">MID(";"&amp;'CASE DATA'!$E123&amp;";",SMALL(IF(ISERROR(SEARCH(MID(";"&amp;'CASE DATA'!$E123&amp;";",ROW($1:$99),1),";")),"",ROW($1:$99)+1),COLUMN(G123)),SMALL(IF(ISERROR(SEARCH(MID(";"&amp;'CASE DATA'!$E123&amp;";",ROW($1:$99),1),";")),"",ROW($1:$99)),COLUMN(G122)+1)-SMALL(IF(ISERROR(SEARCH(MID(";"&amp;'CASE DATA'!$E123&amp;";",ROW($1:$99),1),";")),"",ROW($1:$99)),COLUMN(G122))-1)</f>
        <v/>
      </c>
      <c r="AB123" s="196" t="str" cm="1">
        <f t="array" ref="AB123">MID(";"&amp;'CASE DATA'!$E123&amp;";",SMALL(IF(ISERROR(SEARCH(MID(";"&amp;'CASE DATA'!$E123&amp;";",ROW($1:$99),1),";")),"",ROW($1:$99)+1),COLUMN(H123)),SMALL(IF(ISERROR(SEARCH(MID(";"&amp;'CASE DATA'!$E123&amp;";",ROW($1:$99),1),";")),"",ROW($1:$99)),COLUMN(H122)+1)-SMALL(IF(ISERROR(SEARCH(MID(";"&amp;'CASE DATA'!$E123&amp;";",ROW($1:$99),1),";")),"",ROW($1:$99)),COLUMN(H122))-1)</f>
        <v/>
      </c>
      <c r="AC123" s="196" t="str" cm="1">
        <f t="array" ref="AC123">MID(";"&amp;'CASE DATA'!$E123&amp;";",SMALL(IF(ISERROR(SEARCH(MID(";"&amp;'CASE DATA'!$E123&amp;";",ROW($1:$99),1),";")),"",ROW($1:$99)+1),COLUMN(I123)),SMALL(IF(ISERROR(SEARCH(MID(";"&amp;'CASE DATA'!$E123&amp;";",ROW($1:$99),1),";")),"",ROW($1:$99)),COLUMN(I122)+1)-SMALL(IF(ISERROR(SEARCH(MID(";"&amp;'CASE DATA'!$E123&amp;";",ROW($1:$99),1),";")),"",ROW($1:$99)),COLUMN(I122))-1)</f>
        <v/>
      </c>
      <c r="AD123" s="196" t="str" cm="1">
        <f t="array" ref="AD123">MID(";"&amp;'CASE DATA'!$E123&amp;";",SMALL(IF(ISERROR(SEARCH(MID(";"&amp;'CASE DATA'!$E123&amp;";",ROW($1:$99),1),";")),"",ROW($1:$99)+1),COLUMN(J123)),SMALL(IF(ISERROR(SEARCH(MID(";"&amp;'CASE DATA'!$E123&amp;";",ROW($1:$99),1),";")),"",ROW($1:$99)),COLUMN(J122)+1)-SMALL(IF(ISERROR(SEARCH(MID(";"&amp;'CASE DATA'!$E123&amp;";",ROW($1:$99),1),";")),"",ROW($1:$99)),COLUMN(J122))-1)</f>
        <v/>
      </c>
      <c r="AE123" s="196" t="str" cm="1">
        <f t="array" ref="AE123">MID(";"&amp;'CASE DATA'!$E123&amp;";",SMALL(IF(ISERROR(SEARCH(MID(";"&amp;'CASE DATA'!$E123&amp;";",ROW($1:$99),1),";")),"",ROW($1:$99)+1),COLUMN(K123)),SMALL(IF(ISERROR(SEARCH(MID(";"&amp;'CASE DATA'!$E123&amp;";",ROW($1:$99),1),";")),"",ROW($1:$99)),COLUMN(K122)+1)-SMALL(IF(ISERROR(SEARCH(MID(";"&amp;'CASE DATA'!$E123&amp;";",ROW($1:$99),1),";")),"",ROW($1:$99)),COLUMN(K122))-1)</f>
        <v/>
      </c>
      <c r="AF123" s="196" t="str" cm="1">
        <f t="array" ref="AF123">MID(";"&amp;'CASE DATA'!$E123&amp;";",SMALL(IF(ISERROR(SEARCH(MID(";"&amp;'CASE DATA'!$E123&amp;";",ROW($1:$99),1),";")),"",ROW($1:$99)+1),COLUMN(L123)),SMALL(IF(ISERROR(SEARCH(MID(";"&amp;'CASE DATA'!$E123&amp;";",ROW($1:$99),1),";")),"",ROW($1:$99)),COLUMN(L122)+1)-SMALL(IF(ISERROR(SEARCH(MID(";"&amp;'CASE DATA'!$E123&amp;";",ROW($1:$99),1),";")),"",ROW($1:$99)),COLUMN(L122))-1)</f>
        <v/>
      </c>
    </row>
    <row r="124" spans="4:32" x14ac:dyDescent="0.3">
      <c r="D124" s="175"/>
      <c r="E124" s="185"/>
      <c r="S124" s="11">
        <f t="shared" si="2"/>
        <v>0</v>
      </c>
      <c r="U124" s="196" t="str" cm="1">
        <f t="array" ref="U124">MID(";"&amp;'CASE DATA'!$E124&amp;";",SMALL(IF(ISERROR(SEARCH(MID(";"&amp;'CASE DATA'!$E124&amp;";",ROW($1:$99),1),";")),"",ROW($1:$99)+1),COLUMN(A124)),SMALL(IF(ISERROR(SEARCH(MID(";"&amp;'CASE DATA'!$E124&amp;";",ROW($1:$99),1),";")),"",ROW($1:$99)),COLUMN(A123)+1)-SMALL(IF(ISERROR(SEARCH(MID(";"&amp;'CASE DATA'!$E124&amp;";",ROW($1:$99),1),";")),"",ROW($1:$99)),COLUMN(A123))-1)</f>
        <v/>
      </c>
      <c r="V124" s="196" t="str" cm="1">
        <f t="array" ref="V124">MID(";"&amp;'CASE DATA'!$E124&amp;";",SMALL(IF(ISERROR(SEARCH(MID(";"&amp;'CASE DATA'!$E124&amp;";",ROW($1:$99),1),";")),"",ROW($1:$99)+1),COLUMN(B124)),SMALL(IF(ISERROR(SEARCH(MID(";"&amp;'CASE DATA'!$E124&amp;";",ROW($1:$99),1),";")),"",ROW($1:$99)),COLUMN(B123)+1)-SMALL(IF(ISERROR(SEARCH(MID(";"&amp;'CASE DATA'!$E124&amp;";",ROW($1:$99),1),";")),"",ROW($1:$99)),COLUMN(B123))-1)</f>
        <v/>
      </c>
      <c r="W124" s="196" t="str" cm="1">
        <f t="array" ref="W124">MID(";"&amp;'CASE DATA'!$E124&amp;";",SMALL(IF(ISERROR(SEARCH(MID(";"&amp;'CASE DATA'!$E124&amp;";",ROW($1:$99),1),";")),"",ROW($1:$99)+1),COLUMN(C124)),SMALL(IF(ISERROR(SEARCH(MID(";"&amp;'CASE DATA'!$E124&amp;";",ROW($1:$99),1),";")),"",ROW($1:$99)),COLUMN(C123)+1)-SMALL(IF(ISERROR(SEARCH(MID(";"&amp;'CASE DATA'!$E124&amp;";",ROW($1:$99),1),";")),"",ROW($1:$99)),COLUMN(C123))-1)</f>
        <v/>
      </c>
      <c r="X124" s="196" t="str" cm="1">
        <f t="array" ref="X124">MID(";"&amp;'CASE DATA'!$E124&amp;";",SMALL(IF(ISERROR(SEARCH(MID(";"&amp;'CASE DATA'!$E124&amp;";",ROW($1:$99),1),";")),"",ROW($1:$99)+1),COLUMN(D124)),SMALL(IF(ISERROR(SEARCH(MID(";"&amp;'CASE DATA'!$E124&amp;";",ROW($1:$99),1),";")),"",ROW($1:$99)),COLUMN(D123)+1)-SMALL(IF(ISERROR(SEARCH(MID(";"&amp;'CASE DATA'!$E124&amp;";",ROW($1:$99),1),";")),"",ROW($1:$99)),COLUMN(D123))-1)</f>
        <v/>
      </c>
      <c r="Y124" s="196" t="str" cm="1">
        <f t="array" ref="Y124">MID(";"&amp;'CASE DATA'!$E124&amp;";",SMALL(IF(ISERROR(SEARCH(MID(";"&amp;'CASE DATA'!$E124&amp;";",ROW($1:$99),1),";")),"",ROW($1:$99)+1),COLUMN(E124)),SMALL(IF(ISERROR(SEARCH(MID(";"&amp;'CASE DATA'!$E124&amp;";",ROW($1:$99),1),";")),"",ROW($1:$99)),COLUMN(E123)+1)-SMALL(IF(ISERROR(SEARCH(MID(";"&amp;'CASE DATA'!$E124&amp;";",ROW($1:$99),1),";")),"",ROW($1:$99)),COLUMN(E123))-1)</f>
        <v/>
      </c>
      <c r="Z124" s="196" t="str" cm="1">
        <f t="array" ref="Z124">MID(";"&amp;'CASE DATA'!$E124&amp;";",SMALL(IF(ISERROR(SEARCH(MID(";"&amp;'CASE DATA'!$E124&amp;";",ROW($1:$99),1),";")),"",ROW($1:$99)+1),COLUMN(F124)),SMALL(IF(ISERROR(SEARCH(MID(";"&amp;'CASE DATA'!$E124&amp;";",ROW($1:$99),1),";")),"",ROW($1:$99)),COLUMN(F123)+1)-SMALL(IF(ISERROR(SEARCH(MID(";"&amp;'CASE DATA'!$E124&amp;";",ROW($1:$99),1),";")),"",ROW($1:$99)),COLUMN(F123))-1)</f>
        <v/>
      </c>
      <c r="AA124" s="196" t="str" cm="1">
        <f t="array" ref="AA124">MID(";"&amp;'CASE DATA'!$E124&amp;";",SMALL(IF(ISERROR(SEARCH(MID(";"&amp;'CASE DATA'!$E124&amp;";",ROW($1:$99),1),";")),"",ROW($1:$99)+1),COLUMN(G124)),SMALL(IF(ISERROR(SEARCH(MID(";"&amp;'CASE DATA'!$E124&amp;";",ROW($1:$99),1),";")),"",ROW($1:$99)),COLUMN(G123)+1)-SMALL(IF(ISERROR(SEARCH(MID(";"&amp;'CASE DATA'!$E124&amp;";",ROW($1:$99),1),";")),"",ROW($1:$99)),COLUMN(G123))-1)</f>
        <v/>
      </c>
      <c r="AB124" s="196" t="str" cm="1">
        <f t="array" ref="AB124">MID(";"&amp;'CASE DATA'!$E124&amp;";",SMALL(IF(ISERROR(SEARCH(MID(";"&amp;'CASE DATA'!$E124&amp;";",ROW($1:$99),1),";")),"",ROW($1:$99)+1),COLUMN(H124)),SMALL(IF(ISERROR(SEARCH(MID(";"&amp;'CASE DATA'!$E124&amp;";",ROW($1:$99),1),";")),"",ROW($1:$99)),COLUMN(H123)+1)-SMALL(IF(ISERROR(SEARCH(MID(";"&amp;'CASE DATA'!$E124&amp;";",ROW($1:$99),1),";")),"",ROW($1:$99)),COLUMN(H123))-1)</f>
        <v/>
      </c>
      <c r="AC124" s="196" t="str" cm="1">
        <f t="array" ref="AC124">MID(";"&amp;'CASE DATA'!$E124&amp;";",SMALL(IF(ISERROR(SEARCH(MID(";"&amp;'CASE DATA'!$E124&amp;";",ROW($1:$99),1),";")),"",ROW($1:$99)+1),COLUMN(I124)),SMALL(IF(ISERROR(SEARCH(MID(";"&amp;'CASE DATA'!$E124&amp;";",ROW($1:$99),1),";")),"",ROW($1:$99)),COLUMN(I123)+1)-SMALL(IF(ISERROR(SEARCH(MID(";"&amp;'CASE DATA'!$E124&amp;";",ROW($1:$99),1),";")),"",ROW($1:$99)),COLUMN(I123))-1)</f>
        <v/>
      </c>
      <c r="AD124" s="196" t="str" cm="1">
        <f t="array" ref="AD124">MID(";"&amp;'CASE DATA'!$E124&amp;";",SMALL(IF(ISERROR(SEARCH(MID(";"&amp;'CASE DATA'!$E124&amp;";",ROW($1:$99),1),";")),"",ROW($1:$99)+1),COLUMN(J124)),SMALL(IF(ISERROR(SEARCH(MID(";"&amp;'CASE DATA'!$E124&amp;";",ROW($1:$99),1),";")),"",ROW($1:$99)),COLUMN(J123)+1)-SMALL(IF(ISERROR(SEARCH(MID(";"&amp;'CASE DATA'!$E124&amp;";",ROW($1:$99),1),";")),"",ROW($1:$99)),COLUMN(J123))-1)</f>
        <v/>
      </c>
      <c r="AE124" s="196" t="str" cm="1">
        <f t="array" ref="AE124">MID(";"&amp;'CASE DATA'!$E124&amp;";",SMALL(IF(ISERROR(SEARCH(MID(";"&amp;'CASE DATA'!$E124&amp;";",ROW($1:$99),1),";")),"",ROW($1:$99)+1),COLUMN(K124)),SMALL(IF(ISERROR(SEARCH(MID(";"&amp;'CASE DATA'!$E124&amp;";",ROW($1:$99),1),";")),"",ROW($1:$99)),COLUMN(K123)+1)-SMALL(IF(ISERROR(SEARCH(MID(";"&amp;'CASE DATA'!$E124&amp;";",ROW($1:$99),1),";")),"",ROW($1:$99)),COLUMN(K123))-1)</f>
        <v/>
      </c>
      <c r="AF124" s="196" t="str" cm="1">
        <f t="array" ref="AF124">MID(";"&amp;'CASE DATA'!$E124&amp;";",SMALL(IF(ISERROR(SEARCH(MID(";"&amp;'CASE DATA'!$E124&amp;";",ROW($1:$99),1),";")),"",ROW($1:$99)+1),COLUMN(L124)),SMALL(IF(ISERROR(SEARCH(MID(";"&amp;'CASE DATA'!$E124&amp;";",ROW($1:$99),1),";")),"",ROW($1:$99)),COLUMN(L123)+1)-SMALL(IF(ISERROR(SEARCH(MID(";"&amp;'CASE DATA'!$E124&amp;";",ROW($1:$99),1),";")),"",ROW($1:$99)),COLUMN(L123))-1)</f>
        <v/>
      </c>
    </row>
    <row r="125" spans="4:32" x14ac:dyDescent="0.3">
      <c r="D125" s="175"/>
      <c r="E125" s="185"/>
      <c r="S125" s="11">
        <f t="shared" si="2"/>
        <v>0</v>
      </c>
      <c r="U125" s="196" t="str" cm="1">
        <f t="array" ref="U125">MID(";"&amp;'CASE DATA'!$E125&amp;";",SMALL(IF(ISERROR(SEARCH(MID(";"&amp;'CASE DATA'!$E125&amp;";",ROW($1:$99),1),";")),"",ROW($1:$99)+1),COLUMN(A125)),SMALL(IF(ISERROR(SEARCH(MID(";"&amp;'CASE DATA'!$E125&amp;";",ROW($1:$99),1),";")),"",ROW($1:$99)),COLUMN(A124)+1)-SMALL(IF(ISERROR(SEARCH(MID(";"&amp;'CASE DATA'!$E125&amp;";",ROW($1:$99),1),";")),"",ROW($1:$99)),COLUMN(A124))-1)</f>
        <v/>
      </c>
      <c r="V125" s="196" t="str" cm="1">
        <f t="array" ref="V125">MID(";"&amp;'CASE DATA'!$E125&amp;";",SMALL(IF(ISERROR(SEARCH(MID(";"&amp;'CASE DATA'!$E125&amp;";",ROW($1:$99),1),";")),"",ROW($1:$99)+1),COLUMN(B125)),SMALL(IF(ISERROR(SEARCH(MID(";"&amp;'CASE DATA'!$E125&amp;";",ROW($1:$99),1),";")),"",ROW($1:$99)),COLUMN(B124)+1)-SMALL(IF(ISERROR(SEARCH(MID(";"&amp;'CASE DATA'!$E125&amp;";",ROW($1:$99),1),";")),"",ROW($1:$99)),COLUMN(B124))-1)</f>
        <v/>
      </c>
      <c r="W125" s="196" t="str" cm="1">
        <f t="array" ref="W125">MID(";"&amp;'CASE DATA'!$E125&amp;";",SMALL(IF(ISERROR(SEARCH(MID(";"&amp;'CASE DATA'!$E125&amp;";",ROW($1:$99),1),";")),"",ROW($1:$99)+1),COLUMN(C125)),SMALL(IF(ISERROR(SEARCH(MID(";"&amp;'CASE DATA'!$E125&amp;";",ROW($1:$99),1),";")),"",ROW($1:$99)),COLUMN(C124)+1)-SMALL(IF(ISERROR(SEARCH(MID(";"&amp;'CASE DATA'!$E125&amp;";",ROW($1:$99),1),";")),"",ROW($1:$99)),COLUMN(C124))-1)</f>
        <v/>
      </c>
      <c r="X125" s="196" t="str" cm="1">
        <f t="array" ref="X125">MID(";"&amp;'CASE DATA'!$E125&amp;";",SMALL(IF(ISERROR(SEARCH(MID(";"&amp;'CASE DATA'!$E125&amp;";",ROW($1:$99),1),";")),"",ROW($1:$99)+1),COLUMN(D125)),SMALL(IF(ISERROR(SEARCH(MID(";"&amp;'CASE DATA'!$E125&amp;";",ROW($1:$99),1),";")),"",ROW($1:$99)),COLUMN(D124)+1)-SMALL(IF(ISERROR(SEARCH(MID(";"&amp;'CASE DATA'!$E125&amp;";",ROW($1:$99),1),";")),"",ROW($1:$99)),COLUMN(D124))-1)</f>
        <v/>
      </c>
      <c r="Y125" s="196" t="str" cm="1">
        <f t="array" ref="Y125">MID(";"&amp;'CASE DATA'!$E125&amp;";",SMALL(IF(ISERROR(SEARCH(MID(";"&amp;'CASE DATA'!$E125&amp;";",ROW($1:$99),1),";")),"",ROW($1:$99)+1),COLUMN(E125)),SMALL(IF(ISERROR(SEARCH(MID(";"&amp;'CASE DATA'!$E125&amp;";",ROW($1:$99),1),";")),"",ROW($1:$99)),COLUMN(E124)+1)-SMALL(IF(ISERROR(SEARCH(MID(";"&amp;'CASE DATA'!$E125&amp;";",ROW($1:$99),1),";")),"",ROW($1:$99)),COLUMN(E124))-1)</f>
        <v/>
      </c>
      <c r="Z125" s="196" t="str" cm="1">
        <f t="array" ref="Z125">MID(";"&amp;'CASE DATA'!$E125&amp;";",SMALL(IF(ISERROR(SEARCH(MID(";"&amp;'CASE DATA'!$E125&amp;";",ROW($1:$99),1),";")),"",ROW($1:$99)+1),COLUMN(F125)),SMALL(IF(ISERROR(SEARCH(MID(";"&amp;'CASE DATA'!$E125&amp;";",ROW($1:$99),1),";")),"",ROW($1:$99)),COLUMN(F124)+1)-SMALL(IF(ISERROR(SEARCH(MID(";"&amp;'CASE DATA'!$E125&amp;";",ROW($1:$99),1),";")),"",ROW($1:$99)),COLUMN(F124))-1)</f>
        <v/>
      </c>
      <c r="AA125" s="196" t="str" cm="1">
        <f t="array" ref="AA125">MID(";"&amp;'CASE DATA'!$E125&amp;";",SMALL(IF(ISERROR(SEARCH(MID(";"&amp;'CASE DATA'!$E125&amp;";",ROW($1:$99),1),";")),"",ROW($1:$99)+1),COLUMN(G125)),SMALL(IF(ISERROR(SEARCH(MID(";"&amp;'CASE DATA'!$E125&amp;";",ROW($1:$99),1),";")),"",ROW($1:$99)),COLUMN(G124)+1)-SMALL(IF(ISERROR(SEARCH(MID(";"&amp;'CASE DATA'!$E125&amp;";",ROW($1:$99),1),";")),"",ROW($1:$99)),COLUMN(G124))-1)</f>
        <v/>
      </c>
      <c r="AB125" s="196" t="str" cm="1">
        <f t="array" ref="AB125">MID(";"&amp;'CASE DATA'!$E125&amp;";",SMALL(IF(ISERROR(SEARCH(MID(";"&amp;'CASE DATA'!$E125&amp;";",ROW($1:$99),1),";")),"",ROW($1:$99)+1),COLUMN(H125)),SMALL(IF(ISERROR(SEARCH(MID(";"&amp;'CASE DATA'!$E125&amp;";",ROW($1:$99),1),";")),"",ROW($1:$99)),COLUMN(H124)+1)-SMALL(IF(ISERROR(SEARCH(MID(";"&amp;'CASE DATA'!$E125&amp;";",ROW($1:$99),1),";")),"",ROW($1:$99)),COLUMN(H124))-1)</f>
        <v/>
      </c>
      <c r="AC125" s="196" t="str" cm="1">
        <f t="array" ref="AC125">MID(";"&amp;'CASE DATA'!$E125&amp;";",SMALL(IF(ISERROR(SEARCH(MID(";"&amp;'CASE DATA'!$E125&amp;";",ROW($1:$99),1),";")),"",ROW($1:$99)+1),COLUMN(I125)),SMALL(IF(ISERROR(SEARCH(MID(";"&amp;'CASE DATA'!$E125&amp;";",ROW($1:$99),1),";")),"",ROW($1:$99)),COLUMN(I124)+1)-SMALL(IF(ISERROR(SEARCH(MID(";"&amp;'CASE DATA'!$E125&amp;";",ROW($1:$99),1),";")),"",ROW($1:$99)),COLUMN(I124))-1)</f>
        <v/>
      </c>
      <c r="AD125" s="196" t="str" cm="1">
        <f t="array" ref="AD125">MID(";"&amp;'CASE DATA'!$E125&amp;";",SMALL(IF(ISERROR(SEARCH(MID(";"&amp;'CASE DATA'!$E125&amp;";",ROW($1:$99),1),";")),"",ROW($1:$99)+1),COLUMN(J125)),SMALL(IF(ISERROR(SEARCH(MID(";"&amp;'CASE DATA'!$E125&amp;";",ROW($1:$99),1),";")),"",ROW($1:$99)),COLUMN(J124)+1)-SMALL(IF(ISERROR(SEARCH(MID(";"&amp;'CASE DATA'!$E125&amp;";",ROW($1:$99),1),";")),"",ROW($1:$99)),COLUMN(J124))-1)</f>
        <v/>
      </c>
      <c r="AE125" s="196" t="str" cm="1">
        <f t="array" ref="AE125">MID(";"&amp;'CASE DATA'!$E125&amp;";",SMALL(IF(ISERROR(SEARCH(MID(";"&amp;'CASE DATA'!$E125&amp;";",ROW($1:$99),1),";")),"",ROW($1:$99)+1),COLUMN(K125)),SMALL(IF(ISERROR(SEARCH(MID(";"&amp;'CASE DATA'!$E125&amp;";",ROW($1:$99),1),";")),"",ROW($1:$99)),COLUMN(K124)+1)-SMALL(IF(ISERROR(SEARCH(MID(";"&amp;'CASE DATA'!$E125&amp;";",ROW($1:$99),1),";")),"",ROW($1:$99)),COLUMN(K124))-1)</f>
        <v/>
      </c>
      <c r="AF125" s="196" t="str" cm="1">
        <f t="array" ref="AF125">MID(";"&amp;'CASE DATA'!$E125&amp;";",SMALL(IF(ISERROR(SEARCH(MID(";"&amp;'CASE DATA'!$E125&amp;";",ROW($1:$99),1),";")),"",ROW($1:$99)+1),COLUMN(L125)),SMALL(IF(ISERROR(SEARCH(MID(";"&amp;'CASE DATA'!$E125&amp;";",ROW($1:$99),1),";")),"",ROW($1:$99)),COLUMN(L124)+1)-SMALL(IF(ISERROR(SEARCH(MID(";"&amp;'CASE DATA'!$E125&amp;";",ROW($1:$99),1),";")),"",ROW($1:$99)),COLUMN(L124))-1)</f>
        <v/>
      </c>
    </row>
    <row r="126" spans="4:32" x14ac:dyDescent="0.3">
      <c r="D126" s="175"/>
      <c r="E126" s="185"/>
      <c r="S126" s="11">
        <f t="shared" si="2"/>
        <v>0</v>
      </c>
      <c r="U126" s="196" t="str" cm="1">
        <f t="array" ref="U126">MID(";"&amp;'CASE DATA'!$E126&amp;";",SMALL(IF(ISERROR(SEARCH(MID(";"&amp;'CASE DATA'!$E126&amp;";",ROW($1:$99),1),";")),"",ROW($1:$99)+1),COLUMN(A126)),SMALL(IF(ISERROR(SEARCH(MID(";"&amp;'CASE DATA'!$E126&amp;";",ROW($1:$99),1),";")),"",ROW($1:$99)),COLUMN(A125)+1)-SMALL(IF(ISERROR(SEARCH(MID(";"&amp;'CASE DATA'!$E126&amp;";",ROW($1:$99),1),";")),"",ROW($1:$99)),COLUMN(A125))-1)</f>
        <v/>
      </c>
      <c r="V126" s="196" t="str" cm="1">
        <f t="array" ref="V126">MID(";"&amp;'CASE DATA'!$E126&amp;";",SMALL(IF(ISERROR(SEARCH(MID(";"&amp;'CASE DATA'!$E126&amp;";",ROW($1:$99),1),";")),"",ROW($1:$99)+1),COLUMN(B126)),SMALL(IF(ISERROR(SEARCH(MID(";"&amp;'CASE DATA'!$E126&amp;";",ROW($1:$99),1),";")),"",ROW($1:$99)),COLUMN(B125)+1)-SMALL(IF(ISERROR(SEARCH(MID(";"&amp;'CASE DATA'!$E126&amp;";",ROW($1:$99),1),";")),"",ROW($1:$99)),COLUMN(B125))-1)</f>
        <v/>
      </c>
      <c r="W126" s="196" t="str" cm="1">
        <f t="array" ref="W126">MID(";"&amp;'CASE DATA'!$E126&amp;";",SMALL(IF(ISERROR(SEARCH(MID(";"&amp;'CASE DATA'!$E126&amp;";",ROW($1:$99),1),";")),"",ROW($1:$99)+1),COLUMN(C126)),SMALL(IF(ISERROR(SEARCH(MID(";"&amp;'CASE DATA'!$E126&amp;";",ROW($1:$99),1),";")),"",ROW($1:$99)),COLUMN(C125)+1)-SMALL(IF(ISERROR(SEARCH(MID(";"&amp;'CASE DATA'!$E126&amp;";",ROW($1:$99),1),";")),"",ROW($1:$99)),COLUMN(C125))-1)</f>
        <v/>
      </c>
      <c r="X126" s="196" t="str" cm="1">
        <f t="array" ref="X126">MID(";"&amp;'CASE DATA'!$E126&amp;";",SMALL(IF(ISERROR(SEARCH(MID(";"&amp;'CASE DATA'!$E126&amp;";",ROW($1:$99),1),";")),"",ROW($1:$99)+1),COLUMN(D126)),SMALL(IF(ISERROR(SEARCH(MID(";"&amp;'CASE DATA'!$E126&amp;";",ROW($1:$99),1),";")),"",ROW($1:$99)),COLUMN(D125)+1)-SMALL(IF(ISERROR(SEARCH(MID(";"&amp;'CASE DATA'!$E126&amp;";",ROW($1:$99),1),";")),"",ROW($1:$99)),COLUMN(D125))-1)</f>
        <v/>
      </c>
      <c r="Y126" s="196" t="str" cm="1">
        <f t="array" ref="Y126">MID(";"&amp;'CASE DATA'!$E126&amp;";",SMALL(IF(ISERROR(SEARCH(MID(";"&amp;'CASE DATA'!$E126&amp;";",ROW($1:$99),1),";")),"",ROW($1:$99)+1),COLUMN(E126)),SMALL(IF(ISERROR(SEARCH(MID(";"&amp;'CASE DATA'!$E126&amp;";",ROW($1:$99),1),";")),"",ROW($1:$99)),COLUMN(E125)+1)-SMALL(IF(ISERROR(SEARCH(MID(";"&amp;'CASE DATA'!$E126&amp;";",ROW($1:$99),1),";")),"",ROW($1:$99)),COLUMN(E125))-1)</f>
        <v/>
      </c>
      <c r="Z126" s="196" t="str" cm="1">
        <f t="array" ref="Z126">MID(";"&amp;'CASE DATA'!$E126&amp;";",SMALL(IF(ISERROR(SEARCH(MID(";"&amp;'CASE DATA'!$E126&amp;";",ROW($1:$99),1),";")),"",ROW($1:$99)+1),COLUMN(F126)),SMALL(IF(ISERROR(SEARCH(MID(";"&amp;'CASE DATA'!$E126&amp;";",ROW($1:$99),1),";")),"",ROW($1:$99)),COLUMN(F125)+1)-SMALL(IF(ISERROR(SEARCH(MID(";"&amp;'CASE DATA'!$E126&amp;";",ROW($1:$99),1),";")),"",ROW($1:$99)),COLUMN(F125))-1)</f>
        <v/>
      </c>
      <c r="AA126" s="196" t="str" cm="1">
        <f t="array" ref="AA126">MID(";"&amp;'CASE DATA'!$E126&amp;";",SMALL(IF(ISERROR(SEARCH(MID(";"&amp;'CASE DATA'!$E126&amp;";",ROW($1:$99),1),";")),"",ROW($1:$99)+1),COLUMN(G126)),SMALL(IF(ISERROR(SEARCH(MID(";"&amp;'CASE DATA'!$E126&amp;";",ROW($1:$99),1),";")),"",ROW($1:$99)),COLUMN(G125)+1)-SMALL(IF(ISERROR(SEARCH(MID(";"&amp;'CASE DATA'!$E126&amp;";",ROW($1:$99),1),";")),"",ROW($1:$99)),COLUMN(G125))-1)</f>
        <v/>
      </c>
      <c r="AB126" s="196" t="str" cm="1">
        <f t="array" ref="AB126">MID(";"&amp;'CASE DATA'!$E126&amp;";",SMALL(IF(ISERROR(SEARCH(MID(";"&amp;'CASE DATA'!$E126&amp;";",ROW($1:$99),1),";")),"",ROW($1:$99)+1),COLUMN(H126)),SMALL(IF(ISERROR(SEARCH(MID(";"&amp;'CASE DATA'!$E126&amp;";",ROW($1:$99),1),";")),"",ROW($1:$99)),COLUMN(H125)+1)-SMALL(IF(ISERROR(SEARCH(MID(";"&amp;'CASE DATA'!$E126&amp;";",ROW($1:$99),1),";")),"",ROW($1:$99)),COLUMN(H125))-1)</f>
        <v/>
      </c>
      <c r="AC126" s="196" t="str" cm="1">
        <f t="array" ref="AC126">MID(";"&amp;'CASE DATA'!$E126&amp;";",SMALL(IF(ISERROR(SEARCH(MID(";"&amp;'CASE DATA'!$E126&amp;";",ROW($1:$99),1),";")),"",ROW($1:$99)+1),COLUMN(I126)),SMALL(IF(ISERROR(SEARCH(MID(";"&amp;'CASE DATA'!$E126&amp;";",ROW($1:$99),1),";")),"",ROW($1:$99)),COLUMN(I125)+1)-SMALL(IF(ISERROR(SEARCH(MID(";"&amp;'CASE DATA'!$E126&amp;";",ROW($1:$99),1),";")),"",ROW($1:$99)),COLUMN(I125))-1)</f>
        <v/>
      </c>
      <c r="AD126" s="196" t="str" cm="1">
        <f t="array" ref="AD126">MID(";"&amp;'CASE DATA'!$E126&amp;";",SMALL(IF(ISERROR(SEARCH(MID(";"&amp;'CASE DATA'!$E126&amp;";",ROW($1:$99),1),";")),"",ROW($1:$99)+1),COLUMN(J126)),SMALL(IF(ISERROR(SEARCH(MID(";"&amp;'CASE DATA'!$E126&amp;";",ROW($1:$99),1),";")),"",ROW($1:$99)),COLUMN(J125)+1)-SMALL(IF(ISERROR(SEARCH(MID(";"&amp;'CASE DATA'!$E126&amp;";",ROW($1:$99),1),";")),"",ROW($1:$99)),COLUMN(J125))-1)</f>
        <v/>
      </c>
      <c r="AE126" s="196" t="str" cm="1">
        <f t="array" ref="AE126">MID(";"&amp;'CASE DATA'!$E126&amp;";",SMALL(IF(ISERROR(SEARCH(MID(";"&amp;'CASE DATA'!$E126&amp;";",ROW($1:$99),1),";")),"",ROW($1:$99)+1),COLUMN(K126)),SMALL(IF(ISERROR(SEARCH(MID(";"&amp;'CASE DATA'!$E126&amp;";",ROW($1:$99),1),";")),"",ROW($1:$99)),COLUMN(K125)+1)-SMALL(IF(ISERROR(SEARCH(MID(";"&amp;'CASE DATA'!$E126&amp;";",ROW($1:$99),1),";")),"",ROW($1:$99)),COLUMN(K125))-1)</f>
        <v/>
      </c>
      <c r="AF126" s="196" t="str" cm="1">
        <f t="array" ref="AF126">MID(";"&amp;'CASE DATA'!$E126&amp;";",SMALL(IF(ISERROR(SEARCH(MID(";"&amp;'CASE DATA'!$E126&amp;";",ROW($1:$99),1),";")),"",ROW($1:$99)+1),COLUMN(L126)),SMALL(IF(ISERROR(SEARCH(MID(";"&amp;'CASE DATA'!$E126&amp;";",ROW($1:$99),1),";")),"",ROW($1:$99)),COLUMN(L125)+1)-SMALL(IF(ISERROR(SEARCH(MID(";"&amp;'CASE DATA'!$E126&amp;";",ROW($1:$99),1),";")),"",ROW($1:$99)),COLUMN(L125))-1)</f>
        <v/>
      </c>
    </row>
    <row r="127" spans="4:32" x14ac:dyDescent="0.3">
      <c r="D127" s="175"/>
      <c r="E127" s="185"/>
      <c r="S127" s="11">
        <f t="shared" si="2"/>
        <v>0</v>
      </c>
      <c r="U127" s="196" t="str" cm="1">
        <f t="array" ref="U127">MID(";"&amp;'CASE DATA'!$E127&amp;";",SMALL(IF(ISERROR(SEARCH(MID(";"&amp;'CASE DATA'!$E127&amp;";",ROW($1:$99),1),";")),"",ROW($1:$99)+1),COLUMN(A127)),SMALL(IF(ISERROR(SEARCH(MID(";"&amp;'CASE DATA'!$E127&amp;";",ROW($1:$99),1),";")),"",ROW($1:$99)),COLUMN(A126)+1)-SMALL(IF(ISERROR(SEARCH(MID(";"&amp;'CASE DATA'!$E127&amp;";",ROW($1:$99),1),";")),"",ROW($1:$99)),COLUMN(A126))-1)</f>
        <v/>
      </c>
      <c r="V127" s="196" t="str" cm="1">
        <f t="array" ref="V127">MID(";"&amp;'CASE DATA'!$E127&amp;";",SMALL(IF(ISERROR(SEARCH(MID(";"&amp;'CASE DATA'!$E127&amp;";",ROW($1:$99),1),";")),"",ROW($1:$99)+1),COLUMN(B127)),SMALL(IF(ISERROR(SEARCH(MID(";"&amp;'CASE DATA'!$E127&amp;";",ROW($1:$99),1),";")),"",ROW($1:$99)),COLUMN(B126)+1)-SMALL(IF(ISERROR(SEARCH(MID(";"&amp;'CASE DATA'!$E127&amp;";",ROW($1:$99),1),";")),"",ROW($1:$99)),COLUMN(B126))-1)</f>
        <v/>
      </c>
      <c r="W127" s="196" t="str" cm="1">
        <f t="array" ref="W127">MID(";"&amp;'CASE DATA'!$E127&amp;";",SMALL(IF(ISERROR(SEARCH(MID(";"&amp;'CASE DATA'!$E127&amp;";",ROW($1:$99),1),";")),"",ROW($1:$99)+1),COLUMN(C127)),SMALL(IF(ISERROR(SEARCH(MID(";"&amp;'CASE DATA'!$E127&amp;";",ROW($1:$99),1),";")),"",ROW($1:$99)),COLUMN(C126)+1)-SMALL(IF(ISERROR(SEARCH(MID(";"&amp;'CASE DATA'!$E127&amp;";",ROW($1:$99),1),";")),"",ROW($1:$99)),COLUMN(C126))-1)</f>
        <v/>
      </c>
      <c r="X127" s="196" t="str" cm="1">
        <f t="array" ref="X127">MID(";"&amp;'CASE DATA'!$E127&amp;";",SMALL(IF(ISERROR(SEARCH(MID(";"&amp;'CASE DATA'!$E127&amp;";",ROW($1:$99),1),";")),"",ROW($1:$99)+1),COLUMN(D127)),SMALL(IF(ISERROR(SEARCH(MID(";"&amp;'CASE DATA'!$E127&amp;";",ROW($1:$99),1),";")),"",ROW($1:$99)),COLUMN(D126)+1)-SMALL(IF(ISERROR(SEARCH(MID(";"&amp;'CASE DATA'!$E127&amp;";",ROW($1:$99),1),";")),"",ROW($1:$99)),COLUMN(D126))-1)</f>
        <v/>
      </c>
      <c r="Y127" s="196" t="str" cm="1">
        <f t="array" ref="Y127">MID(";"&amp;'CASE DATA'!$E127&amp;";",SMALL(IF(ISERROR(SEARCH(MID(";"&amp;'CASE DATA'!$E127&amp;";",ROW($1:$99),1),";")),"",ROW($1:$99)+1),COLUMN(E127)),SMALL(IF(ISERROR(SEARCH(MID(";"&amp;'CASE DATA'!$E127&amp;";",ROW($1:$99),1),";")),"",ROW($1:$99)),COLUMN(E126)+1)-SMALL(IF(ISERROR(SEARCH(MID(";"&amp;'CASE DATA'!$E127&amp;";",ROW($1:$99),1),";")),"",ROW($1:$99)),COLUMN(E126))-1)</f>
        <v/>
      </c>
      <c r="Z127" s="196" t="str" cm="1">
        <f t="array" ref="Z127">MID(";"&amp;'CASE DATA'!$E127&amp;";",SMALL(IF(ISERROR(SEARCH(MID(";"&amp;'CASE DATA'!$E127&amp;";",ROW($1:$99),1),";")),"",ROW($1:$99)+1),COLUMN(F127)),SMALL(IF(ISERROR(SEARCH(MID(";"&amp;'CASE DATA'!$E127&amp;";",ROW($1:$99),1),";")),"",ROW($1:$99)),COLUMN(F126)+1)-SMALL(IF(ISERROR(SEARCH(MID(";"&amp;'CASE DATA'!$E127&amp;";",ROW($1:$99),1),";")),"",ROW($1:$99)),COLUMN(F126))-1)</f>
        <v/>
      </c>
      <c r="AA127" s="196" t="str" cm="1">
        <f t="array" ref="AA127">MID(";"&amp;'CASE DATA'!$E127&amp;";",SMALL(IF(ISERROR(SEARCH(MID(";"&amp;'CASE DATA'!$E127&amp;";",ROW($1:$99),1),";")),"",ROW($1:$99)+1),COLUMN(G127)),SMALL(IF(ISERROR(SEARCH(MID(";"&amp;'CASE DATA'!$E127&amp;";",ROW($1:$99),1),";")),"",ROW($1:$99)),COLUMN(G126)+1)-SMALL(IF(ISERROR(SEARCH(MID(";"&amp;'CASE DATA'!$E127&amp;";",ROW($1:$99),1),";")),"",ROW($1:$99)),COLUMN(G126))-1)</f>
        <v/>
      </c>
      <c r="AB127" s="196" t="str" cm="1">
        <f t="array" ref="AB127">MID(";"&amp;'CASE DATA'!$E127&amp;";",SMALL(IF(ISERROR(SEARCH(MID(";"&amp;'CASE DATA'!$E127&amp;";",ROW($1:$99),1),";")),"",ROW($1:$99)+1),COLUMN(H127)),SMALL(IF(ISERROR(SEARCH(MID(";"&amp;'CASE DATA'!$E127&amp;";",ROW($1:$99),1),";")),"",ROW($1:$99)),COLUMN(H126)+1)-SMALL(IF(ISERROR(SEARCH(MID(";"&amp;'CASE DATA'!$E127&amp;";",ROW($1:$99),1),";")),"",ROW($1:$99)),COLUMN(H126))-1)</f>
        <v/>
      </c>
      <c r="AC127" s="196" t="str" cm="1">
        <f t="array" ref="AC127">MID(";"&amp;'CASE DATA'!$E127&amp;";",SMALL(IF(ISERROR(SEARCH(MID(";"&amp;'CASE DATA'!$E127&amp;";",ROW($1:$99),1),";")),"",ROW($1:$99)+1),COLUMN(I127)),SMALL(IF(ISERROR(SEARCH(MID(";"&amp;'CASE DATA'!$E127&amp;";",ROW($1:$99),1),";")),"",ROW($1:$99)),COLUMN(I126)+1)-SMALL(IF(ISERROR(SEARCH(MID(";"&amp;'CASE DATA'!$E127&amp;";",ROW($1:$99),1),";")),"",ROW($1:$99)),COLUMN(I126))-1)</f>
        <v/>
      </c>
      <c r="AD127" s="196" t="str" cm="1">
        <f t="array" ref="AD127">MID(";"&amp;'CASE DATA'!$E127&amp;";",SMALL(IF(ISERROR(SEARCH(MID(";"&amp;'CASE DATA'!$E127&amp;";",ROW($1:$99),1),";")),"",ROW($1:$99)+1),COLUMN(J127)),SMALL(IF(ISERROR(SEARCH(MID(";"&amp;'CASE DATA'!$E127&amp;";",ROW($1:$99),1),";")),"",ROW($1:$99)),COLUMN(J126)+1)-SMALL(IF(ISERROR(SEARCH(MID(";"&amp;'CASE DATA'!$E127&amp;";",ROW($1:$99),1),";")),"",ROW($1:$99)),COLUMN(J126))-1)</f>
        <v/>
      </c>
      <c r="AE127" s="196" t="str" cm="1">
        <f t="array" ref="AE127">MID(";"&amp;'CASE DATA'!$E127&amp;";",SMALL(IF(ISERROR(SEARCH(MID(";"&amp;'CASE DATA'!$E127&amp;";",ROW($1:$99),1),";")),"",ROW($1:$99)+1),COLUMN(K127)),SMALL(IF(ISERROR(SEARCH(MID(";"&amp;'CASE DATA'!$E127&amp;";",ROW($1:$99),1),";")),"",ROW($1:$99)),COLUMN(K126)+1)-SMALL(IF(ISERROR(SEARCH(MID(";"&amp;'CASE DATA'!$E127&amp;";",ROW($1:$99),1),";")),"",ROW($1:$99)),COLUMN(K126))-1)</f>
        <v/>
      </c>
      <c r="AF127" s="196" t="str" cm="1">
        <f t="array" ref="AF127">MID(";"&amp;'CASE DATA'!$E127&amp;";",SMALL(IF(ISERROR(SEARCH(MID(";"&amp;'CASE DATA'!$E127&amp;";",ROW($1:$99),1),";")),"",ROW($1:$99)+1),COLUMN(L127)),SMALL(IF(ISERROR(SEARCH(MID(";"&amp;'CASE DATA'!$E127&amp;";",ROW($1:$99),1),";")),"",ROW($1:$99)),COLUMN(L126)+1)-SMALL(IF(ISERROR(SEARCH(MID(";"&amp;'CASE DATA'!$E127&amp;";",ROW($1:$99),1),";")),"",ROW($1:$99)),COLUMN(L126))-1)</f>
        <v/>
      </c>
    </row>
    <row r="128" spans="4:32" x14ac:dyDescent="0.3">
      <c r="D128" s="175"/>
      <c r="E128" s="185"/>
      <c r="S128" s="11">
        <f t="shared" si="2"/>
        <v>0</v>
      </c>
      <c r="U128" s="196" t="str" cm="1">
        <f t="array" ref="U128">MID(";"&amp;'CASE DATA'!$E128&amp;";",SMALL(IF(ISERROR(SEARCH(MID(";"&amp;'CASE DATA'!$E128&amp;";",ROW($1:$99),1),";")),"",ROW($1:$99)+1),COLUMN(A128)),SMALL(IF(ISERROR(SEARCH(MID(";"&amp;'CASE DATA'!$E128&amp;";",ROW($1:$99),1),";")),"",ROW($1:$99)),COLUMN(A127)+1)-SMALL(IF(ISERROR(SEARCH(MID(";"&amp;'CASE DATA'!$E128&amp;";",ROW($1:$99),1),";")),"",ROW($1:$99)),COLUMN(A127))-1)</f>
        <v/>
      </c>
      <c r="V128" s="196" t="str" cm="1">
        <f t="array" ref="V128">MID(";"&amp;'CASE DATA'!$E128&amp;";",SMALL(IF(ISERROR(SEARCH(MID(";"&amp;'CASE DATA'!$E128&amp;";",ROW($1:$99),1),";")),"",ROW($1:$99)+1),COLUMN(B128)),SMALL(IF(ISERROR(SEARCH(MID(";"&amp;'CASE DATA'!$E128&amp;";",ROW($1:$99),1),";")),"",ROW($1:$99)),COLUMN(B127)+1)-SMALL(IF(ISERROR(SEARCH(MID(";"&amp;'CASE DATA'!$E128&amp;";",ROW($1:$99),1),";")),"",ROW($1:$99)),COLUMN(B127))-1)</f>
        <v/>
      </c>
      <c r="W128" s="196" t="str" cm="1">
        <f t="array" ref="W128">MID(";"&amp;'CASE DATA'!$E128&amp;";",SMALL(IF(ISERROR(SEARCH(MID(";"&amp;'CASE DATA'!$E128&amp;";",ROW($1:$99),1),";")),"",ROW($1:$99)+1),COLUMN(C128)),SMALL(IF(ISERROR(SEARCH(MID(";"&amp;'CASE DATA'!$E128&amp;";",ROW($1:$99),1),";")),"",ROW($1:$99)),COLUMN(C127)+1)-SMALL(IF(ISERROR(SEARCH(MID(";"&amp;'CASE DATA'!$E128&amp;";",ROW($1:$99),1),";")),"",ROW($1:$99)),COLUMN(C127))-1)</f>
        <v/>
      </c>
      <c r="X128" s="196" t="str" cm="1">
        <f t="array" ref="X128">MID(";"&amp;'CASE DATA'!$E128&amp;";",SMALL(IF(ISERROR(SEARCH(MID(";"&amp;'CASE DATA'!$E128&amp;";",ROW($1:$99),1),";")),"",ROW($1:$99)+1),COLUMN(D128)),SMALL(IF(ISERROR(SEARCH(MID(";"&amp;'CASE DATA'!$E128&amp;";",ROW($1:$99),1),";")),"",ROW($1:$99)),COLUMN(D127)+1)-SMALL(IF(ISERROR(SEARCH(MID(";"&amp;'CASE DATA'!$E128&amp;";",ROW($1:$99),1),";")),"",ROW($1:$99)),COLUMN(D127))-1)</f>
        <v/>
      </c>
      <c r="Y128" s="196" t="str" cm="1">
        <f t="array" ref="Y128">MID(";"&amp;'CASE DATA'!$E128&amp;";",SMALL(IF(ISERROR(SEARCH(MID(";"&amp;'CASE DATA'!$E128&amp;";",ROW($1:$99),1),";")),"",ROW($1:$99)+1),COLUMN(E128)),SMALL(IF(ISERROR(SEARCH(MID(";"&amp;'CASE DATA'!$E128&amp;";",ROW($1:$99),1),";")),"",ROW($1:$99)),COLUMN(E127)+1)-SMALL(IF(ISERROR(SEARCH(MID(";"&amp;'CASE DATA'!$E128&amp;";",ROW($1:$99),1),";")),"",ROW($1:$99)),COLUMN(E127))-1)</f>
        <v/>
      </c>
      <c r="Z128" s="196" t="str" cm="1">
        <f t="array" ref="Z128">MID(";"&amp;'CASE DATA'!$E128&amp;";",SMALL(IF(ISERROR(SEARCH(MID(";"&amp;'CASE DATA'!$E128&amp;";",ROW($1:$99),1),";")),"",ROW($1:$99)+1),COLUMN(F128)),SMALL(IF(ISERROR(SEARCH(MID(";"&amp;'CASE DATA'!$E128&amp;";",ROW($1:$99),1),";")),"",ROW($1:$99)),COLUMN(F127)+1)-SMALL(IF(ISERROR(SEARCH(MID(";"&amp;'CASE DATA'!$E128&amp;";",ROW($1:$99),1),";")),"",ROW($1:$99)),COLUMN(F127))-1)</f>
        <v/>
      </c>
      <c r="AA128" s="196" t="str" cm="1">
        <f t="array" ref="AA128">MID(";"&amp;'CASE DATA'!$E128&amp;";",SMALL(IF(ISERROR(SEARCH(MID(";"&amp;'CASE DATA'!$E128&amp;";",ROW($1:$99),1),";")),"",ROW($1:$99)+1),COLUMN(G128)),SMALL(IF(ISERROR(SEARCH(MID(";"&amp;'CASE DATA'!$E128&amp;";",ROW($1:$99),1),";")),"",ROW($1:$99)),COLUMN(G127)+1)-SMALL(IF(ISERROR(SEARCH(MID(";"&amp;'CASE DATA'!$E128&amp;";",ROW($1:$99),1),";")),"",ROW($1:$99)),COLUMN(G127))-1)</f>
        <v/>
      </c>
      <c r="AB128" s="196" t="str" cm="1">
        <f t="array" ref="AB128">MID(";"&amp;'CASE DATA'!$E128&amp;";",SMALL(IF(ISERROR(SEARCH(MID(";"&amp;'CASE DATA'!$E128&amp;";",ROW($1:$99),1),";")),"",ROW($1:$99)+1),COLUMN(H128)),SMALL(IF(ISERROR(SEARCH(MID(";"&amp;'CASE DATA'!$E128&amp;";",ROW($1:$99),1),";")),"",ROW($1:$99)),COLUMN(H127)+1)-SMALL(IF(ISERROR(SEARCH(MID(";"&amp;'CASE DATA'!$E128&amp;";",ROW($1:$99),1),";")),"",ROW($1:$99)),COLUMN(H127))-1)</f>
        <v/>
      </c>
      <c r="AC128" s="196" t="str" cm="1">
        <f t="array" ref="AC128">MID(";"&amp;'CASE DATA'!$E128&amp;";",SMALL(IF(ISERROR(SEARCH(MID(";"&amp;'CASE DATA'!$E128&amp;";",ROW($1:$99),1),";")),"",ROW($1:$99)+1),COLUMN(I128)),SMALL(IF(ISERROR(SEARCH(MID(";"&amp;'CASE DATA'!$E128&amp;";",ROW($1:$99),1),";")),"",ROW($1:$99)),COLUMN(I127)+1)-SMALL(IF(ISERROR(SEARCH(MID(";"&amp;'CASE DATA'!$E128&amp;";",ROW($1:$99),1),";")),"",ROW($1:$99)),COLUMN(I127))-1)</f>
        <v/>
      </c>
      <c r="AD128" s="196" t="str" cm="1">
        <f t="array" ref="AD128">MID(";"&amp;'CASE DATA'!$E128&amp;";",SMALL(IF(ISERROR(SEARCH(MID(";"&amp;'CASE DATA'!$E128&amp;";",ROW($1:$99),1),";")),"",ROW($1:$99)+1),COLUMN(J128)),SMALL(IF(ISERROR(SEARCH(MID(";"&amp;'CASE DATA'!$E128&amp;";",ROW($1:$99),1),";")),"",ROW($1:$99)),COLUMN(J127)+1)-SMALL(IF(ISERROR(SEARCH(MID(";"&amp;'CASE DATA'!$E128&amp;";",ROW($1:$99),1),";")),"",ROW($1:$99)),COLUMN(J127))-1)</f>
        <v/>
      </c>
      <c r="AE128" s="196" t="str" cm="1">
        <f t="array" ref="AE128">MID(";"&amp;'CASE DATA'!$E128&amp;";",SMALL(IF(ISERROR(SEARCH(MID(";"&amp;'CASE DATA'!$E128&amp;";",ROW($1:$99),1),";")),"",ROW($1:$99)+1),COLUMN(K128)),SMALL(IF(ISERROR(SEARCH(MID(";"&amp;'CASE DATA'!$E128&amp;";",ROW($1:$99),1),";")),"",ROW($1:$99)),COLUMN(K127)+1)-SMALL(IF(ISERROR(SEARCH(MID(";"&amp;'CASE DATA'!$E128&amp;";",ROW($1:$99),1),";")),"",ROW($1:$99)),COLUMN(K127))-1)</f>
        <v/>
      </c>
      <c r="AF128" s="196" t="str" cm="1">
        <f t="array" ref="AF128">MID(";"&amp;'CASE DATA'!$E128&amp;";",SMALL(IF(ISERROR(SEARCH(MID(";"&amp;'CASE DATA'!$E128&amp;";",ROW($1:$99),1),";")),"",ROW($1:$99)+1),COLUMN(L128)),SMALL(IF(ISERROR(SEARCH(MID(";"&amp;'CASE DATA'!$E128&amp;";",ROW($1:$99),1),";")),"",ROW($1:$99)),COLUMN(L127)+1)-SMALL(IF(ISERROR(SEARCH(MID(";"&amp;'CASE DATA'!$E128&amp;";",ROW($1:$99),1),";")),"",ROW($1:$99)),COLUMN(L127))-1)</f>
        <v/>
      </c>
    </row>
    <row r="129" spans="4:32" x14ac:dyDescent="0.3">
      <c r="D129" s="175"/>
      <c r="E129" s="185"/>
      <c r="S129" s="11">
        <f t="shared" si="2"/>
        <v>0</v>
      </c>
      <c r="U129" s="196" t="str" cm="1">
        <f t="array" ref="U129">MID(";"&amp;'CASE DATA'!$E129&amp;";",SMALL(IF(ISERROR(SEARCH(MID(";"&amp;'CASE DATA'!$E129&amp;";",ROW($1:$99),1),";")),"",ROW($1:$99)+1),COLUMN(A129)),SMALL(IF(ISERROR(SEARCH(MID(";"&amp;'CASE DATA'!$E129&amp;";",ROW($1:$99),1),";")),"",ROW($1:$99)),COLUMN(A128)+1)-SMALL(IF(ISERROR(SEARCH(MID(";"&amp;'CASE DATA'!$E129&amp;";",ROW($1:$99),1),";")),"",ROW($1:$99)),COLUMN(A128))-1)</f>
        <v/>
      </c>
      <c r="V129" s="196" t="str" cm="1">
        <f t="array" ref="V129">MID(";"&amp;'CASE DATA'!$E129&amp;";",SMALL(IF(ISERROR(SEARCH(MID(";"&amp;'CASE DATA'!$E129&amp;";",ROW($1:$99),1),";")),"",ROW($1:$99)+1),COLUMN(B129)),SMALL(IF(ISERROR(SEARCH(MID(";"&amp;'CASE DATA'!$E129&amp;";",ROW($1:$99),1),";")),"",ROW($1:$99)),COLUMN(B128)+1)-SMALL(IF(ISERROR(SEARCH(MID(";"&amp;'CASE DATA'!$E129&amp;";",ROW($1:$99),1),";")),"",ROW($1:$99)),COLUMN(B128))-1)</f>
        <v/>
      </c>
      <c r="W129" s="196" t="str" cm="1">
        <f t="array" ref="W129">MID(";"&amp;'CASE DATA'!$E129&amp;";",SMALL(IF(ISERROR(SEARCH(MID(";"&amp;'CASE DATA'!$E129&amp;";",ROW($1:$99),1),";")),"",ROW($1:$99)+1),COLUMN(C129)),SMALL(IF(ISERROR(SEARCH(MID(";"&amp;'CASE DATA'!$E129&amp;";",ROW($1:$99),1),";")),"",ROW($1:$99)),COLUMN(C128)+1)-SMALL(IF(ISERROR(SEARCH(MID(";"&amp;'CASE DATA'!$E129&amp;";",ROW($1:$99),1),";")),"",ROW($1:$99)),COLUMN(C128))-1)</f>
        <v/>
      </c>
      <c r="X129" s="196" t="str" cm="1">
        <f t="array" ref="X129">MID(";"&amp;'CASE DATA'!$E129&amp;";",SMALL(IF(ISERROR(SEARCH(MID(";"&amp;'CASE DATA'!$E129&amp;";",ROW($1:$99),1),";")),"",ROW($1:$99)+1),COLUMN(D129)),SMALL(IF(ISERROR(SEARCH(MID(";"&amp;'CASE DATA'!$E129&amp;";",ROW($1:$99),1),";")),"",ROW($1:$99)),COLUMN(D128)+1)-SMALL(IF(ISERROR(SEARCH(MID(";"&amp;'CASE DATA'!$E129&amp;";",ROW($1:$99),1),";")),"",ROW($1:$99)),COLUMN(D128))-1)</f>
        <v/>
      </c>
      <c r="Y129" s="196" t="str" cm="1">
        <f t="array" ref="Y129">MID(";"&amp;'CASE DATA'!$E129&amp;";",SMALL(IF(ISERROR(SEARCH(MID(";"&amp;'CASE DATA'!$E129&amp;";",ROW($1:$99),1),";")),"",ROW($1:$99)+1),COLUMN(E129)),SMALL(IF(ISERROR(SEARCH(MID(";"&amp;'CASE DATA'!$E129&amp;";",ROW($1:$99),1),";")),"",ROW($1:$99)),COLUMN(E128)+1)-SMALL(IF(ISERROR(SEARCH(MID(";"&amp;'CASE DATA'!$E129&amp;";",ROW($1:$99),1),";")),"",ROW($1:$99)),COLUMN(E128))-1)</f>
        <v/>
      </c>
      <c r="Z129" s="196" t="str" cm="1">
        <f t="array" ref="Z129">MID(";"&amp;'CASE DATA'!$E129&amp;";",SMALL(IF(ISERROR(SEARCH(MID(";"&amp;'CASE DATA'!$E129&amp;";",ROW($1:$99),1),";")),"",ROW($1:$99)+1),COLUMN(F129)),SMALL(IF(ISERROR(SEARCH(MID(";"&amp;'CASE DATA'!$E129&amp;";",ROW($1:$99),1),";")),"",ROW($1:$99)),COLUMN(F128)+1)-SMALL(IF(ISERROR(SEARCH(MID(";"&amp;'CASE DATA'!$E129&amp;";",ROW($1:$99),1),";")),"",ROW($1:$99)),COLUMN(F128))-1)</f>
        <v/>
      </c>
      <c r="AA129" s="196" t="str" cm="1">
        <f t="array" ref="AA129">MID(";"&amp;'CASE DATA'!$E129&amp;";",SMALL(IF(ISERROR(SEARCH(MID(";"&amp;'CASE DATA'!$E129&amp;";",ROW($1:$99),1),";")),"",ROW($1:$99)+1),COLUMN(G129)),SMALL(IF(ISERROR(SEARCH(MID(";"&amp;'CASE DATA'!$E129&amp;";",ROW($1:$99),1),";")),"",ROW($1:$99)),COLUMN(G128)+1)-SMALL(IF(ISERROR(SEARCH(MID(";"&amp;'CASE DATA'!$E129&amp;";",ROW($1:$99),1),";")),"",ROW($1:$99)),COLUMN(G128))-1)</f>
        <v/>
      </c>
      <c r="AB129" s="196" t="str" cm="1">
        <f t="array" ref="AB129">MID(";"&amp;'CASE DATA'!$E129&amp;";",SMALL(IF(ISERROR(SEARCH(MID(";"&amp;'CASE DATA'!$E129&amp;";",ROW($1:$99),1),";")),"",ROW($1:$99)+1),COLUMN(H129)),SMALL(IF(ISERROR(SEARCH(MID(";"&amp;'CASE DATA'!$E129&amp;";",ROW($1:$99),1),";")),"",ROW($1:$99)),COLUMN(H128)+1)-SMALL(IF(ISERROR(SEARCH(MID(";"&amp;'CASE DATA'!$E129&amp;";",ROW($1:$99),1),";")),"",ROW($1:$99)),COLUMN(H128))-1)</f>
        <v/>
      </c>
      <c r="AC129" s="196" t="str" cm="1">
        <f t="array" ref="AC129">MID(";"&amp;'CASE DATA'!$E129&amp;";",SMALL(IF(ISERROR(SEARCH(MID(";"&amp;'CASE DATA'!$E129&amp;";",ROW($1:$99),1),";")),"",ROW($1:$99)+1),COLUMN(I129)),SMALL(IF(ISERROR(SEARCH(MID(";"&amp;'CASE DATA'!$E129&amp;";",ROW($1:$99),1),";")),"",ROW($1:$99)),COLUMN(I128)+1)-SMALL(IF(ISERROR(SEARCH(MID(";"&amp;'CASE DATA'!$E129&amp;";",ROW($1:$99),1),";")),"",ROW($1:$99)),COLUMN(I128))-1)</f>
        <v/>
      </c>
      <c r="AD129" s="196" t="str" cm="1">
        <f t="array" ref="AD129">MID(";"&amp;'CASE DATA'!$E129&amp;";",SMALL(IF(ISERROR(SEARCH(MID(";"&amp;'CASE DATA'!$E129&amp;";",ROW($1:$99),1),";")),"",ROW($1:$99)+1),COLUMN(J129)),SMALL(IF(ISERROR(SEARCH(MID(";"&amp;'CASE DATA'!$E129&amp;";",ROW($1:$99),1),";")),"",ROW($1:$99)),COLUMN(J128)+1)-SMALL(IF(ISERROR(SEARCH(MID(";"&amp;'CASE DATA'!$E129&amp;";",ROW($1:$99),1),";")),"",ROW($1:$99)),COLUMN(J128))-1)</f>
        <v/>
      </c>
      <c r="AE129" s="196" t="str" cm="1">
        <f t="array" ref="AE129">MID(";"&amp;'CASE DATA'!$E129&amp;";",SMALL(IF(ISERROR(SEARCH(MID(";"&amp;'CASE DATA'!$E129&amp;";",ROW($1:$99),1),";")),"",ROW($1:$99)+1),COLUMN(K129)),SMALL(IF(ISERROR(SEARCH(MID(";"&amp;'CASE DATA'!$E129&amp;";",ROW($1:$99),1),";")),"",ROW($1:$99)),COLUMN(K128)+1)-SMALL(IF(ISERROR(SEARCH(MID(";"&amp;'CASE DATA'!$E129&amp;";",ROW($1:$99),1),";")),"",ROW($1:$99)),COLUMN(K128))-1)</f>
        <v/>
      </c>
      <c r="AF129" s="196" t="str" cm="1">
        <f t="array" ref="AF129">MID(";"&amp;'CASE DATA'!$E129&amp;";",SMALL(IF(ISERROR(SEARCH(MID(";"&amp;'CASE DATA'!$E129&amp;";",ROW($1:$99),1),";")),"",ROW($1:$99)+1),COLUMN(L129)),SMALL(IF(ISERROR(SEARCH(MID(";"&amp;'CASE DATA'!$E129&amp;";",ROW($1:$99),1),";")),"",ROW($1:$99)),COLUMN(L128)+1)-SMALL(IF(ISERROR(SEARCH(MID(";"&amp;'CASE DATA'!$E129&amp;";",ROW($1:$99),1),";")),"",ROW($1:$99)),COLUMN(L128))-1)</f>
        <v/>
      </c>
    </row>
    <row r="130" spans="4:32" x14ac:dyDescent="0.3">
      <c r="D130" s="175"/>
      <c r="E130" s="185"/>
      <c r="S130" s="11">
        <f t="shared" si="2"/>
        <v>0</v>
      </c>
      <c r="U130" s="196" t="str" cm="1">
        <f t="array" ref="U130">MID(";"&amp;'CASE DATA'!$E130&amp;";",SMALL(IF(ISERROR(SEARCH(MID(";"&amp;'CASE DATA'!$E130&amp;";",ROW($1:$99),1),";")),"",ROW($1:$99)+1),COLUMN(A130)),SMALL(IF(ISERROR(SEARCH(MID(";"&amp;'CASE DATA'!$E130&amp;";",ROW($1:$99),1),";")),"",ROW($1:$99)),COLUMN(A129)+1)-SMALL(IF(ISERROR(SEARCH(MID(";"&amp;'CASE DATA'!$E130&amp;";",ROW($1:$99),1),";")),"",ROW($1:$99)),COLUMN(A129))-1)</f>
        <v/>
      </c>
      <c r="V130" s="196" t="str" cm="1">
        <f t="array" ref="V130">MID(";"&amp;'CASE DATA'!$E130&amp;";",SMALL(IF(ISERROR(SEARCH(MID(";"&amp;'CASE DATA'!$E130&amp;";",ROW($1:$99),1),";")),"",ROW($1:$99)+1),COLUMN(B130)),SMALL(IF(ISERROR(SEARCH(MID(";"&amp;'CASE DATA'!$E130&amp;";",ROW($1:$99),1),";")),"",ROW($1:$99)),COLUMN(B129)+1)-SMALL(IF(ISERROR(SEARCH(MID(";"&amp;'CASE DATA'!$E130&amp;";",ROW($1:$99),1),";")),"",ROW($1:$99)),COLUMN(B129))-1)</f>
        <v/>
      </c>
      <c r="W130" s="196" t="str" cm="1">
        <f t="array" ref="W130">MID(";"&amp;'CASE DATA'!$E130&amp;";",SMALL(IF(ISERROR(SEARCH(MID(";"&amp;'CASE DATA'!$E130&amp;";",ROW($1:$99),1),";")),"",ROW($1:$99)+1),COLUMN(C130)),SMALL(IF(ISERROR(SEARCH(MID(";"&amp;'CASE DATA'!$E130&amp;";",ROW($1:$99),1),";")),"",ROW($1:$99)),COLUMN(C129)+1)-SMALL(IF(ISERROR(SEARCH(MID(";"&amp;'CASE DATA'!$E130&amp;";",ROW($1:$99),1),";")),"",ROW($1:$99)),COLUMN(C129))-1)</f>
        <v/>
      </c>
      <c r="X130" s="196" t="str" cm="1">
        <f t="array" ref="X130">MID(";"&amp;'CASE DATA'!$E130&amp;";",SMALL(IF(ISERROR(SEARCH(MID(";"&amp;'CASE DATA'!$E130&amp;";",ROW($1:$99),1),";")),"",ROW($1:$99)+1),COLUMN(D130)),SMALL(IF(ISERROR(SEARCH(MID(";"&amp;'CASE DATA'!$E130&amp;";",ROW($1:$99),1),";")),"",ROW($1:$99)),COLUMN(D129)+1)-SMALL(IF(ISERROR(SEARCH(MID(";"&amp;'CASE DATA'!$E130&amp;";",ROW($1:$99),1),";")),"",ROW($1:$99)),COLUMN(D129))-1)</f>
        <v/>
      </c>
      <c r="Y130" s="196" t="str" cm="1">
        <f t="array" ref="Y130">MID(";"&amp;'CASE DATA'!$E130&amp;";",SMALL(IF(ISERROR(SEARCH(MID(";"&amp;'CASE DATA'!$E130&amp;";",ROW($1:$99),1),";")),"",ROW($1:$99)+1),COLUMN(E130)),SMALL(IF(ISERROR(SEARCH(MID(";"&amp;'CASE DATA'!$E130&amp;";",ROW($1:$99),1),";")),"",ROW($1:$99)),COLUMN(E129)+1)-SMALL(IF(ISERROR(SEARCH(MID(";"&amp;'CASE DATA'!$E130&amp;";",ROW($1:$99),1),";")),"",ROW($1:$99)),COLUMN(E129))-1)</f>
        <v/>
      </c>
      <c r="Z130" s="196" t="str" cm="1">
        <f t="array" ref="Z130">MID(";"&amp;'CASE DATA'!$E130&amp;";",SMALL(IF(ISERROR(SEARCH(MID(";"&amp;'CASE DATA'!$E130&amp;";",ROW($1:$99),1),";")),"",ROW($1:$99)+1),COLUMN(F130)),SMALL(IF(ISERROR(SEARCH(MID(";"&amp;'CASE DATA'!$E130&amp;";",ROW($1:$99),1),";")),"",ROW($1:$99)),COLUMN(F129)+1)-SMALL(IF(ISERROR(SEARCH(MID(";"&amp;'CASE DATA'!$E130&amp;";",ROW($1:$99),1),";")),"",ROW($1:$99)),COLUMN(F129))-1)</f>
        <v/>
      </c>
      <c r="AA130" s="196" t="str" cm="1">
        <f t="array" ref="AA130">MID(";"&amp;'CASE DATA'!$E130&amp;";",SMALL(IF(ISERROR(SEARCH(MID(";"&amp;'CASE DATA'!$E130&amp;";",ROW($1:$99),1),";")),"",ROW($1:$99)+1),COLUMN(G130)),SMALL(IF(ISERROR(SEARCH(MID(";"&amp;'CASE DATA'!$E130&amp;";",ROW($1:$99),1),";")),"",ROW($1:$99)),COLUMN(G129)+1)-SMALL(IF(ISERROR(SEARCH(MID(";"&amp;'CASE DATA'!$E130&amp;";",ROW($1:$99),1),";")),"",ROW($1:$99)),COLUMN(G129))-1)</f>
        <v/>
      </c>
      <c r="AB130" s="196" t="str" cm="1">
        <f t="array" ref="AB130">MID(";"&amp;'CASE DATA'!$E130&amp;";",SMALL(IF(ISERROR(SEARCH(MID(";"&amp;'CASE DATA'!$E130&amp;";",ROW($1:$99),1),";")),"",ROW($1:$99)+1),COLUMN(H130)),SMALL(IF(ISERROR(SEARCH(MID(";"&amp;'CASE DATA'!$E130&amp;";",ROW($1:$99),1),";")),"",ROW($1:$99)),COLUMN(H129)+1)-SMALL(IF(ISERROR(SEARCH(MID(";"&amp;'CASE DATA'!$E130&amp;";",ROW($1:$99),1),";")),"",ROW($1:$99)),COLUMN(H129))-1)</f>
        <v/>
      </c>
      <c r="AC130" s="196" t="str" cm="1">
        <f t="array" ref="AC130">MID(";"&amp;'CASE DATA'!$E130&amp;";",SMALL(IF(ISERROR(SEARCH(MID(";"&amp;'CASE DATA'!$E130&amp;";",ROW($1:$99),1),";")),"",ROW($1:$99)+1),COLUMN(I130)),SMALL(IF(ISERROR(SEARCH(MID(";"&amp;'CASE DATA'!$E130&amp;";",ROW($1:$99),1),";")),"",ROW($1:$99)),COLUMN(I129)+1)-SMALL(IF(ISERROR(SEARCH(MID(";"&amp;'CASE DATA'!$E130&amp;";",ROW($1:$99),1),";")),"",ROW($1:$99)),COLUMN(I129))-1)</f>
        <v/>
      </c>
      <c r="AD130" s="196" t="str" cm="1">
        <f t="array" ref="AD130">MID(";"&amp;'CASE DATA'!$E130&amp;";",SMALL(IF(ISERROR(SEARCH(MID(";"&amp;'CASE DATA'!$E130&amp;";",ROW($1:$99),1),";")),"",ROW($1:$99)+1),COLUMN(J130)),SMALL(IF(ISERROR(SEARCH(MID(";"&amp;'CASE DATA'!$E130&amp;";",ROW($1:$99),1),";")),"",ROW($1:$99)),COLUMN(J129)+1)-SMALL(IF(ISERROR(SEARCH(MID(";"&amp;'CASE DATA'!$E130&amp;";",ROW($1:$99),1),";")),"",ROW($1:$99)),COLUMN(J129))-1)</f>
        <v/>
      </c>
      <c r="AE130" s="196" t="str" cm="1">
        <f t="array" ref="AE130">MID(";"&amp;'CASE DATA'!$E130&amp;";",SMALL(IF(ISERROR(SEARCH(MID(";"&amp;'CASE DATA'!$E130&amp;";",ROW($1:$99),1),";")),"",ROW($1:$99)+1),COLUMN(K130)),SMALL(IF(ISERROR(SEARCH(MID(";"&amp;'CASE DATA'!$E130&amp;";",ROW($1:$99),1),";")),"",ROW($1:$99)),COLUMN(K129)+1)-SMALL(IF(ISERROR(SEARCH(MID(";"&amp;'CASE DATA'!$E130&amp;";",ROW($1:$99),1),";")),"",ROW($1:$99)),COLUMN(K129))-1)</f>
        <v/>
      </c>
      <c r="AF130" s="196" t="str" cm="1">
        <f t="array" ref="AF130">MID(";"&amp;'CASE DATA'!$E130&amp;";",SMALL(IF(ISERROR(SEARCH(MID(";"&amp;'CASE DATA'!$E130&amp;";",ROW($1:$99),1),";")),"",ROW($1:$99)+1),COLUMN(L130)),SMALL(IF(ISERROR(SEARCH(MID(";"&amp;'CASE DATA'!$E130&amp;";",ROW($1:$99),1),";")),"",ROW($1:$99)),COLUMN(L129)+1)-SMALL(IF(ISERROR(SEARCH(MID(";"&amp;'CASE DATA'!$E130&amp;";",ROW($1:$99),1),";")),"",ROW($1:$99)),COLUMN(L129))-1)</f>
        <v/>
      </c>
    </row>
    <row r="131" spans="4:32" x14ac:dyDescent="0.3">
      <c r="D131" s="175"/>
      <c r="E131" s="185"/>
      <c r="S131" s="11">
        <f t="shared" si="2"/>
        <v>0</v>
      </c>
      <c r="U131" s="196" t="str" cm="1">
        <f t="array" ref="U131">MID(";"&amp;'CASE DATA'!$E131&amp;";",SMALL(IF(ISERROR(SEARCH(MID(";"&amp;'CASE DATA'!$E131&amp;";",ROW($1:$99),1),";")),"",ROW($1:$99)+1),COLUMN(A131)),SMALL(IF(ISERROR(SEARCH(MID(";"&amp;'CASE DATA'!$E131&amp;";",ROW($1:$99),1),";")),"",ROW($1:$99)),COLUMN(A130)+1)-SMALL(IF(ISERROR(SEARCH(MID(";"&amp;'CASE DATA'!$E131&amp;";",ROW($1:$99),1),";")),"",ROW($1:$99)),COLUMN(A130))-1)</f>
        <v/>
      </c>
      <c r="V131" s="196" t="str" cm="1">
        <f t="array" ref="V131">MID(";"&amp;'CASE DATA'!$E131&amp;";",SMALL(IF(ISERROR(SEARCH(MID(";"&amp;'CASE DATA'!$E131&amp;";",ROW($1:$99),1),";")),"",ROW($1:$99)+1),COLUMN(B131)),SMALL(IF(ISERROR(SEARCH(MID(";"&amp;'CASE DATA'!$E131&amp;";",ROW($1:$99),1),";")),"",ROW($1:$99)),COLUMN(B130)+1)-SMALL(IF(ISERROR(SEARCH(MID(";"&amp;'CASE DATA'!$E131&amp;";",ROW($1:$99),1),";")),"",ROW($1:$99)),COLUMN(B130))-1)</f>
        <v/>
      </c>
      <c r="W131" s="196" t="str" cm="1">
        <f t="array" ref="W131">MID(";"&amp;'CASE DATA'!$E131&amp;";",SMALL(IF(ISERROR(SEARCH(MID(";"&amp;'CASE DATA'!$E131&amp;";",ROW($1:$99),1),";")),"",ROW($1:$99)+1),COLUMN(C131)),SMALL(IF(ISERROR(SEARCH(MID(";"&amp;'CASE DATA'!$E131&amp;";",ROW($1:$99),1),";")),"",ROW($1:$99)),COLUMN(C130)+1)-SMALL(IF(ISERROR(SEARCH(MID(";"&amp;'CASE DATA'!$E131&amp;";",ROW($1:$99),1),";")),"",ROW($1:$99)),COLUMN(C130))-1)</f>
        <v/>
      </c>
      <c r="X131" s="196" t="str" cm="1">
        <f t="array" ref="X131">MID(";"&amp;'CASE DATA'!$E131&amp;";",SMALL(IF(ISERROR(SEARCH(MID(";"&amp;'CASE DATA'!$E131&amp;";",ROW($1:$99),1),";")),"",ROW($1:$99)+1),COLUMN(D131)),SMALL(IF(ISERROR(SEARCH(MID(";"&amp;'CASE DATA'!$E131&amp;";",ROW($1:$99),1),";")),"",ROW($1:$99)),COLUMN(D130)+1)-SMALL(IF(ISERROR(SEARCH(MID(";"&amp;'CASE DATA'!$E131&amp;";",ROW($1:$99),1),";")),"",ROW($1:$99)),COLUMN(D130))-1)</f>
        <v/>
      </c>
      <c r="Y131" s="196" t="str" cm="1">
        <f t="array" ref="Y131">MID(";"&amp;'CASE DATA'!$E131&amp;";",SMALL(IF(ISERROR(SEARCH(MID(";"&amp;'CASE DATA'!$E131&amp;";",ROW($1:$99),1),";")),"",ROW($1:$99)+1),COLUMN(E131)),SMALL(IF(ISERROR(SEARCH(MID(";"&amp;'CASE DATA'!$E131&amp;";",ROW($1:$99),1),";")),"",ROW($1:$99)),COLUMN(E130)+1)-SMALL(IF(ISERROR(SEARCH(MID(";"&amp;'CASE DATA'!$E131&amp;";",ROW($1:$99),1),";")),"",ROW($1:$99)),COLUMN(E130))-1)</f>
        <v/>
      </c>
      <c r="Z131" s="196" t="str" cm="1">
        <f t="array" ref="Z131">MID(";"&amp;'CASE DATA'!$E131&amp;";",SMALL(IF(ISERROR(SEARCH(MID(";"&amp;'CASE DATA'!$E131&amp;";",ROW($1:$99),1),";")),"",ROW($1:$99)+1),COLUMN(F131)),SMALL(IF(ISERROR(SEARCH(MID(";"&amp;'CASE DATA'!$E131&amp;";",ROW($1:$99),1),";")),"",ROW($1:$99)),COLUMN(F130)+1)-SMALL(IF(ISERROR(SEARCH(MID(";"&amp;'CASE DATA'!$E131&amp;";",ROW($1:$99),1),";")),"",ROW($1:$99)),COLUMN(F130))-1)</f>
        <v/>
      </c>
      <c r="AA131" s="196" t="str" cm="1">
        <f t="array" ref="AA131">MID(";"&amp;'CASE DATA'!$E131&amp;";",SMALL(IF(ISERROR(SEARCH(MID(";"&amp;'CASE DATA'!$E131&amp;";",ROW($1:$99),1),";")),"",ROW($1:$99)+1),COLUMN(G131)),SMALL(IF(ISERROR(SEARCH(MID(";"&amp;'CASE DATA'!$E131&amp;";",ROW($1:$99),1),";")),"",ROW($1:$99)),COLUMN(G130)+1)-SMALL(IF(ISERROR(SEARCH(MID(";"&amp;'CASE DATA'!$E131&amp;";",ROW($1:$99),1),";")),"",ROW($1:$99)),COLUMN(G130))-1)</f>
        <v/>
      </c>
      <c r="AB131" s="196" t="str" cm="1">
        <f t="array" ref="AB131">MID(";"&amp;'CASE DATA'!$E131&amp;";",SMALL(IF(ISERROR(SEARCH(MID(";"&amp;'CASE DATA'!$E131&amp;";",ROW($1:$99),1),";")),"",ROW($1:$99)+1),COLUMN(H131)),SMALL(IF(ISERROR(SEARCH(MID(";"&amp;'CASE DATA'!$E131&amp;";",ROW($1:$99),1),";")),"",ROW($1:$99)),COLUMN(H130)+1)-SMALL(IF(ISERROR(SEARCH(MID(";"&amp;'CASE DATA'!$E131&amp;";",ROW($1:$99),1),";")),"",ROW($1:$99)),COLUMN(H130))-1)</f>
        <v/>
      </c>
      <c r="AC131" s="196" t="str" cm="1">
        <f t="array" ref="AC131">MID(";"&amp;'CASE DATA'!$E131&amp;";",SMALL(IF(ISERROR(SEARCH(MID(";"&amp;'CASE DATA'!$E131&amp;";",ROW($1:$99),1),";")),"",ROW($1:$99)+1),COLUMN(I131)),SMALL(IF(ISERROR(SEARCH(MID(";"&amp;'CASE DATA'!$E131&amp;";",ROW($1:$99),1),";")),"",ROW($1:$99)),COLUMN(I130)+1)-SMALL(IF(ISERROR(SEARCH(MID(";"&amp;'CASE DATA'!$E131&amp;";",ROW($1:$99),1),";")),"",ROW($1:$99)),COLUMN(I130))-1)</f>
        <v/>
      </c>
      <c r="AD131" s="196" t="str" cm="1">
        <f t="array" ref="AD131">MID(";"&amp;'CASE DATA'!$E131&amp;";",SMALL(IF(ISERROR(SEARCH(MID(";"&amp;'CASE DATA'!$E131&amp;";",ROW($1:$99),1),";")),"",ROW($1:$99)+1),COLUMN(J131)),SMALL(IF(ISERROR(SEARCH(MID(";"&amp;'CASE DATA'!$E131&amp;";",ROW($1:$99),1),";")),"",ROW($1:$99)),COLUMN(J130)+1)-SMALL(IF(ISERROR(SEARCH(MID(";"&amp;'CASE DATA'!$E131&amp;";",ROW($1:$99),1),";")),"",ROW($1:$99)),COLUMN(J130))-1)</f>
        <v/>
      </c>
      <c r="AE131" s="196" t="str" cm="1">
        <f t="array" ref="AE131">MID(";"&amp;'CASE DATA'!$E131&amp;";",SMALL(IF(ISERROR(SEARCH(MID(";"&amp;'CASE DATA'!$E131&amp;";",ROW($1:$99),1),";")),"",ROW($1:$99)+1),COLUMN(K131)),SMALL(IF(ISERROR(SEARCH(MID(";"&amp;'CASE DATA'!$E131&amp;";",ROW($1:$99),1),";")),"",ROW($1:$99)),COLUMN(K130)+1)-SMALL(IF(ISERROR(SEARCH(MID(";"&amp;'CASE DATA'!$E131&amp;";",ROW($1:$99),1),";")),"",ROW($1:$99)),COLUMN(K130))-1)</f>
        <v/>
      </c>
      <c r="AF131" s="196" t="str" cm="1">
        <f t="array" ref="AF131">MID(";"&amp;'CASE DATA'!$E131&amp;";",SMALL(IF(ISERROR(SEARCH(MID(";"&amp;'CASE DATA'!$E131&amp;";",ROW($1:$99),1),";")),"",ROW($1:$99)+1),COLUMN(L131)),SMALL(IF(ISERROR(SEARCH(MID(";"&amp;'CASE DATA'!$E131&amp;";",ROW($1:$99),1),";")),"",ROW($1:$99)),COLUMN(L130)+1)-SMALL(IF(ISERROR(SEARCH(MID(";"&amp;'CASE DATA'!$E131&amp;";",ROW($1:$99),1),";")),"",ROW($1:$99)),COLUMN(L130))-1)</f>
        <v/>
      </c>
    </row>
    <row r="132" spans="4:32" x14ac:dyDescent="0.3">
      <c r="D132" s="175"/>
      <c r="E132" s="185"/>
      <c r="S132" s="11">
        <f t="shared" si="2"/>
        <v>0</v>
      </c>
      <c r="U132" s="196" t="str" cm="1">
        <f t="array" ref="U132">MID(";"&amp;'CASE DATA'!$E132&amp;";",SMALL(IF(ISERROR(SEARCH(MID(";"&amp;'CASE DATA'!$E132&amp;";",ROW($1:$99),1),";")),"",ROW($1:$99)+1),COLUMN(A132)),SMALL(IF(ISERROR(SEARCH(MID(";"&amp;'CASE DATA'!$E132&amp;";",ROW($1:$99),1),";")),"",ROW($1:$99)),COLUMN(A131)+1)-SMALL(IF(ISERROR(SEARCH(MID(";"&amp;'CASE DATA'!$E132&amp;";",ROW($1:$99),1),";")),"",ROW($1:$99)),COLUMN(A131))-1)</f>
        <v/>
      </c>
      <c r="V132" s="196" t="str" cm="1">
        <f t="array" ref="V132">MID(";"&amp;'CASE DATA'!$E132&amp;";",SMALL(IF(ISERROR(SEARCH(MID(";"&amp;'CASE DATA'!$E132&amp;";",ROW($1:$99),1),";")),"",ROW($1:$99)+1),COLUMN(B132)),SMALL(IF(ISERROR(SEARCH(MID(";"&amp;'CASE DATA'!$E132&amp;";",ROW($1:$99),1),";")),"",ROW($1:$99)),COLUMN(B131)+1)-SMALL(IF(ISERROR(SEARCH(MID(";"&amp;'CASE DATA'!$E132&amp;";",ROW($1:$99),1),";")),"",ROW($1:$99)),COLUMN(B131))-1)</f>
        <v/>
      </c>
      <c r="W132" s="196" t="str" cm="1">
        <f t="array" ref="W132">MID(";"&amp;'CASE DATA'!$E132&amp;";",SMALL(IF(ISERROR(SEARCH(MID(";"&amp;'CASE DATA'!$E132&amp;";",ROW($1:$99),1),";")),"",ROW($1:$99)+1),COLUMN(C132)),SMALL(IF(ISERROR(SEARCH(MID(";"&amp;'CASE DATA'!$E132&amp;";",ROW($1:$99),1),";")),"",ROW($1:$99)),COLUMN(C131)+1)-SMALL(IF(ISERROR(SEARCH(MID(";"&amp;'CASE DATA'!$E132&amp;";",ROW($1:$99),1),";")),"",ROW($1:$99)),COLUMN(C131))-1)</f>
        <v/>
      </c>
      <c r="X132" s="196" t="str" cm="1">
        <f t="array" ref="X132">MID(";"&amp;'CASE DATA'!$E132&amp;";",SMALL(IF(ISERROR(SEARCH(MID(";"&amp;'CASE DATA'!$E132&amp;";",ROW($1:$99),1),";")),"",ROW($1:$99)+1),COLUMN(D132)),SMALL(IF(ISERROR(SEARCH(MID(";"&amp;'CASE DATA'!$E132&amp;";",ROW($1:$99),1),";")),"",ROW($1:$99)),COLUMN(D131)+1)-SMALL(IF(ISERROR(SEARCH(MID(";"&amp;'CASE DATA'!$E132&amp;";",ROW($1:$99),1),";")),"",ROW($1:$99)),COLUMN(D131))-1)</f>
        <v/>
      </c>
      <c r="Y132" s="196" t="str" cm="1">
        <f t="array" ref="Y132">MID(";"&amp;'CASE DATA'!$E132&amp;";",SMALL(IF(ISERROR(SEARCH(MID(";"&amp;'CASE DATA'!$E132&amp;";",ROW($1:$99),1),";")),"",ROW($1:$99)+1),COLUMN(E132)),SMALL(IF(ISERROR(SEARCH(MID(";"&amp;'CASE DATA'!$E132&amp;";",ROW($1:$99),1),";")),"",ROW($1:$99)),COLUMN(E131)+1)-SMALL(IF(ISERROR(SEARCH(MID(";"&amp;'CASE DATA'!$E132&amp;";",ROW($1:$99),1),";")),"",ROW($1:$99)),COLUMN(E131))-1)</f>
        <v/>
      </c>
      <c r="Z132" s="196" t="str" cm="1">
        <f t="array" ref="Z132">MID(";"&amp;'CASE DATA'!$E132&amp;";",SMALL(IF(ISERROR(SEARCH(MID(";"&amp;'CASE DATA'!$E132&amp;";",ROW($1:$99),1),";")),"",ROW($1:$99)+1),COLUMN(F132)),SMALL(IF(ISERROR(SEARCH(MID(";"&amp;'CASE DATA'!$E132&amp;";",ROW($1:$99),1),";")),"",ROW($1:$99)),COLUMN(F131)+1)-SMALL(IF(ISERROR(SEARCH(MID(";"&amp;'CASE DATA'!$E132&amp;";",ROW($1:$99),1),";")),"",ROW($1:$99)),COLUMN(F131))-1)</f>
        <v/>
      </c>
      <c r="AA132" s="196" t="str" cm="1">
        <f t="array" ref="AA132">MID(";"&amp;'CASE DATA'!$E132&amp;";",SMALL(IF(ISERROR(SEARCH(MID(";"&amp;'CASE DATA'!$E132&amp;";",ROW($1:$99),1),";")),"",ROW($1:$99)+1),COLUMN(G132)),SMALL(IF(ISERROR(SEARCH(MID(";"&amp;'CASE DATA'!$E132&amp;";",ROW($1:$99),1),";")),"",ROW($1:$99)),COLUMN(G131)+1)-SMALL(IF(ISERROR(SEARCH(MID(";"&amp;'CASE DATA'!$E132&amp;";",ROW($1:$99),1),";")),"",ROW($1:$99)),COLUMN(G131))-1)</f>
        <v/>
      </c>
      <c r="AB132" s="196" t="str" cm="1">
        <f t="array" ref="AB132">MID(";"&amp;'CASE DATA'!$E132&amp;";",SMALL(IF(ISERROR(SEARCH(MID(";"&amp;'CASE DATA'!$E132&amp;";",ROW($1:$99),1),";")),"",ROW($1:$99)+1),COLUMN(H132)),SMALL(IF(ISERROR(SEARCH(MID(";"&amp;'CASE DATA'!$E132&amp;";",ROW($1:$99),1),";")),"",ROW($1:$99)),COLUMN(H131)+1)-SMALL(IF(ISERROR(SEARCH(MID(";"&amp;'CASE DATA'!$E132&amp;";",ROW($1:$99),1),";")),"",ROW($1:$99)),COLUMN(H131))-1)</f>
        <v/>
      </c>
      <c r="AC132" s="196" t="str" cm="1">
        <f t="array" ref="AC132">MID(";"&amp;'CASE DATA'!$E132&amp;";",SMALL(IF(ISERROR(SEARCH(MID(";"&amp;'CASE DATA'!$E132&amp;";",ROW($1:$99),1),";")),"",ROW($1:$99)+1),COLUMN(I132)),SMALL(IF(ISERROR(SEARCH(MID(";"&amp;'CASE DATA'!$E132&amp;";",ROW($1:$99),1),";")),"",ROW($1:$99)),COLUMN(I131)+1)-SMALL(IF(ISERROR(SEARCH(MID(";"&amp;'CASE DATA'!$E132&amp;";",ROW($1:$99),1),";")),"",ROW($1:$99)),COLUMN(I131))-1)</f>
        <v/>
      </c>
      <c r="AD132" s="196" t="str" cm="1">
        <f t="array" ref="AD132">MID(";"&amp;'CASE DATA'!$E132&amp;";",SMALL(IF(ISERROR(SEARCH(MID(";"&amp;'CASE DATA'!$E132&amp;";",ROW($1:$99),1),";")),"",ROW($1:$99)+1),COLUMN(J132)),SMALL(IF(ISERROR(SEARCH(MID(";"&amp;'CASE DATA'!$E132&amp;";",ROW($1:$99),1),";")),"",ROW($1:$99)),COLUMN(J131)+1)-SMALL(IF(ISERROR(SEARCH(MID(";"&amp;'CASE DATA'!$E132&amp;";",ROW($1:$99),1),";")),"",ROW($1:$99)),COLUMN(J131))-1)</f>
        <v/>
      </c>
      <c r="AE132" s="196" t="str" cm="1">
        <f t="array" ref="AE132">MID(";"&amp;'CASE DATA'!$E132&amp;";",SMALL(IF(ISERROR(SEARCH(MID(";"&amp;'CASE DATA'!$E132&amp;";",ROW($1:$99),1),";")),"",ROW($1:$99)+1),COLUMN(K132)),SMALL(IF(ISERROR(SEARCH(MID(";"&amp;'CASE DATA'!$E132&amp;";",ROW($1:$99),1),";")),"",ROW($1:$99)),COLUMN(K131)+1)-SMALL(IF(ISERROR(SEARCH(MID(";"&amp;'CASE DATA'!$E132&amp;";",ROW($1:$99),1),";")),"",ROW($1:$99)),COLUMN(K131))-1)</f>
        <v/>
      </c>
      <c r="AF132" s="196" t="str" cm="1">
        <f t="array" ref="AF132">MID(";"&amp;'CASE DATA'!$E132&amp;";",SMALL(IF(ISERROR(SEARCH(MID(";"&amp;'CASE DATA'!$E132&amp;";",ROW($1:$99),1),";")),"",ROW($1:$99)+1),COLUMN(L132)),SMALL(IF(ISERROR(SEARCH(MID(";"&amp;'CASE DATA'!$E132&amp;";",ROW($1:$99),1),";")),"",ROW($1:$99)),COLUMN(L131)+1)-SMALL(IF(ISERROR(SEARCH(MID(";"&amp;'CASE DATA'!$E132&amp;";",ROW($1:$99),1),";")),"",ROW($1:$99)),COLUMN(L131))-1)</f>
        <v/>
      </c>
    </row>
    <row r="133" spans="4:32" x14ac:dyDescent="0.3">
      <c r="D133" s="175"/>
      <c r="E133" s="185"/>
      <c r="S133" s="11">
        <f t="shared" ref="S133:S196" si="3">SUM(I133:R133)</f>
        <v>0</v>
      </c>
      <c r="U133" s="196" t="str" cm="1">
        <f t="array" ref="U133">MID(";"&amp;'CASE DATA'!$E133&amp;";",SMALL(IF(ISERROR(SEARCH(MID(";"&amp;'CASE DATA'!$E133&amp;";",ROW($1:$99),1),";")),"",ROW($1:$99)+1),COLUMN(A133)),SMALL(IF(ISERROR(SEARCH(MID(";"&amp;'CASE DATA'!$E133&amp;";",ROW($1:$99),1),";")),"",ROW($1:$99)),COLUMN(A132)+1)-SMALL(IF(ISERROR(SEARCH(MID(";"&amp;'CASE DATA'!$E133&amp;";",ROW($1:$99),1),";")),"",ROW($1:$99)),COLUMN(A132))-1)</f>
        <v/>
      </c>
      <c r="V133" s="196" t="str" cm="1">
        <f t="array" ref="V133">MID(";"&amp;'CASE DATA'!$E133&amp;";",SMALL(IF(ISERROR(SEARCH(MID(";"&amp;'CASE DATA'!$E133&amp;";",ROW($1:$99),1),";")),"",ROW($1:$99)+1),COLUMN(B133)),SMALL(IF(ISERROR(SEARCH(MID(";"&amp;'CASE DATA'!$E133&amp;";",ROW($1:$99),1),";")),"",ROW($1:$99)),COLUMN(B132)+1)-SMALL(IF(ISERROR(SEARCH(MID(";"&amp;'CASE DATA'!$E133&amp;";",ROW($1:$99),1),";")),"",ROW($1:$99)),COLUMN(B132))-1)</f>
        <v/>
      </c>
      <c r="W133" s="196" t="str" cm="1">
        <f t="array" ref="W133">MID(";"&amp;'CASE DATA'!$E133&amp;";",SMALL(IF(ISERROR(SEARCH(MID(";"&amp;'CASE DATA'!$E133&amp;";",ROW($1:$99),1),";")),"",ROW($1:$99)+1),COLUMN(C133)),SMALL(IF(ISERROR(SEARCH(MID(";"&amp;'CASE DATA'!$E133&amp;";",ROW($1:$99),1),";")),"",ROW($1:$99)),COLUMN(C132)+1)-SMALL(IF(ISERROR(SEARCH(MID(";"&amp;'CASE DATA'!$E133&amp;";",ROW($1:$99),1),";")),"",ROW($1:$99)),COLUMN(C132))-1)</f>
        <v/>
      </c>
      <c r="X133" s="196" t="str" cm="1">
        <f t="array" ref="X133">MID(";"&amp;'CASE DATA'!$E133&amp;";",SMALL(IF(ISERROR(SEARCH(MID(";"&amp;'CASE DATA'!$E133&amp;";",ROW($1:$99),1),";")),"",ROW($1:$99)+1),COLUMN(D133)),SMALL(IF(ISERROR(SEARCH(MID(";"&amp;'CASE DATA'!$E133&amp;";",ROW($1:$99),1),";")),"",ROW($1:$99)),COLUMN(D132)+1)-SMALL(IF(ISERROR(SEARCH(MID(";"&amp;'CASE DATA'!$E133&amp;";",ROW($1:$99),1),";")),"",ROW($1:$99)),COLUMN(D132))-1)</f>
        <v/>
      </c>
      <c r="Y133" s="196" t="str" cm="1">
        <f t="array" ref="Y133">MID(";"&amp;'CASE DATA'!$E133&amp;";",SMALL(IF(ISERROR(SEARCH(MID(";"&amp;'CASE DATA'!$E133&amp;";",ROW($1:$99),1),";")),"",ROW($1:$99)+1),COLUMN(E133)),SMALL(IF(ISERROR(SEARCH(MID(";"&amp;'CASE DATA'!$E133&amp;";",ROW($1:$99),1),";")),"",ROW($1:$99)),COLUMN(E132)+1)-SMALL(IF(ISERROR(SEARCH(MID(";"&amp;'CASE DATA'!$E133&amp;";",ROW($1:$99),1),";")),"",ROW($1:$99)),COLUMN(E132))-1)</f>
        <v/>
      </c>
      <c r="Z133" s="196" t="str" cm="1">
        <f t="array" ref="Z133">MID(";"&amp;'CASE DATA'!$E133&amp;";",SMALL(IF(ISERROR(SEARCH(MID(";"&amp;'CASE DATA'!$E133&amp;";",ROW($1:$99),1),";")),"",ROW($1:$99)+1),COLUMN(F133)),SMALL(IF(ISERROR(SEARCH(MID(";"&amp;'CASE DATA'!$E133&amp;";",ROW($1:$99),1),";")),"",ROW($1:$99)),COLUMN(F132)+1)-SMALL(IF(ISERROR(SEARCH(MID(";"&amp;'CASE DATA'!$E133&amp;";",ROW($1:$99),1),";")),"",ROW($1:$99)),COLUMN(F132))-1)</f>
        <v/>
      </c>
      <c r="AA133" s="196" t="str" cm="1">
        <f t="array" ref="AA133">MID(";"&amp;'CASE DATA'!$E133&amp;";",SMALL(IF(ISERROR(SEARCH(MID(";"&amp;'CASE DATA'!$E133&amp;";",ROW($1:$99),1),";")),"",ROW($1:$99)+1),COLUMN(G133)),SMALL(IF(ISERROR(SEARCH(MID(";"&amp;'CASE DATA'!$E133&amp;";",ROW($1:$99),1),";")),"",ROW($1:$99)),COLUMN(G132)+1)-SMALL(IF(ISERROR(SEARCH(MID(";"&amp;'CASE DATA'!$E133&amp;";",ROW($1:$99),1),";")),"",ROW($1:$99)),COLUMN(G132))-1)</f>
        <v/>
      </c>
      <c r="AB133" s="196" t="str" cm="1">
        <f t="array" ref="AB133">MID(";"&amp;'CASE DATA'!$E133&amp;";",SMALL(IF(ISERROR(SEARCH(MID(";"&amp;'CASE DATA'!$E133&amp;";",ROW($1:$99),1),";")),"",ROW($1:$99)+1),COLUMN(H133)),SMALL(IF(ISERROR(SEARCH(MID(";"&amp;'CASE DATA'!$E133&amp;";",ROW($1:$99),1),";")),"",ROW($1:$99)),COLUMN(H132)+1)-SMALL(IF(ISERROR(SEARCH(MID(";"&amp;'CASE DATA'!$E133&amp;";",ROW($1:$99),1),";")),"",ROW($1:$99)),COLUMN(H132))-1)</f>
        <v/>
      </c>
      <c r="AC133" s="196" t="str" cm="1">
        <f t="array" ref="AC133">MID(";"&amp;'CASE DATA'!$E133&amp;";",SMALL(IF(ISERROR(SEARCH(MID(";"&amp;'CASE DATA'!$E133&amp;";",ROW($1:$99),1),";")),"",ROW($1:$99)+1),COLUMN(I133)),SMALL(IF(ISERROR(SEARCH(MID(";"&amp;'CASE DATA'!$E133&amp;";",ROW($1:$99),1),";")),"",ROW($1:$99)),COLUMN(I132)+1)-SMALL(IF(ISERROR(SEARCH(MID(";"&amp;'CASE DATA'!$E133&amp;";",ROW($1:$99),1),";")),"",ROW($1:$99)),COLUMN(I132))-1)</f>
        <v/>
      </c>
      <c r="AD133" s="196" t="str" cm="1">
        <f t="array" ref="AD133">MID(";"&amp;'CASE DATA'!$E133&amp;";",SMALL(IF(ISERROR(SEARCH(MID(";"&amp;'CASE DATA'!$E133&amp;";",ROW($1:$99),1),";")),"",ROW($1:$99)+1),COLUMN(J133)),SMALL(IF(ISERROR(SEARCH(MID(";"&amp;'CASE DATA'!$E133&amp;";",ROW($1:$99),1),";")),"",ROW($1:$99)),COLUMN(J132)+1)-SMALL(IF(ISERROR(SEARCH(MID(";"&amp;'CASE DATA'!$E133&amp;";",ROW($1:$99),1),";")),"",ROW($1:$99)),COLUMN(J132))-1)</f>
        <v/>
      </c>
      <c r="AE133" s="196" t="str" cm="1">
        <f t="array" ref="AE133">MID(";"&amp;'CASE DATA'!$E133&amp;";",SMALL(IF(ISERROR(SEARCH(MID(";"&amp;'CASE DATA'!$E133&amp;";",ROW($1:$99),1),";")),"",ROW($1:$99)+1),COLUMN(K133)),SMALL(IF(ISERROR(SEARCH(MID(";"&amp;'CASE DATA'!$E133&amp;";",ROW($1:$99),1),";")),"",ROW($1:$99)),COLUMN(K132)+1)-SMALL(IF(ISERROR(SEARCH(MID(";"&amp;'CASE DATA'!$E133&amp;";",ROW($1:$99),1),";")),"",ROW($1:$99)),COLUMN(K132))-1)</f>
        <v/>
      </c>
      <c r="AF133" s="196" t="str" cm="1">
        <f t="array" ref="AF133">MID(";"&amp;'CASE DATA'!$E133&amp;";",SMALL(IF(ISERROR(SEARCH(MID(";"&amp;'CASE DATA'!$E133&amp;";",ROW($1:$99),1),";")),"",ROW($1:$99)+1),COLUMN(L133)),SMALL(IF(ISERROR(SEARCH(MID(";"&amp;'CASE DATA'!$E133&amp;";",ROW($1:$99),1),";")),"",ROW($1:$99)),COLUMN(L132)+1)-SMALL(IF(ISERROR(SEARCH(MID(";"&amp;'CASE DATA'!$E133&amp;";",ROW($1:$99),1),";")),"",ROW($1:$99)),COLUMN(L132))-1)</f>
        <v/>
      </c>
    </row>
    <row r="134" spans="4:32" x14ac:dyDescent="0.3">
      <c r="D134" s="175"/>
      <c r="E134" s="185"/>
      <c r="S134" s="11">
        <f t="shared" si="3"/>
        <v>0</v>
      </c>
      <c r="U134" s="196" t="str" cm="1">
        <f t="array" ref="U134">MID(";"&amp;'CASE DATA'!$E134&amp;";",SMALL(IF(ISERROR(SEARCH(MID(";"&amp;'CASE DATA'!$E134&amp;";",ROW($1:$99),1),";")),"",ROW($1:$99)+1),COLUMN(A134)),SMALL(IF(ISERROR(SEARCH(MID(";"&amp;'CASE DATA'!$E134&amp;";",ROW($1:$99),1),";")),"",ROW($1:$99)),COLUMN(A133)+1)-SMALL(IF(ISERROR(SEARCH(MID(";"&amp;'CASE DATA'!$E134&amp;";",ROW($1:$99),1),";")),"",ROW($1:$99)),COLUMN(A133))-1)</f>
        <v/>
      </c>
      <c r="V134" s="196" t="str" cm="1">
        <f t="array" ref="V134">MID(";"&amp;'CASE DATA'!$E134&amp;";",SMALL(IF(ISERROR(SEARCH(MID(";"&amp;'CASE DATA'!$E134&amp;";",ROW($1:$99),1),";")),"",ROW($1:$99)+1),COLUMN(B134)),SMALL(IF(ISERROR(SEARCH(MID(";"&amp;'CASE DATA'!$E134&amp;";",ROW($1:$99),1),";")),"",ROW($1:$99)),COLUMN(B133)+1)-SMALL(IF(ISERROR(SEARCH(MID(";"&amp;'CASE DATA'!$E134&amp;";",ROW($1:$99),1),";")),"",ROW($1:$99)),COLUMN(B133))-1)</f>
        <v/>
      </c>
      <c r="W134" s="196" t="str" cm="1">
        <f t="array" ref="W134">MID(";"&amp;'CASE DATA'!$E134&amp;";",SMALL(IF(ISERROR(SEARCH(MID(";"&amp;'CASE DATA'!$E134&amp;";",ROW($1:$99),1),";")),"",ROW($1:$99)+1),COLUMN(C134)),SMALL(IF(ISERROR(SEARCH(MID(";"&amp;'CASE DATA'!$E134&amp;";",ROW($1:$99),1),";")),"",ROW($1:$99)),COLUMN(C133)+1)-SMALL(IF(ISERROR(SEARCH(MID(";"&amp;'CASE DATA'!$E134&amp;";",ROW($1:$99),1),";")),"",ROW($1:$99)),COLUMN(C133))-1)</f>
        <v/>
      </c>
      <c r="X134" s="196" t="str" cm="1">
        <f t="array" ref="X134">MID(";"&amp;'CASE DATA'!$E134&amp;";",SMALL(IF(ISERROR(SEARCH(MID(";"&amp;'CASE DATA'!$E134&amp;";",ROW($1:$99),1),";")),"",ROW($1:$99)+1),COLUMN(D134)),SMALL(IF(ISERROR(SEARCH(MID(";"&amp;'CASE DATA'!$E134&amp;";",ROW($1:$99),1),";")),"",ROW($1:$99)),COLUMN(D133)+1)-SMALL(IF(ISERROR(SEARCH(MID(";"&amp;'CASE DATA'!$E134&amp;";",ROW($1:$99),1),";")),"",ROW($1:$99)),COLUMN(D133))-1)</f>
        <v/>
      </c>
      <c r="Y134" s="196" t="str" cm="1">
        <f t="array" ref="Y134">MID(";"&amp;'CASE DATA'!$E134&amp;";",SMALL(IF(ISERROR(SEARCH(MID(";"&amp;'CASE DATA'!$E134&amp;";",ROW($1:$99),1),";")),"",ROW($1:$99)+1),COLUMN(E134)),SMALL(IF(ISERROR(SEARCH(MID(";"&amp;'CASE DATA'!$E134&amp;";",ROW($1:$99),1),";")),"",ROW($1:$99)),COLUMN(E133)+1)-SMALL(IF(ISERROR(SEARCH(MID(";"&amp;'CASE DATA'!$E134&amp;";",ROW($1:$99),1),";")),"",ROW($1:$99)),COLUMN(E133))-1)</f>
        <v/>
      </c>
      <c r="Z134" s="196" t="str" cm="1">
        <f t="array" ref="Z134">MID(";"&amp;'CASE DATA'!$E134&amp;";",SMALL(IF(ISERROR(SEARCH(MID(";"&amp;'CASE DATA'!$E134&amp;";",ROW($1:$99),1),";")),"",ROW($1:$99)+1),COLUMN(F134)),SMALL(IF(ISERROR(SEARCH(MID(";"&amp;'CASE DATA'!$E134&amp;";",ROW($1:$99),1),";")),"",ROW($1:$99)),COLUMN(F133)+1)-SMALL(IF(ISERROR(SEARCH(MID(";"&amp;'CASE DATA'!$E134&amp;";",ROW($1:$99),1),";")),"",ROW($1:$99)),COLUMN(F133))-1)</f>
        <v/>
      </c>
      <c r="AA134" s="196" t="str" cm="1">
        <f t="array" ref="AA134">MID(";"&amp;'CASE DATA'!$E134&amp;";",SMALL(IF(ISERROR(SEARCH(MID(";"&amp;'CASE DATA'!$E134&amp;";",ROW($1:$99),1),";")),"",ROW($1:$99)+1),COLUMN(G134)),SMALL(IF(ISERROR(SEARCH(MID(";"&amp;'CASE DATA'!$E134&amp;";",ROW($1:$99),1),";")),"",ROW($1:$99)),COLUMN(G133)+1)-SMALL(IF(ISERROR(SEARCH(MID(";"&amp;'CASE DATA'!$E134&amp;";",ROW($1:$99),1),";")),"",ROW($1:$99)),COLUMN(G133))-1)</f>
        <v/>
      </c>
      <c r="AB134" s="196" t="str" cm="1">
        <f t="array" ref="AB134">MID(";"&amp;'CASE DATA'!$E134&amp;";",SMALL(IF(ISERROR(SEARCH(MID(";"&amp;'CASE DATA'!$E134&amp;";",ROW($1:$99),1),";")),"",ROW($1:$99)+1),COLUMN(H134)),SMALL(IF(ISERROR(SEARCH(MID(";"&amp;'CASE DATA'!$E134&amp;";",ROW($1:$99),1),";")),"",ROW($1:$99)),COLUMN(H133)+1)-SMALL(IF(ISERROR(SEARCH(MID(";"&amp;'CASE DATA'!$E134&amp;";",ROW($1:$99),1),";")),"",ROW($1:$99)),COLUMN(H133))-1)</f>
        <v/>
      </c>
      <c r="AC134" s="196" t="str" cm="1">
        <f t="array" ref="AC134">MID(";"&amp;'CASE DATA'!$E134&amp;";",SMALL(IF(ISERROR(SEARCH(MID(";"&amp;'CASE DATA'!$E134&amp;";",ROW($1:$99),1),";")),"",ROW($1:$99)+1),COLUMN(I134)),SMALL(IF(ISERROR(SEARCH(MID(";"&amp;'CASE DATA'!$E134&amp;";",ROW($1:$99),1),";")),"",ROW($1:$99)),COLUMN(I133)+1)-SMALL(IF(ISERROR(SEARCH(MID(";"&amp;'CASE DATA'!$E134&amp;";",ROW($1:$99),1),";")),"",ROW($1:$99)),COLUMN(I133))-1)</f>
        <v/>
      </c>
      <c r="AD134" s="196" t="str" cm="1">
        <f t="array" ref="AD134">MID(";"&amp;'CASE DATA'!$E134&amp;";",SMALL(IF(ISERROR(SEARCH(MID(";"&amp;'CASE DATA'!$E134&amp;";",ROW($1:$99),1),";")),"",ROW($1:$99)+1),COLUMN(J134)),SMALL(IF(ISERROR(SEARCH(MID(";"&amp;'CASE DATA'!$E134&amp;";",ROW($1:$99),1),";")),"",ROW($1:$99)),COLUMN(J133)+1)-SMALL(IF(ISERROR(SEARCH(MID(";"&amp;'CASE DATA'!$E134&amp;";",ROW($1:$99),1),";")),"",ROW($1:$99)),COLUMN(J133))-1)</f>
        <v/>
      </c>
      <c r="AE134" s="196" t="str" cm="1">
        <f t="array" ref="AE134">MID(";"&amp;'CASE DATA'!$E134&amp;";",SMALL(IF(ISERROR(SEARCH(MID(";"&amp;'CASE DATA'!$E134&amp;";",ROW($1:$99),1),";")),"",ROW($1:$99)+1),COLUMN(K134)),SMALL(IF(ISERROR(SEARCH(MID(";"&amp;'CASE DATA'!$E134&amp;";",ROW($1:$99),1),";")),"",ROW($1:$99)),COLUMN(K133)+1)-SMALL(IF(ISERROR(SEARCH(MID(";"&amp;'CASE DATA'!$E134&amp;";",ROW($1:$99),1),";")),"",ROW($1:$99)),COLUMN(K133))-1)</f>
        <v/>
      </c>
      <c r="AF134" s="196" t="str" cm="1">
        <f t="array" ref="AF134">MID(";"&amp;'CASE DATA'!$E134&amp;";",SMALL(IF(ISERROR(SEARCH(MID(";"&amp;'CASE DATA'!$E134&amp;";",ROW($1:$99),1),";")),"",ROW($1:$99)+1),COLUMN(L134)),SMALL(IF(ISERROR(SEARCH(MID(";"&amp;'CASE DATA'!$E134&amp;";",ROW($1:$99),1),";")),"",ROW($1:$99)),COLUMN(L133)+1)-SMALL(IF(ISERROR(SEARCH(MID(";"&amp;'CASE DATA'!$E134&amp;";",ROW($1:$99),1),";")),"",ROW($1:$99)),COLUMN(L133))-1)</f>
        <v/>
      </c>
    </row>
    <row r="135" spans="4:32" x14ac:dyDescent="0.3">
      <c r="D135" s="175"/>
      <c r="E135" s="185"/>
      <c r="S135" s="11">
        <f t="shared" si="3"/>
        <v>0</v>
      </c>
      <c r="U135" s="196" t="str" cm="1">
        <f t="array" ref="U135">MID(";"&amp;'CASE DATA'!$E135&amp;";",SMALL(IF(ISERROR(SEARCH(MID(";"&amp;'CASE DATA'!$E135&amp;";",ROW($1:$99),1),";")),"",ROW($1:$99)+1),COLUMN(A135)),SMALL(IF(ISERROR(SEARCH(MID(";"&amp;'CASE DATA'!$E135&amp;";",ROW($1:$99),1),";")),"",ROW($1:$99)),COLUMN(A134)+1)-SMALL(IF(ISERROR(SEARCH(MID(";"&amp;'CASE DATA'!$E135&amp;";",ROW($1:$99),1),";")),"",ROW($1:$99)),COLUMN(A134))-1)</f>
        <v/>
      </c>
      <c r="V135" s="196" t="str" cm="1">
        <f t="array" ref="V135">MID(";"&amp;'CASE DATA'!$E135&amp;";",SMALL(IF(ISERROR(SEARCH(MID(";"&amp;'CASE DATA'!$E135&amp;";",ROW($1:$99),1),";")),"",ROW($1:$99)+1),COLUMN(B135)),SMALL(IF(ISERROR(SEARCH(MID(";"&amp;'CASE DATA'!$E135&amp;";",ROW($1:$99),1),";")),"",ROW($1:$99)),COLUMN(B134)+1)-SMALL(IF(ISERROR(SEARCH(MID(";"&amp;'CASE DATA'!$E135&amp;";",ROW($1:$99),1),";")),"",ROW($1:$99)),COLUMN(B134))-1)</f>
        <v/>
      </c>
      <c r="W135" s="196" t="str" cm="1">
        <f t="array" ref="W135">MID(";"&amp;'CASE DATA'!$E135&amp;";",SMALL(IF(ISERROR(SEARCH(MID(";"&amp;'CASE DATA'!$E135&amp;";",ROW($1:$99),1),";")),"",ROW($1:$99)+1),COLUMN(C135)),SMALL(IF(ISERROR(SEARCH(MID(";"&amp;'CASE DATA'!$E135&amp;";",ROW($1:$99),1),";")),"",ROW($1:$99)),COLUMN(C134)+1)-SMALL(IF(ISERROR(SEARCH(MID(";"&amp;'CASE DATA'!$E135&amp;";",ROW($1:$99),1),";")),"",ROW($1:$99)),COLUMN(C134))-1)</f>
        <v/>
      </c>
      <c r="X135" s="196" t="str" cm="1">
        <f t="array" ref="X135">MID(";"&amp;'CASE DATA'!$E135&amp;";",SMALL(IF(ISERROR(SEARCH(MID(";"&amp;'CASE DATA'!$E135&amp;";",ROW($1:$99),1),";")),"",ROW($1:$99)+1),COLUMN(D135)),SMALL(IF(ISERROR(SEARCH(MID(";"&amp;'CASE DATA'!$E135&amp;";",ROW($1:$99),1),";")),"",ROW($1:$99)),COLUMN(D134)+1)-SMALL(IF(ISERROR(SEARCH(MID(";"&amp;'CASE DATA'!$E135&amp;";",ROW($1:$99),1),";")),"",ROW($1:$99)),COLUMN(D134))-1)</f>
        <v/>
      </c>
      <c r="Y135" s="196" t="str" cm="1">
        <f t="array" ref="Y135">MID(";"&amp;'CASE DATA'!$E135&amp;";",SMALL(IF(ISERROR(SEARCH(MID(";"&amp;'CASE DATA'!$E135&amp;";",ROW($1:$99),1),";")),"",ROW($1:$99)+1),COLUMN(E135)),SMALL(IF(ISERROR(SEARCH(MID(";"&amp;'CASE DATA'!$E135&amp;";",ROW($1:$99),1),";")),"",ROW($1:$99)),COLUMN(E134)+1)-SMALL(IF(ISERROR(SEARCH(MID(";"&amp;'CASE DATA'!$E135&amp;";",ROW($1:$99),1),";")),"",ROW($1:$99)),COLUMN(E134))-1)</f>
        <v/>
      </c>
      <c r="Z135" s="196" t="str" cm="1">
        <f t="array" ref="Z135">MID(";"&amp;'CASE DATA'!$E135&amp;";",SMALL(IF(ISERROR(SEARCH(MID(";"&amp;'CASE DATA'!$E135&amp;";",ROW($1:$99),1),";")),"",ROW($1:$99)+1),COLUMN(F135)),SMALL(IF(ISERROR(SEARCH(MID(";"&amp;'CASE DATA'!$E135&amp;";",ROW($1:$99),1),";")),"",ROW($1:$99)),COLUMN(F134)+1)-SMALL(IF(ISERROR(SEARCH(MID(";"&amp;'CASE DATA'!$E135&amp;";",ROW($1:$99),1),";")),"",ROW($1:$99)),COLUMN(F134))-1)</f>
        <v/>
      </c>
      <c r="AA135" s="196" t="str" cm="1">
        <f t="array" ref="AA135">MID(";"&amp;'CASE DATA'!$E135&amp;";",SMALL(IF(ISERROR(SEARCH(MID(";"&amp;'CASE DATA'!$E135&amp;";",ROW($1:$99),1),";")),"",ROW($1:$99)+1),COLUMN(G135)),SMALL(IF(ISERROR(SEARCH(MID(";"&amp;'CASE DATA'!$E135&amp;";",ROW($1:$99),1),";")),"",ROW($1:$99)),COLUMN(G134)+1)-SMALL(IF(ISERROR(SEARCH(MID(";"&amp;'CASE DATA'!$E135&amp;";",ROW($1:$99),1),";")),"",ROW($1:$99)),COLUMN(G134))-1)</f>
        <v/>
      </c>
      <c r="AB135" s="196" t="str" cm="1">
        <f t="array" ref="AB135">MID(";"&amp;'CASE DATA'!$E135&amp;";",SMALL(IF(ISERROR(SEARCH(MID(";"&amp;'CASE DATA'!$E135&amp;";",ROW($1:$99),1),";")),"",ROW($1:$99)+1),COLUMN(H135)),SMALL(IF(ISERROR(SEARCH(MID(";"&amp;'CASE DATA'!$E135&amp;";",ROW($1:$99),1),";")),"",ROW($1:$99)),COLUMN(H134)+1)-SMALL(IF(ISERROR(SEARCH(MID(";"&amp;'CASE DATA'!$E135&amp;";",ROW($1:$99),1),";")),"",ROW($1:$99)),COLUMN(H134))-1)</f>
        <v/>
      </c>
      <c r="AC135" s="196" t="str" cm="1">
        <f t="array" ref="AC135">MID(";"&amp;'CASE DATA'!$E135&amp;";",SMALL(IF(ISERROR(SEARCH(MID(";"&amp;'CASE DATA'!$E135&amp;";",ROW($1:$99),1),";")),"",ROW($1:$99)+1),COLUMN(I135)),SMALL(IF(ISERROR(SEARCH(MID(";"&amp;'CASE DATA'!$E135&amp;";",ROW($1:$99),1),";")),"",ROW($1:$99)),COLUMN(I134)+1)-SMALL(IF(ISERROR(SEARCH(MID(";"&amp;'CASE DATA'!$E135&amp;";",ROW($1:$99),1),";")),"",ROW($1:$99)),COLUMN(I134))-1)</f>
        <v/>
      </c>
      <c r="AD135" s="196" t="str" cm="1">
        <f t="array" ref="AD135">MID(";"&amp;'CASE DATA'!$E135&amp;";",SMALL(IF(ISERROR(SEARCH(MID(";"&amp;'CASE DATA'!$E135&amp;";",ROW($1:$99),1),";")),"",ROW($1:$99)+1),COLUMN(J135)),SMALL(IF(ISERROR(SEARCH(MID(";"&amp;'CASE DATA'!$E135&amp;";",ROW($1:$99),1),";")),"",ROW($1:$99)),COLUMN(J134)+1)-SMALL(IF(ISERROR(SEARCH(MID(";"&amp;'CASE DATA'!$E135&amp;";",ROW($1:$99),1),";")),"",ROW($1:$99)),COLUMN(J134))-1)</f>
        <v/>
      </c>
      <c r="AE135" s="196" t="str" cm="1">
        <f t="array" ref="AE135">MID(";"&amp;'CASE DATA'!$E135&amp;";",SMALL(IF(ISERROR(SEARCH(MID(";"&amp;'CASE DATA'!$E135&amp;";",ROW($1:$99),1),";")),"",ROW($1:$99)+1),COLUMN(K135)),SMALL(IF(ISERROR(SEARCH(MID(";"&amp;'CASE DATA'!$E135&amp;";",ROW($1:$99),1),";")),"",ROW($1:$99)),COLUMN(K134)+1)-SMALL(IF(ISERROR(SEARCH(MID(";"&amp;'CASE DATA'!$E135&amp;";",ROW($1:$99),1),";")),"",ROW($1:$99)),COLUMN(K134))-1)</f>
        <v/>
      </c>
      <c r="AF135" s="196" t="str" cm="1">
        <f t="array" ref="AF135">MID(";"&amp;'CASE DATA'!$E135&amp;";",SMALL(IF(ISERROR(SEARCH(MID(";"&amp;'CASE DATA'!$E135&amp;";",ROW($1:$99),1),";")),"",ROW($1:$99)+1),COLUMN(L135)),SMALL(IF(ISERROR(SEARCH(MID(";"&amp;'CASE DATA'!$E135&amp;";",ROW($1:$99),1),";")),"",ROW($1:$99)),COLUMN(L134)+1)-SMALL(IF(ISERROR(SEARCH(MID(";"&amp;'CASE DATA'!$E135&amp;";",ROW($1:$99),1),";")),"",ROW($1:$99)),COLUMN(L134))-1)</f>
        <v/>
      </c>
    </row>
    <row r="136" spans="4:32" x14ac:dyDescent="0.3">
      <c r="D136" s="175"/>
      <c r="E136" s="185"/>
      <c r="S136" s="11">
        <f t="shared" si="3"/>
        <v>0</v>
      </c>
      <c r="U136" s="196" t="str" cm="1">
        <f t="array" ref="U136">MID(";"&amp;'CASE DATA'!$E136&amp;";",SMALL(IF(ISERROR(SEARCH(MID(";"&amp;'CASE DATA'!$E136&amp;";",ROW($1:$99),1),";")),"",ROW($1:$99)+1),COLUMN(A136)),SMALL(IF(ISERROR(SEARCH(MID(";"&amp;'CASE DATA'!$E136&amp;";",ROW($1:$99),1),";")),"",ROW($1:$99)),COLUMN(A135)+1)-SMALL(IF(ISERROR(SEARCH(MID(";"&amp;'CASE DATA'!$E136&amp;";",ROW($1:$99),1),";")),"",ROW($1:$99)),COLUMN(A135))-1)</f>
        <v/>
      </c>
      <c r="V136" s="196" t="str" cm="1">
        <f t="array" ref="V136">MID(";"&amp;'CASE DATA'!$E136&amp;";",SMALL(IF(ISERROR(SEARCH(MID(";"&amp;'CASE DATA'!$E136&amp;";",ROW($1:$99),1),";")),"",ROW($1:$99)+1),COLUMN(B136)),SMALL(IF(ISERROR(SEARCH(MID(";"&amp;'CASE DATA'!$E136&amp;";",ROW($1:$99),1),";")),"",ROW($1:$99)),COLUMN(B135)+1)-SMALL(IF(ISERROR(SEARCH(MID(";"&amp;'CASE DATA'!$E136&amp;";",ROW($1:$99),1),";")),"",ROW($1:$99)),COLUMN(B135))-1)</f>
        <v/>
      </c>
      <c r="W136" s="196" t="str" cm="1">
        <f t="array" ref="W136">MID(";"&amp;'CASE DATA'!$E136&amp;";",SMALL(IF(ISERROR(SEARCH(MID(";"&amp;'CASE DATA'!$E136&amp;";",ROW($1:$99),1),";")),"",ROW($1:$99)+1),COLUMN(C136)),SMALL(IF(ISERROR(SEARCH(MID(";"&amp;'CASE DATA'!$E136&amp;";",ROW($1:$99),1),";")),"",ROW($1:$99)),COLUMN(C135)+1)-SMALL(IF(ISERROR(SEARCH(MID(";"&amp;'CASE DATA'!$E136&amp;";",ROW($1:$99),1),";")),"",ROW($1:$99)),COLUMN(C135))-1)</f>
        <v/>
      </c>
      <c r="X136" s="196" t="str" cm="1">
        <f t="array" ref="X136">MID(";"&amp;'CASE DATA'!$E136&amp;";",SMALL(IF(ISERROR(SEARCH(MID(";"&amp;'CASE DATA'!$E136&amp;";",ROW($1:$99),1),";")),"",ROW($1:$99)+1),COLUMN(D136)),SMALL(IF(ISERROR(SEARCH(MID(";"&amp;'CASE DATA'!$E136&amp;";",ROW($1:$99),1),";")),"",ROW($1:$99)),COLUMN(D135)+1)-SMALL(IF(ISERROR(SEARCH(MID(";"&amp;'CASE DATA'!$E136&amp;";",ROW($1:$99),1),";")),"",ROW($1:$99)),COLUMN(D135))-1)</f>
        <v/>
      </c>
      <c r="Y136" s="196" t="str" cm="1">
        <f t="array" ref="Y136">MID(";"&amp;'CASE DATA'!$E136&amp;";",SMALL(IF(ISERROR(SEARCH(MID(";"&amp;'CASE DATA'!$E136&amp;";",ROW($1:$99),1),";")),"",ROW($1:$99)+1),COLUMN(E136)),SMALL(IF(ISERROR(SEARCH(MID(";"&amp;'CASE DATA'!$E136&amp;";",ROW($1:$99),1),";")),"",ROW($1:$99)),COLUMN(E135)+1)-SMALL(IF(ISERROR(SEARCH(MID(";"&amp;'CASE DATA'!$E136&amp;";",ROW($1:$99),1),";")),"",ROW($1:$99)),COLUMN(E135))-1)</f>
        <v/>
      </c>
      <c r="Z136" s="196" t="str" cm="1">
        <f t="array" ref="Z136">MID(";"&amp;'CASE DATA'!$E136&amp;";",SMALL(IF(ISERROR(SEARCH(MID(";"&amp;'CASE DATA'!$E136&amp;";",ROW($1:$99),1),";")),"",ROW($1:$99)+1),COLUMN(F136)),SMALL(IF(ISERROR(SEARCH(MID(";"&amp;'CASE DATA'!$E136&amp;";",ROW($1:$99),1),";")),"",ROW($1:$99)),COLUMN(F135)+1)-SMALL(IF(ISERROR(SEARCH(MID(";"&amp;'CASE DATA'!$E136&amp;";",ROW($1:$99),1),";")),"",ROW($1:$99)),COLUMN(F135))-1)</f>
        <v/>
      </c>
      <c r="AA136" s="196" t="str" cm="1">
        <f t="array" ref="AA136">MID(";"&amp;'CASE DATA'!$E136&amp;";",SMALL(IF(ISERROR(SEARCH(MID(";"&amp;'CASE DATA'!$E136&amp;";",ROW($1:$99),1),";")),"",ROW($1:$99)+1),COLUMN(G136)),SMALL(IF(ISERROR(SEARCH(MID(";"&amp;'CASE DATA'!$E136&amp;";",ROW($1:$99),1),";")),"",ROW($1:$99)),COLUMN(G135)+1)-SMALL(IF(ISERROR(SEARCH(MID(";"&amp;'CASE DATA'!$E136&amp;";",ROW($1:$99),1),";")),"",ROW($1:$99)),COLUMN(G135))-1)</f>
        <v/>
      </c>
      <c r="AB136" s="196" t="str" cm="1">
        <f t="array" ref="AB136">MID(";"&amp;'CASE DATA'!$E136&amp;";",SMALL(IF(ISERROR(SEARCH(MID(";"&amp;'CASE DATA'!$E136&amp;";",ROW($1:$99),1),";")),"",ROW($1:$99)+1),COLUMN(H136)),SMALL(IF(ISERROR(SEARCH(MID(";"&amp;'CASE DATA'!$E136&amp;";",ROW($1:$99),1),";")),"",ROW($1:$99)),COLUMN(H135)+1)-SMALL(IF(ISERROR(SEARCH(MID(";"&amp;'CASE DATA'!$E136&amp;";",ROW($1:$99),1),";")),"",ROW($1:$99)),COLUMN(H135))-1)</f>
        <v/>
      </c>
      <c r="AC136" s="196" t="str" cm="1">
        <f t="array" ref="AC136">MID(";"&amp;'CASE DATA'!$E136&amp;";",SMALL(IF(ISERROR(SEARCH(MID(";"&amp;'CASE DATA'!$E136&amp;";",ROW($1:$99),1),";")),"",ROW($1:$99)+1),COLUMN(I136)),SMALL(IF(ISERROR(SEARCH(MID(";"&amp;'CASE DATA'!$E136&amp;";",ROW($1:$99),1),";")),"",ROW($1:$99)),COLUMN(I135)+1)-SMALL(IF(ISERROR(SEARCH(MID(";"&amp;'CASE DATA'!$E136&amp;";",ROW($1:$99),1),";")),"",ROW($1:$99)),COLUMN(I135))-1)</f>
        <v/>
      </c>
      <c r="AD136" s="196" t="str" cm="1">
        <f t="array" ref="AD136">MID(";"&amp;'CASE DATA'!$E136&amp;";",SMALL(IF(ISERROR(SEARCH(MID(";"&amp;'CASE DATA'!$E136&amp;";",ROW($1:$99),1),";")),"",ROW($1:$99)+1),COLUMN(J136)),SMALL(IF(ISERROR(SEARCH(MID(";"&amp;'CASE DATA'!$E136&amp;";",ROW($1:$99),1),";")),"",ROW($1:$99)),COLUMN(J135)+1)-SMALL(IF(ISERROR(SEARCH(MID(";"&amp;'CASE DATA'!$E136&amp;";",ROW($1:$99),1),";")),"",ROW($1:$99)),COLUMN(J135))-1)</f>
        <v/>
      </c>
      <c r="AE136" s="196" t="str" cm="1">
        <f t="array" ref="AE136">MID(";"&amp;'CASE DATA'!$E136&amp;";",SMALL(IF(ISERROR(SEARCH(MID(";"&amp;'CASE DATA'!$E136&amp;";",ROW($1:$99),1),";")),"",ROW($1:$99)+1),COLUMN(K136)),SMALL(IF(ISERROR(SEARCH(MID(";"&amp;'CASE DATA'!$E136&amp;";",ROW($1:$99),1),";")),"",ROW($1:$99)),COLUMN(K135)+1)-SMALL(IF(ISERROR(SEARCH(MID(";"&amp;'CASE DATA'!$E136&amp;";",ROW($1:$99),1),";")),"",ROW($1:$99)),COLUMN(K135))-1)</f>
        <v/>
      </c>
      <c r="AF136" s="196" t="str" cm="1">
        <f t="array" ref="AF136">MID(";"&amp;'CASE DATA'!$E136&amp;";",SMALL(IF(ISERROR(SEARCH(MID(";"&amp;'CASE DATA'!$E136&amp;";",ROW($1:$99),1),";")),"",ROW($1:$99)+1),COLUMN(L136)),SMALL(IF(ISERROR(SEARCH(MID(";"&amp;'CASE DATA'!$E136&amp;";",ROW($1:$99),1),";")),"",ROW($1:$99)),COLUMN(L135)+1)-SMALL(IF(ISERROR(SEARCH(MID(";"&amp;'CASE DATA'!$E136&amp;";",ROW($1:$99),1),";")),"",ROW($1:$99)),COLUMN(L135))-1)</f>
        <v/>
      </c>
    </row>
    <row r="137" spans="4:32" x14ac:dyDescent="0.3">
      <c r="D137" s="175"/>
      <c r="E137" s="185"/>
      <c r="S137" s="11">
        <f t="shared" si="3"/>
        <v>0</v>
      </c>
      <c r="U137" s="196" t="str" cm="1">
        <f t="array" ref="U137">MID(";"&amp;'CASE DATA'!$E137&amp;";",SMALL(IF(ISERROR(SEARCH(MID(";"&amp;'CASE DATA'!$E137&amp;";",ROW($1:$99),1),";")),"",ROW($1:$99)+1),COLUMN(A137)),SMALL(IF(ISERROR(SEARCH(MID(";"&amp;'CASE DATA'!$E137&amp;";",ROW($1:$99),1),";")),"",ROW($1:$99)),COLUMN(A136)+1)-SMALL(IF(ISERROR(SEARCH(MID(";"&amp;'CASE DATA'!$E137&amp;";",ROW($1:$99),1),";")),"",ROW($1:$99)),COLUMN(A136))-1)</f>
        <v/>
      </c>
      <c r="V137" s="196" t="str" cm="1">
        <f t="array" ref="V137">MID(";"&amp;'CASE DATA'!$E137&amp;";",SMALL(IF(ISERROR(SEARCH(MID(";"&amp;'CASE DATA'!$E137&amp;";",ROW($1:$99),1),";")),"",ROW($1:$99)+1),COLUMN(B137)),SMALL(IF(ISERROR(SEARCH(MID(";"&amp;'CASE DATA'!$E137&amp;";",ROW($1:$99),1),";")),"",ROW($1:$99)),COLUMN(B136)+1)-SMALL(IF(ISERROR(SEARCH(MID(";"&amp;'CASE DATA'!$E137&amp;";",ROW($1:$99),1),";")),"",ROW($1:$99)),COLUMN(B136))-1)</f>
        <v/>
      </c>
      <c r="W137" s="196" t="str" cm="1">
        <f t="array" ref="W137">MID(";"&amp;'CASE DATA'!$E137&amp;";",SMALL(IF(ISERROR(SEARCH(MID(";"&amp;'CASE DATA'!$E137&amp;";",ROW($1:$99),1),";")),"",ROW($1:$99)+1),COLUMN(C137)),SMALL(IF(ISERROR(SEARCH(MID(";"&amp;'CASE DATA'!$E137&amp;";",ROW($1:$99),1),";")),"",ROW($1:$99)),COLUMN(C136)+1)-SMALL(IF(ISERROR(SEARCH(MID(";"&amp;'CASE DATA'!$E137&amp;";",ROW($1:$99),1),";")),"",ROW($1:$99)),COLUMN(C136))-1)</f>
        <v/>
      </c>
      <c r="X137" s="196" t="str" cm="1">
        <f t="array" ref="X137">MID(";"&amp;'CASE DATA'!$E137&amp;";",SMALL(IF(ISERROR(SEARCH(MID(";"&amp;'CASE DATA'!$E137&amp;";",ROW($1:$99),1),";")),"",ROW($1:$99)+1),COLUMN(D137)),SMALL(IF(ISERROR(SEARCH(MID(";"&amp;'CASE DATA'!$E137&amp;";",ROW($1:$99),1),";")),"",ROW($1:$99)),COLUMN(D136)+1)-SMALL(IF(ISERROR(SEARCH(MID(";"&amp;'CASE DATA'!$E137&amp;";",ROW($1:$99),1),";")),"",ROW($1:$99)),COLUMN(D136))-1)</f>
        <v/>
      </c>
      <c r="Y137" s="196" t="str" cm="1">
        <f t="array" ref="Y137">MID(";"&amp;'CASE DATA'!$E137&amp;";",SMALL(IF(ISERROR(SEARCH(MID(";"&amp;'CASE DATA'!$E137&amp;";",ROW($1:$99),1),";")),"",ROW($1:$99)+1),COLUMN(E137)),SMALL(IF(ISERROR(SEARCH(MID(";"&amp;'CASE DATA'!$E137&amp;";",ROW($1:$99),1),";")),"",ROW($1:$99)),COLUMN(E136)+1)-SMALL(IF(ISERROR(SEARCH(MID(";"&amp;'CASE DATA'!$E137&amp;";",ROW($1:$99),1),";")),"",ROW($1:$99)),COLUMN(E136))-1)</f>
        <v/>
      </c>
      <c r="Z137" s="196" t="str" cm="1">
        <f t="array" ref="Z137">MID(";"&amp;'CASE DATA'!$E137&amp;";",SMALL(IF(ISERROR(SEARCH(MID(";"&amp;'CASE DATA'!$E137&amp;";",ROW($1:$99),1),";")),"",ROW($1:$99)+1),COLUMN(F137)),SMALL(IF(ISERROR(SEARCH(MID(";"&amp;'CASE DATA'!$E137&amp;";",ROW($1:$99),1),";")),"",ROW($1:$99)),COLUMN(F136)+1)-SMALL(IF(ISERROR(SEARCH(MID(";"&amp;'CASE DATA'!$E137&amp;";",ROW($1:$99),1),";")),"",ROW($1:$99)),COLUMN(F136))-1)</f>
        <v/>
      </c>
      <c r="AA137" s="196" t="str" cm="1">
        <f t="array" ref="AA137">MID(";"&amp;'CASE DATA'!$E137&amp;";",SMALL(IF(ISERROR(SEARCH(MID(";"&amp;'CASE DATA'!$E137&amp;";",ROW($1:$99),1),";")),"",ROW($1:$99)+1),COLUMN(G137)),SMALL(IF(ISERROR(SEARCH(MID(";"&amp;'CASE DATA'!$E137&amp;";",ROW($1:$99),1),";")),"",ROW($1:$99)),COLUMN(G136)+1)-SMALL(IF(ISERROR(SEARCH(MID(";"&amp;'CASE DATA'!$E137&amp;";",ROW($1:$99),1),";")),"",ROW($1:$99)),COLUMN(G136))-1)</f>
        <v/>
      </c>
      <c r="AB137" s="196" t="str" cm="1">
        <f t="array" ref="AB137">MID(";"&amp;'CASE DATA'!$E137&amp;";",SMALL(IF(ISERROR(SEARCH(MID(";"&amp;'CASE DATA'!$E137&amp;";",ROW($1:$99),1),";")),"",ROW($1:$99)+1),COLUMN(H137)),SMALL(IF(ISERROR(SEARCH(MID(";"&amp;'CASE DATA'!$E137&amp;";",ROW($1:$99),1),";")),"",ROW($1:$99)),COLUMN(H136)+1)-SMALL(IF(ISERROR(SEARCH(MID(";"&amp;'CASE DATA'!$E137&amp;";",ROW($1:$99),1),";")),"",ROW($1:$99)),COLUMN(H136))-1)</f>
        <v/>
      </c>
      <c r="AC137" s="196" t="str" cm="1">
        <f t="array" ref="AC137">MID(";"&amp;'CASE DATA'!$E137&amp;";",SMALL(IF(ISERROR(SEARCH(MID(";"&amp;'CASE DATA'!$E137&amp;";",ROW($1:$99),1),";")),"",ROW($1:$99)+1),COLUMN(I137)),SMALL(IF(ISERROR(SEARCH(MID(";"&amp;'CASE DATA'!$E137&amp;";",ROW($1:$99),1),";")),"",ROW($1:$99)),COLUMN(I136)+1)-SMALL(IF(ISERROR(SEARCH(MID(";"&amp;'CASE DATA'!$E137&amp;";",ROW($1:$99),1),";")),"",ROW($1:$99)),COLUMN(I136))-1)</f>
        <v/>
      </c>
      <c r="AD137" s="196" t="str" cm="1">
        <f t="array" ref="AD137">MID(";"&amp;'CASE DATA'!$E137&amp;";",SMALL(IF(ISERROR(SEARCH(MID(";"&amp;'CASE DATA'!$E137&amp;";",ROW($1:$99),1),";")),"",ROW($1:$99)+1),COLUMN(J137)),SMALL(IF(ISERROR(SEARCH(MID(";"&amp;'CASE DATA'!$E137&amp;";",ROW($1:$99),1),";")),"",ROW($1:$99)),COLUMN(J136)+1)-SMALL(IF(ISERROR(SEARCH(MID(";"&amp;'CASE DATA'!$E137&amp;";",ROW($1:$99),1),";")),"",ROW($1:$99)),COLUMN(J136))-1)</f>
        <v/>
      </c>
      <c r="AE137" s="196" t="str" cm="1">
        <f t="array" ref="AE137">MID(";"&amp;'CASE DATA'!$E137&amp;";",SMALL(IF(ISERROR(SEARCH(MID(";"&amp;'CASE DATA'!$E137&amp;";",ROW($1:$99),1),";")),"",ROW($1:$99)+1),COLUMN(K137)),SMALL(IF(ISERROR(SEARCH(MID(";"&amp;'CASE DATA'!$E137&amp;";",ROW($1:$99),1),";")),"",ROW($1:$99)),COLUMN(K136)+1)-SMALL(IF(ISERROR(SEARCH(MID(";"&amp;'CASE DATA'!$E137&amp;";",ROW($1:$99),1),";")),"",ROW($1:$99)),COLUMN(K136))-1)</f>
        <v/>
      </c>
      <c r="AF137" s="196" t="str" cm="1">
        <f t="array" ref="AF137">MID(";"&amp;'CASE DATA'!$E137&amp;";",SMALL(IF(ISERROR(SEARCH(MID(";"&amp;'CASE DATA'!$E137&amp;";",ROW($1:$99),1),";")),"",ROW($1:$99)+1),COLUMN(L137)),SMALL(IF(ISERROR(SEARCH(MID(";"&amp;'CASE DATA'!$E137&amp;";",ROW($1:$99),1),";")),"",ROW($1:$99)),COLUMN(L136)+1)-SMALL(IF(ISERROR(SEARCH(MID(";"&amp;'CASE DATA'!$E137&amp;";",ROW($1:$99),1),";")),"",ROW($1:$99)),COLUMN(L136))-1)</f>
        <v/>
      </c>
    </row>
    <row r="138" spans="4:32" x14ac:dyDescent="0.3">
      <c r="D138" s="175"/>
      <c r="E138" s="185"/>
      <c r="S138" s="11">
        <f t="shared" si="3"/>
        <v>0</v>
      </c>
      <c r="U138" s="196" t="str" cm="1">
        <f t="array" ref="U138">MID(";"&amp;'CASE DATA'!$E138&amp;";",SMALL(IF(ISERROR(SEARCH(MID(";"&amp;'CASE DATA'!$E138&amp;";",ROW($1:$99),1),";")),"",ROW($1:$99)+1),COLUMN(A138)),SMALL(IF(ISERROR(SEARCH(MID(";"&amp;'CASE DATA'!$E138&amp;";",ROW($1:$99),1),";")),"",ROW($1:$99)),COLUMN(A137)+1)-SMALL(IF(ISERROR(SEARCH(MID(";"&amp;'CASE DATA'!$E138&amp;";",ROW($1:$99),1),";")),"",ROW($1:$99)),COLUMN(A137))-1)</f>
        <v/>
      </c>
      <c r="V138" s="196" t="str" cm="1">
        <f t="array" ref="V138">MID(";"&amp;'CASE DATA'!$E138&amp;";",SMALL(IF(ISERROR(SEARCH(MID(";"&amp;'CASE DATA'!$E138&amp;";",ROW($1:$99),1),";")),"",ROW($1:$99)+1),COLUMN(B138)),SMALL(IF(ISERROR(SEARCH(MID(";"&amp;'CASE DATA'!$E138&amp;";",ROW($1:$99),1),";")),"",ROW($1:$99)),COLUMN(B137)+1)-SMALL(IF(ISERROR(SEARCH(MID(";"&amp;'CASE DATA'!$E138&amp;";",ROW($1:$99),1),";")),"",ROW($1:$99)),COLUMN(B137))-1)</f>
        <v/>
      </c>
      <c r="W138" s="196" t="str" cm="1">
        <f t="array" ref="W138">MID(";"&amp;'CASE DATA'!$E138&amp;";",SMALL(IF(ISERROR(SEARCH(MID(";"&amp;'CASE DATA'!$E138&amp;";",ROW($1:$99),1),";")),"",ROW($1:$99)+1),COLUMN(C138)),SMALL(IF(ISERROR(SEARCH(MID(";"&amp;'CASE DATA'!$E138&amp;";",ROW($1:$99),1),";")),"",ROW($1:$99)),COLUMN(C137)+1)-SMALL(IF(ISERROR(SEARCH(MID(";"&amp;'CASE DATA'!$E138&amp;";",ROW($1:$99),1),";")),"",ROW($1:$99)),COLUMN(C137))-1)</f>
        <v/>
      </c>
      <c r="X138" s="196" t="str" cm="1">
        <f t="array" ref="X138">MID(";"&amp;'CASE DATA'!$E138&amp;";",SMALL(IF(ISERROR(SEARCH(MID(";"&amp;'CASE DATA'!$E138&amp;";",ROW($1:$99),1),";")),"",ROW($1:$99)+1),COLUMN(D138)),SMALL(IF(ISERROR(SEARCH(MID(";"&amp;'CASE DATA'!$E138&amp;";",ROW($1:$99),1),";")),"",ROW($1:$99)),COLUMN(D137)+1)-SMALL(IF(ISERROR(SEARCH(MID(";"&amp;'CASE DATA'!$E138&amp;";",ROW($1:$99),1),";")),"",ROW($1:$99)),COLUMN(D137))-1)</f>
        <v/>
      </c>
      <c r="Y138" s="196" t="str" cm="1">
        <f t="array" ref="Y138">MID(";"&amp;'CASE DATA'!$E138&amp;";",SMALL(IF(ISERROR(SEARCH(MID(";"&amp;'CASE DATA'!$E138&amp;";",ROW($1:$99),1),";")),"",ROW($1:$99)+1),COLUMN(E138)),SMALL(IF(ISERROR(SEARCH(MID(";"&amp;'CASE DATA'!$E138&amp;";",ROW($1:$99),1),";")),"",ROW($1:$99)),COLUMN(E137)+1)-SMALL(IF(ISERROR(SEARCH(MID(";"&amp;'CASE DATA'!$E138&amp;";",ROW($1:$99),1),";")),"",ROW($1:$99)),COLUMN(E137))-1)</f>
        <v/>
      </c>
      <c r="Z138" s="196" t="str" cm="1">
        <f t="array" ref="Z138">MID(";"&amp;'CASE DATA'!$E138&amp;";",SMALL(IF(ISERROR(SEARCH(MID(";"&amp;'CASE DATA'!$E138&amp;";",ROW($1:$99),1),";")),"",ROW($1:$99)+1),COLUMN(F138)),SMALL(IF(ISERROR(SEARCH(MID(";"&amp;'CASE DATA'!$E138&amp;";",ROW($1:$99),1),";")),"",ROW($1:$99)),COLUMN(F137)+1)-SMALL(IF(ISERROR(SEARCH(MID(";"&amp;'CASE DATA'!$E138&amp;";",ROW($1:$99),1),";")),"",ROW($1:$99)),COLUMN(F137))-1)</f>
        <v/>
      </c>
      <c r="AA138" s="196" t="str" cm="1">
        <f t="array" ref="AA138">MID(";"&amp;'CASE DATA'!$E138&amp;";",SMALL(IF(ISERROR(SEARCH(MID(";"&amp;'CASE DATA'!$E138&amp;";",ROW($1:$99),1),";")),"",ROW($1:$99)+1),COLUMN(G138)),SMALL(IF(ISERROR(SEARCH(MID(";"&amp;'CASE DATA'!$E138&amp;";",ROW($1:$99),1),";")),"",ROW($1:$99)),COLUMN(G137)+1)-SMALL(IF(ISERROR(SEARCH(MID(";"&amp;'CASE DATA'!$E138&amp;";",ROW($1:$99),1),";")),"",ROW($1:$99)),COLUMN(G137))-1)</f>
        <v/>
      </c>
      <c r="AB138" s="196" t="str" cm="1">
        <f t="array" ref="AB138">MID(";"&amp;'CASE DATA'!$E138&amp;";",SMALL(IF(ISERROR(SEARCH(MID(";"&amp;'CASE DATA'!$E138&amp;";",ROW($1:$99),1),";")),"",ROW($1:$99)+1),COLUMN(H138)),SMALL(IF(ISERROR(SEARCH(MID(";"&amp;'CASE DATA'!$E138&amp;";",ROW($1:$99),1),";")),"",ROW($1:$99)),COLUMN(H137)+1)-SMALL(IF(ISERROR(SEARCH(MID(";"&amp;'CASE DATA'!$E138&amp;";",ROW($1:$99),1),";")),"",ROW($1:$99)),COLUMN(H137))-1)</f>
        <v/>
      </c>
      <c r="AC138" s="196" t="str" cm="1">
        <f t="array" ref="AC138">MID(";"&amp;'CASE DATA'!$E138&amp;";",SMALL(IF(ISERROR(SEARCH(MID(";"&amp;'CASE DATA'!$E138&amp;";",ROW($1:$99),1),";")),"",ROW($1:$99)+1),COLUMN(I138)),SMALL(IF(ISERROR(SEARCH(MID(";"&amp;'CASE DATA'!$E138&amp;";",ROW($1:$99),1),";")),"",ROW($1:$99)),COLUMN(I137)+1)-SMALL(IF(ISERROR(SEARCH(MID(";"&amp;'CASE DATA'!$E138&amp;";",ROW($1:$99),1),";")),"",ROW($1:$99)),COLUMN(I137))-1)</f>
        <v/>
      </c>
      <c r="AD138" s="196" t="str" cm="1">
        <f t="array" ref="AD138">MID(";"&amp;'CASE DATA'!$E138&amp;";",SMALL(IF(ISERROR(SEARCH(MID(";"&amp;'CASE DATA'!$E138&amp;";",ROW($1:$99),1),";")),"",ROW($1:$99)+1),COLUMN(J138)),SMALL(IF(ISERROR(SEARCH(MID(";"&amp;'CASE DATA'!$E138&amp;";",ROW($1:$99),1),";")),"",ROW($1:$99)),COLUMN(J137)+1)-SMALL(IF(ISERROR(SEARCH(MID(";"&amp;'CASE DATA'!$E138&amp;";",ROW($1:$99),1),";")),"",ROW($1:$99)),COLUMN(J137))-1)</f>
        <v/>
      </c>
      <c r="AE138" s="196" t="str" cm="1">
        <f t="array" ref="AE138">MID(";"&amp;'CASE DATA'!$E138&amp;";",SMALL(IF(ISERROR(SEARCH(MID(";"&amp;'CASE DATA'!$E138&amp;";",ROW($1:$99),1),";")),"",ROW($1:$99)+1),COLUMN(K138)),SMALL(IF(ISERROR(SEARCH(MID(";"&amp;'CASE DATA'!$E138&amp;";",ROW($1:$99),1),";")),"",ROW($1:$99)),COLUMN(K137)+1)-SMALL(IF(ISERROR(SEARCH(MID(";"&amp;'CASE DATA'!$E138&amp;";",ROW($1:$99),1),";")),"",ROW($1:$99)),COLUMN(K137))-1)</f>
        <v/>
      </c>
      <c r="AF138" s="196" t="str" cm="1">
        <f t="array" ref="AF138">MID(";"&amp;'CASE DATA'!$E138&amp;";",SMALL(IF(ISERROR(SEARCH(MID(";"&amp;'CASE DATA'!$E138&amp;";",ROW($1:$99),1),";")),"",ROW($1:$99)+1),COLUMN(L138)),SMALL(IF(ISERROR(SEARCH(MID(";"&amp;'CASE DATA'!$E138&amp;";",ROW($1:$99),1),";")),"",ROW($1:$99)),COLUMN(L137)+1)-SMALL(IF(ISERROR(SEARCH(MID(";"&amp;'CASE DATA'!$E138&amp;";",ROW($1:$99),1),";")),"",ROW($1:$99)),COLUMN(L137))-1)</f>
        <v/>
      </c>
    </row>
    <row r="139" spans="4:32" x14ac:dyDescent="0.3">
      <c r="D139" s="175"/>
      <c r="E139" s="185"/>
      <c r="S139" s="11">
        <f t="shared" si="3"/>
        <v>0</v>
      </c>
      <c r="U139" s="196" t="str" cm="1">
        <f t="array" ref="U139">MID(";"&amp;'CASE DATA'!$E139&amp;";",SMALL(IF(ISERROR(SEARCH(MID(";"&amp;'CASE DATA'!$E139&amp;";",ROW($1:$99),1),";")),"",ROW($1:$99)+1),COLUMN(A139)),SMALL(IF(ISERROR(SEARCH(MID(";"&amp;'CASE DATA'!$E139&amp;";",ROW($1:$99),1),";")),"",ROW($1:$99)),COLUMN(A138)+1)-SMALL(IF(ISERROR(SEARCH(MID(";"&amp;'CASE DATA'!$E139&amp;";",ROW($1:$99),1),";")),"",ROW($1:$99)),COLUMN(A138))-1)</f>
        <v/>
      </c>
      <c r="V139" s="196" t="str" cm="1">
        <f t="array" ref="V139">MID(";"&amp;'CASE DATA'!$E139&amp;";",SMALL(IF(ISERROR(SEARCH(MID(";"&amp;'CASE DATA'!$E139&amp;";",ROW($1:$99),1),";")),"",ROW($1:$99)+1),COLUMN(B139)),SMALL(IF(ISERROR(SEARCH(MID(";"&amp;'CASE DATA'!$E139&amp;";",ROW($1:$99),1),";")),"",ROW($1:$99)),COLUMN(B138)+1)-SMALL(IF(ISERROR(SEARCH(MID(";"&amp;'CASE DATA'!$E139&amp;";",ROW($1:$99),1),";")),"",ROW($1:$99)),COLUMN(B138))-1)</f>
        <v/>
      </c>
      <c r="W139" s="196" t="str" cm="1">
        <f t="array" ref="W139">MID(";"&amp;'CASE DATA'!$E139&amp;";",SMALL(IF(ISERROR(SEARCH(MID(";"&amp;'CASE DATA'!$E139&amp;";",ROW($1:$99),1),";")),"",ROW($1:$99)+1),COLUMN(C139)),SMALL(IF(ISERROR(SEARCH(MID(";"&amp;'CASE DATA'!$E139&amp;";",ROW($1:$99),1),";")),"",ROW($1:$99)),COLUMN(C138)+1)-SMALL(IF(ISERROR(SEARCH(MID(";"&amp;'CASE DATA'!$E139&amp;";",ROW($1:$99),1),";")),"",ROW($1:$99)),COLUMN(C138))-1)</f>
        <v/>
      </c>
      <c r="X139" s="196" t="str" cm="1">
        <f t="array" ref="X139">MID(";"&amp;'CASE DATA'!$E139&amp;";",SMALL(IF(ISERROR(SEARCH(MID(";"&amp;'CASE DATA'!$E139&amp;";",ROW($1:$99),1),";")),"",ROW($1:$99)+1),COLUMN(D139)),SMALL(IF(ISERROR(SEARCH(MID(";"&amp;'CASE DATA'!$E139&amp;";",ROW($1:$99),1),";")),"",ROW($1:$99)),COLUMN(D138)+1)-SMALL(IF(ISERROR(SEARCH(MID(";"&amp;'CASE DATA'!$E139&amp;";",ROW($1:$99),1),";")),"",ROW($1:$99)),COLUMN(D138))-1)</f>
        <v/>
      </c>
      <c r="Y139" s="196" t="str" cm="1">
        <f t="array" ref="Y139">MID(";"&amp;'CASE DATA'!$E139&amp;";",SMALL(IF(ISERROR(SEARCH(MID(";"&amp;'CASE DATA'!$E139&amp;";",ROW($1:$99),1),";")),"",ROW($1:$99)+1),COLUMN(E139)),SMALL(IF(ISERROR(SEARCH(MID(";"&amp;'CASE DATA'!$E139&amp;";",ROW($1:$99),1),";")),"",ROW($1:$99)),COLUMN(E138)+1)-SMALL(IF(ISERROR(SEARCH(MID(";"&amp;'CASE DATA'!$E139&amp;";",ROW($1:$99),1),";")),"",ROW($1:$99)),COLUMN(E138))-1)</f>
        <v/>
      </c>
      <c r="Z139" s="196" t="str" cm="1">
        <f t="array" ref="Z139">MID(";"&amp;'CASE DATA'!$E139&amp;";",SMALL(IF(ISERROR(SEARCH(MID(";"&amp;'CASE DATA'!$E139&amp;";",ROW($1:$99),1),";")),"",ROW($1:$99)+1),COLUMN(F139)),SMALL(IF(ISERROR(SEARCH(MID(";"&amp;'CASE DATA'!$E139&amp;";",ROW($1:$99),1),";")),"",ROW($1:$99)),COLUMN(F138)+1)-SMALL(IF(ISERROR(SEARCH(MID(";"&amp;'CASE DATA'!$E139&amp;";",ROW($1:$99),1),";")),"",ROW($1:$99)),COLUMN(F138))-1)</f>
        <v/>
      </c>
      <c r="AA139" s="196" t="str" cm="1">
        <f t="array" ref="AA139">MID(";"&amp;'CASE DATA'!$E139&amp;";",SMALL(IF(ISERROR(SEARCH(MID(";"&amp;'CASE DATA'!$E139&amp;";",ROW($1:$99),1),";")),"",ROW($1:$99)+1),COLUMN(G139)),SMALL(IF(ISERROR(SEARCH(MID(";"&amp;'CASE DATA'!$E139&amp;";",ROW($1:$99),1),";")),"",ROW($1:$99)),COLUMN(G138)+1)-SMALL(IF(ISERROR(SEARCH(MID(";"&amp;'CASE DATA'!$E139&amp;";",ROW($1:$99),1),";")),"",ROW($1:$99)),COLUMN(G138))-1)</f>
        <v/>
      </c>
      <c r="AB139" s="196" t="str" cm="1">
        <f t="array" ref="AB139">MID(";"&amp;'CASE DATA'!$E139&amp;";",SMALL(IF(ISERROR(SEARCH(MID(";"&amp;'CASE DATA'!$E139&amp;";",ROW($1:$99),1),";")),"",ROW($1:$99)+1),COLUMN(H139)),SMALL(IF(ISERROR(SEARCH(MID(";"&amp;'CASE DATA'!$E139&amp;";",ROW($1:$99),1),";")),"",ROW($1:$99)),COLUMN(H138)+1)-SMALL(IF(ISERROR(SEARCH(MID(";"&amp;'CASE DATA'!$E139&amp;";",ROW($1:$99),1),";")),"",ROW($1:$99)),COLUMN(H138))-1)</f>
        <v/>
      </c>
      <c r="AC139" s="196" t="str" cm="1">
        <f t="array" ref="AC139">MID(";"&amp;'CASE DATA'!$E139&amp;";",SMALL(IF(ISERROR(SEARCH(MID(";"&amp;'CASE DATA'!$E139&amp;";",ROW($1:$99),1),";")),"",ROW($1:$99)+1),COLUMN(I139)),SMALL(IF(ISERROR(SEARCH(MID(";"&amp;'CASE DATA'!$E139&amp;";",ROW($1:$99),1),";")),"",ROW($1:$99)),COLUMN(I138)+1)-SMALL(IF(ISERROR(SEARCH(MID(";"&amp;'CASE DATA'!$E139&amp;";",ROW($1:$99),1),";")),"",ROW($1:$99)),COLUMN(I138))-1)</f>
        <v/>
      </c>
      <c r="AD139" s="196" t="str" cm="1">
        <f t="array" ref="AD139">MID(";"&amp;'CASE DATA'!$E139&amp;";",SMALL(IF(ISERROR(SEARCH(MID(";"&amp;'CASE DATA'!$E139&amp;";",ROW($1:$99),1),";")),"",ROW($1:$99)+1),COLUMN(J139)),SMALL(IF(ISERROR(SEARCH(MID(";"&amp;'CASE DATA'!$E139&amp;";",ROW($1:$99),1),";")),"",ROW($1:$99)),COLUMN(J138)+1)-SMALL(IF(ISERROR(SEARCH(MID(";"&amp;'CASE DATA'!$E139&amp;";",ROW($1:$99),1),";")),"",ROW($1:$99)),COLUMN(J138))-1)</f>
        <v/>
      </c>
      <c r="AE139" s="196" t="str" cm="1">
        <f t="array" ref="AE139">MID(";"&amp;'CASE DATA'!$E139&amp;";",SMALL(IF(ISERROR(SEARCH(MID(";"&amp;'CASE DATA'!$E139&amp;";",ROW($1:$99),1),";")),"",ROW($1:$99)+1),COLUMN(K139)),SMALL(IF(ISERROR(SEARCH(MID(";"&amp;'CASE DATA'!$E139&amp;";",ROW($1:$99),1),";")),"",ROW($1:$99)),COLUMN(K138)+1)-SMALL(IF(ISERROR(SEARCH(MID(";"&amp;'CASE DATA'!$E139&amp;";",ROW($1:$99),1),";")),"",ROW($1:$99)),COLUMN(K138))-1)</f>
        <v/>
      </c>
      <c r="AF139" s="196" t="str" cm="1">
        <f t="array" ref="AF139">MID(";"&amp;'CASE DATA'!$E139&amp;";",SMALL(IF(ISERROR(SEARCH(MID(";"&amp;'CASE DATA'!$E139&amp;";",ROW($1:$99),1),";")),"",ROW($1:$99)+1),COLUMN(L139)),SMALL(IF(ISERROR(SEARCH(MID(";"&amp;'CASE DATA'!$E139&amp;";",ROW($1:$99),1),";")),"",ROW($1:$99)),COLUMN(L138)+1)-SMALL(IF(ISERROR(SEARCH(MID(";"&amp;'CASE DATA'!$E139&amp;";",ROW($1:$99),1),";")),"",ROW($1:$99)),COLUMN(L138))-1)</f>
        <v/>
      </c>
    </row>
    <row r="140" spans="4:32" x14ac:dyDescent="0.3">
      <c r="D140" s="175"/>
      <c r="E140" s="185"/>
      <c r="S140" s="11">
        <f t="shared" si="3"/>
        <v>0</v>
      </c>
      <c r="U140" s="196" t="str" cm="1">
        <f t="array" ref="U140">MID(";"&amp;'CASE DATA'!$E140&amp;";",SMALL(IF(ISERROR(SEARCH(MID(";"&amp;'CASE DATA'!$E140&amp;";",ROW($1:$99),1),";")),"",ROW($1:$99)+1),COLUMN(A140)),SMALL(IF(ISERROR(SEARCH(MID(";"&amp;'CASE DATA'!$E140&amp;";",ROW($1:$99),1),";")),"",ROW($1:$99)),COLUMN(A139)+1)-SMALL(IF(ISERROR(SEARCH(MID(";"&amp;'CASE DATA'!$E140&amp;";",ROW($1:$99),1),";")),"",ROW($1:$99)),COLUMN(A139))-1)</f>
        <v/>
      </c>
      <c r="V140" s="196" t="str" cm="1">
        <f t="array" ref="V140">MID(";"&amp;'CASE DATA'!$E140&amp;";",SMALL(IF(ISERROR(SEARCH(MID(";"&amp;'CASE DATA'!$E140&amp;";",ROW($1:$99),1),";")),"",ROW($1:$99)+1),COLUMN(B140)),SMALL(IF(ISERROR(SEARCH(MID(";"&amp;'CASE DATA'!$E140&amp;";",ROW($1:$99),1),";")),"",ROW($1:$99)),COLUMN(B139)+1)-SMALL(IF(ISERROR(SEARCH(MID(";"&amp;'CASE DATA'!$E140&amp;";",ROW($1:$99),1),";")),"",ROW($1:$99)),COLUMN(B139))-1)</f>
        <v/>
      </c>
      <c r="W140" s="196" t="str" cm="1">
        <f t="array" ref="W140">MID(";"&amp;'CASE DATA'!$E140&amp;";",SMALL(IF(ISERROR(SEARCH(MID(";"&amp;'CASE DATA'!$E140&amp;";",ROW($1:$99),1),";")),"",ROW($1:$99)+1),COLUMN(C140)),SMALL(IF(ISERROR(SEARCH(MID(";"&amp;'CASE DATA'!$E140&amp;";",ROW($1:$99),1),";")),"",ROW($1:$99)),COLUMN(C139)+1)-SMALL(IF(ISERROR(SEARCH(MID(";"&amp;'CASE DATA'!$E140&amp;";",ROW($1:$99),1),";")),"",ROW($1:$99)),COLUMN(C139))-1)</f>
        <v/>
      </c>
      <c r="X140" s="196" t="str" cm="1">
        <f t="array" ref="X140">MID(";"&amp;'CASE DATA'!$E140&amp;";",SMALL(IF(ISERROR(SEARCH(MID(";"&amp;'CASE DATA'!$E140&amp;";",ROW($1:$99),1),";")),"",ROW($1:$99)+1),COLUMN(D140)),SMALL(IF(ISERROR(SEARCH(MID(";"&amp;'CASE DATA'!$E140&amp;";",ROW($1:$99),1),";")),"",ROW($1:$99)),COLUMN(D139)+1)-SMALL(IF(ISERROR(SEARCH(MID(";"&amp;'CASE DATA'!$E140&amp;";",ROW($1:$99),1),";")),"",ROW($1:$99)),COLUMN(D139))-1)</f>
        <v/>
      </c>
      <c r="Y140" s="196" t="str" cm="1">
        <f t="array" ref="Y140">MID(";"&amp;'CASE DATA'!$E140&amp;";",SMALL(IF(ISERROR(SEARCH(MID(";"&amp;'CASE DATA'!$E140&amp;";",ROW($1:$99),1),";")),"",ROW($1:$99)+1),COLUMN(E140)),SMALL(IF(ISERROR(SEARCH(MID(";"&amp;'CASE DATA'!$E140&amp;";",ROW($1:$99),1),";")),"",ROW($1:$99)),COLUMN(E139)+1)-SMALL(IF(ISERROR(SEARCH(MID(";"&amp;'CASE DATA'!$E140&amp;";",ROW($1:$99),1),";")),"",ROW($1:$99)),COLUMN(E139))-1)</f>
        <v/>
      </c>
      <c r="Z140" s="196" t="str" cm="1">
        <f t="array" ref="Z140">MID(";"&amp;'CASE DATA'!$E140&amp;";",SMALL(IF(ISERROR(SEARCH(MID(";"&amp;'CASE DATA'!$E140&amp;";",ROW($1:$99),1),";")),"",ROW($1:$99)+1),COLUMN(F140)),SMALL(IF(ISERROR(SEARCH(MID(";"&amp;'CASE DATA'!$E140&amp;";",ROW($1:$99),1),";")),"",ROW($1:$99)),COLUMN(F139)+1)-SMALL(IF(ISERROR(SEARCH(MID(";"&amp;'CASE DATA'!$E140&amp;";",ROW($1:$99),1),";")),"",ROW($1:$99)),COLUMN(F139))-1)</f>
        <v/>
      </c>
      <c r="AA140" s="196" t="str" cm="1">
        <f t="array" ref="AA140">MID(";"&amp;'CASE DATA'!$E140&amp;";",SMALL(IF(ISERROR(SEARCH(MID(";"&amp;'CASE DATA'!$E140&amp;";",ROW($1:$99),1),";")),"",ROW($1:$99)+1),COLUMN(G140)),SMALL(IF(ISERROR(SEARCH(MID(";"&amp;'CASE DATA'!$E140&amp;";",ROW($1:$99),1),";")),"",ROW($1:$99)),COLUMN(G139)+1)-SMALL(IF(ISERROR(SEARCH(MID(";"&amp;'CASE DATA'!$E140&amp;";",ROW($1:$99),1),";")),"",ROW($1:$99)),COLUMN(G139))-1)</f>
        <v/>
      </c>
      <c r="AB140" s="196" t="str" cm="1">
        <f t="array" ref="AB140">MID(";"&amp;'CASE DATA'!$E140&amp;";",SMALL(IF(ISERROR(SEARCH(MID(";"&amp;'CASE DATA'!$E140&amp;";",ROW($1:$99),1),";")),"",ROW($1:$99)+1),COLUMN(H140)),SMALL(IF(ISERROR(SEARCH(MID(";"&amp;'CASE DATA'!$E140&amp;";",ROW($1:$99),1),";")),"",ROW($1:$99)),COLUMN(H139)+1)-SMALL(IF(ISERROR(SEARCH(MID(";"&amp;'CASE DATA'!$E140&amp;";",ROW($1:$99),1),";")),"",ROW($1:$99)),COLUMN(H139))-1)</f>
        <v/>
      </c>
      <c r="AC140" s="196" t="str" cm="1">
        <f t="array" ref="AC140">MID(";"&amp;'CASE DATA'!$E140&amp;";",SMALL(IF(ISERROR(SEARCH(MID(";"&amp;'CASE DATA'!$E140&amp;";",ROW($1:$99),1),";")),"",ROW($1:$99)+1),COLUMN(I140)),SMALL(IF(ISERROR(SEARCH(MID(";"&amp;'CASE DATA'!$E140&amp;";",ROW($1:$99),1),";")),"",ROW($1:$99)),COLUMN(I139)+1)-SMALL(IF(ISERROR(SEARCH(MID(";"&amp;'CASE DATA'!$E140&amp;";",ROW($1:$99),1),";")),"",ROW($1:$99)),COLUMN(I139))-1)</f>
        <v/>
      </c>
      <c r="AD140" s="196" t="str" cm="1">
        <f t="array" ref="AD140">MID(";"&amp;'CASE DATA'!$E140&amp;";",SMALL(IF(ISERROR(SEARCH(MID(";"&amp;'CASE DATA'!$E140&amp;";",ROW($1:$99),1),";")),"",ROW($1:$99)+1),COLUMN(J140)),SMALL(IF(ISERROR(SEARCH(MID(";"&amp;'CASE DATA'!$E140&amp;";",ROW($1:$99),1),";")),"",ROW($1:$99)),COLUMN(J139)+1)-SMALL(IF(ISERROR(SEARCH(MID(";"&amp;'CASE DATA'!$E140&amp;";",ROW($1:$99),1),";")),"",ROW($1:$99)),COLUMN(J139))-1)</f>
        <v/>
      </c>
      <c r="AE140" s="196" t="str" cm="1">
        <f t="array" ref="AE140">MID(";"&amp;'CASE DATA'!$E140&amp;";",SMALL(IF(ISERROR(SEARCH(MID(";"&amp;'CASE DATA'!$E140&amp;";",ROW($1:$99),1),";")),"",ROW($1:$99)+1),COLUMN(K140)),SMALL(IF(ISERROR(SEARCH(MID(";"&amp;'CASE DATA'!$E140&amp;";",ROW($1:$99),1),";")),"",ROW($1:$99)),COLUMN(K139)+1)-SMALL(IF(ISERROR(SEARCH(MID(";"&amp;'CASE DATA'!$E140&amp;";",ROW($1:$99),1),";")),"",ROW($1:$99)),COLUMN(K139))-1)</f>
        <v/>
      </c>
      <c r="AF140" s="196" t="str" cm="1">
        <f t="array" ref="AF140">MID(";"&amp;'CASE DATA'!$E140&amp;";",SMALL(IF(ISERROR(SEARCH(MID(";"&amp;'CASE DATA'!$E140&amp;";",ROW($1:$99),1),";")),"",ROW($1:$99)+1),COLUMN(L140)),SMALL(IF(ISERROR(SEARCH(MID(";"&amp;'CASE DATA'!$E140&amp;";",ROW($1:$99),1),";")),"",ROW($1:$99)),COLUMN(L139)+1)-SMALL(IF(ISERROR(SEARCH(MID(";"&amp;'CASE DATA'!$E140&amp;";",ROW($1:$99),1),";")),"",ROW($1:$99)),COLUMN(L139))-1)</f>
        <v/>
      </c>
    </row>
    <row r="141" spans="4:32" x14ac:dyDescent="0.3">
      <c r="D141" s="175"/>
      <c r="E141" s="185"/>
      <c r="S141" s="11">
        <f t="shared" si="3"/>
        <v>0</v>
      </c>
      <c r="U141" s="196" t="str" cm="1">
        <f t="array" ref="U141">MID(";"&amp;'CASE DATA'!$E141&amp;";",SMALL(IF(ISERROR(SEARCH(MID(";"&amp;'CASE DATA'!$E141&amp;";",ROW($1:$99),1),";")),"",ROW($1:$99)+1),COLUMN(A141)),SMALL(IF(ISERROR(SEARCH(MID(";"&amp;'CASE DATA'!$E141&amp;";",ROW($1:$99),1),";")),"",ROW($1:$99)),COLUMN(A140)+1)-SMALL(IF(ISERROR(SEARCH(MID(";"&amp;'CASE DATA'!$E141&amp;";",ROW($1:$99),1),";")),"",ROW($1:$99)),COLUMN(A140))-1)</f>
        <v/>
      </c>
      <c r="V141" s="196" t="str" cm="1">
        <f t="array" ref="V141">MID(";"&amp;'CASE DATA'!$E141&amp;";",SMALL(IF(ISERROR(SEARCH(MID(";"&amp;'CASE DATA'!$E141&amp;";",ROW($1:$99),1),";")),"",ROW($1:$99)+1),COLUMN(B141)),SMALL(IF(ISERROR(SEARCH(MID(";"&amp;'CASE DATA'!$E141&amp;";",ROW($1:$99),1),";")),"",ROW($1:$99)),COLUMN(B140)+1)-SMALL(IF(ISERROR(SEARCH(MID(";"&amp;'CASE DATA'!$E141&amp;";",ROW($1:$99),1),";")),"",ROW($1:$99)),COLUMN(B140))-1)</f>
        <v/>
      </c>
      <c r="W141" s="196" t="str" cm="1">
        <f t="array" ref="W141">MID(";"&amp;'CASE DATA'!$E141&amp;";",SMALL(IF(ISERROR(SEARCH(MID(";"&amp;'CASE DATA'!$E141&amp;";",ROW($1:$99),1),";")),"",ROW($1:$99)+1),COLUMN(C141)),SMALL(IF(ISERROR(SEARCH(MID(";"&amp;'CASE DATA'!$E141&amp;";",ROW($1:$99),1),";")),"",ROW($1:$99)),COLUMN(C140)+1)-SMALL(IF(ISERROR(SEARCH(MID(";"&amp;'CASE DATA'!$E141&amp;";",ROW($1:$99),1),";")),"",ROW($1:$99)),COLUMN(C140))-1)</f>
        <v/>
      </c>
      <c r="X141" s="196" t="str" cm="1">
        <f t="array" ref="X141">MID(";"&amp;'CASE DATA'!$E141&amp;";",SMALL(IF(ISERROR(SEARCH(MID(";"&amp;'CASE DATA'!$E141&amp;";",ROW($1:$99),1),";")),"",ROW($1:$99)+1),COLUMN(D141)),SMALL(IF(ISERROR(SEARCH(MID(";"&amp;'CASE DATA'!$E141&amp;";",ROW($1:$99),1),";")),"",ROW($1:$99)),COLUMN(D140)+1)-SMALL(IF(ISERROR(SEARCH(MID(";"&amp;'CASE DATA'!$E141&amp;";",ROW($1:$99),1),";")),"",ROW($1:$99)),COLUMN(D140))-1)</f>
        <v/>
      </c>
      <c r="Y141" s="196" t="str" cm="1">
        <f t="array" ref="Y141">MID(";"&amp;'CASE DATA'!$E141&amp;";",SMALL(IF(ISERROR(SEARCH(MID(";"&amp;'CASE DATA'!$E141&amp;";",ROW($1:$99),1),";")),"",ROW($1:$99)+1),COLUMN(E141)),SMALL(IF(ISERROR(SEARCH(MID(";"&amp;'CASE DATA'!$E141&amp;";",ROW($1:$99),1),";")),"",ROW($1:$99)),COLUMN(E140)+1)-SMALL(IF(ISERROR(SEARCH(MID(";"&amp;'CASE DATA'!$E141&amp;";",ROW($1:$99),1),";")),"",ROW($1:$99)),COLUMN(E140))-1)</f>
        <v/>
      </c>
      <c r="Z141" s="196" t="str" cm="1">
        <f t="array" ref="Z141">MID(";"&amp;'CASE DATA'!$E141&amp;";",SMALL(IF(ISERROR(SEARCH(MID(";"&amp;'CASE DATA'!$E141&amp;";",ROW($1:$99),1),";")),"",ROW($1:$99)+1),COLUMN(F141)),SMALL(IF(ISERROR(SEARCH(MID(";"&amp;'CASE DATA'!$E141&amp;";",ROW($1:$99),1),";")),"",ROW($1:$99)),COLUMN(F140)+1)-SMALL(IF(ISERROR(SEARCH(MID(";"&amp;'CASE DATA'!$E141&amp;";",ROW($1:$99),1),";")),"",ROW($1:$99)),COLUMN(F140))-1)</f>
        <v/>
      </c>
      <c r="AA141" s="196" t="str" cm="1">
        <f t="array" ref="AA141">MID(";"&amp;'CASE DATA'!$E141&amp;";",SMALL(IF(ISERROR(SEARCH(MID(";"&amp;'CASE DATA'!$E141&amp;";",ROW($1:$99),1),";")),"",ROW($1:$99)+1),COLUMN(G141)),SMALL(IF(ISERROR(SEARCH(MID(";"&amp;'CASE DATA'!$E141&amp;";",ROW($1:$99),1),";")),"",ROW($1:$99)),COLUMN(G140)+1)-SMALL(IF(ISERROR(SEARCH(MID(";"&amp;'CASE DATA'!$E141&amp;";",ROW($1:$99),1),";")),"",ROW($1:$99)),COLUMN(G140))-1)</f>
        <v/>
      </c>
      <c r="AB141" s="196" t="str" cm="1">
        <f t="array" ref="AB141">MID(";"&amp;'CASE DATA'!$E141&amp;";",SMALL(IF(ISERROR(SEARCH(MID(";"&amp;'CASE DATA'!$E141&amp;";",ROW($1:$99),1),";")),"",ROW($1:$99)+1),COLUMN(H141)),SMALL(IF(ISERROR(SEARCH(MID(";"&amp;'CASE DATA'!$E141&amp;";",ROW($1:$99),1),";")),"",ROW($1:$99)),COLUMN(H140)+1)-SMALL(IF(ISERROR(SEARCH(MID(";"&amp;'CASE DATA'!$E141&amp;";",ROW($1:$99),1),";")),"",ROW($1:$99)),COLUMN(H140))-1)</f>
        <v/>
      </c>
      <c r="AC141" s="196" t="str" cm="1">
        <f t="array" ref="AC141">MID(";"&amp;'CASE DATA'!$E141&amp;";",SMALL(IF(ISERROR(SEARCH(MID(";"&amp;'CASE DATA'!$E141&amp;";",ROW($1:$99),1),";")),"",ROW($1:$99)+1),COLUMN(I141)),SMALL(IF(ISERROR(SEARCH(MID(";"&amp;'CASE DATA'!$E141&amp;";",ROW($1:$99),1),";")),"",ROW($1:$99)),COLUMN(I140)+1)-SMALL(IF(ISERROR(SEARCH(MID(";"&amp;'CASE DATA'!$E141&amp;";",ROW($1:$99),1),";")),"",ROW($1:$99)),COLUMN(I140))-1)</f>
        <v/>
      </c>
      <c r="AD141" s="196" t="str" cm="1">
        <f t="array" ref="AD141">MID(";"&amp;'CASE DATA'!$E141&amp;";",SMALL(IF(ISERROR(SEARCH(MID(";"&amp;'CASE DATA'!$E141&amp;";",ROW($1:$99),1),";")),"",ROW($1:$99)+1),COLUMN(J141)),SMALL(IF(ISERROR(SEARCH(MID(";"&amp;'CASE DATA'!$E141&amp;";",ROW($1:$99),1),";")),"",ROW($1:$99)),COLUMN(J140)+1)-SMALL(IF(ISERROR(SEARCH(MID(";"&amp;'CASE DATA'!$E141&amp;";",ROW($1:$99),1),";")),"",ROW($1:$99)),COLUMN(J140))-1)</f>
        <v/>
      </c>
      <c r="AE141" s="196" t="str" cm="1">
        <f t="array" ref="AE141">MID(";"&amp;'CASE DATA'!$E141&amp;";",SMALL(IF(ISERROR(SEARCH(MID(";"&amp;'CASE DATA'!$E141&amp;";",ROW($1:$99),1),";")),"",ROW($1:$99)+1),COLUMN(K141)),SMALL(IF(ISERROR(SEARCH(MID(";"&amp;'CASE DATA'!$E141&amp;";",ROW($1:$99),1),";")),"",ROW($1:$99)),COLUMN(K140)+1)-SMALL(IF(ISERROR(SEARCH(MID(";"&amp;'CASE DATA'!$E141&amp;";",ROW($1:$99),1),";")),"",ROW($1:$99)),COLUMN(K140))-1)</f>
        <v/>
      </c>
      <c r="AF141" s="196" t="str" cm="1">
        <f t="array" ref="AF141">MID(";"&amp;'CASE DATA'!$E141&amp;";",SMALL(IF(ISERROR(SEARCH(MID(";"&amp;'CASE DATA'!$E141&amp;";",ROW($1:$99),1),";")),"",ROW($1:$99)+1),COLUMN(L141)),SMALL(IF(ISERROR(SEARCH(MID(";"&amp;'CASE DATA'!$E141&amp;";",ROW($1:$99),1),";")),"",ROW($1:$99)),COLUMN(L140)+1)-SMALL(IF(ISERROR(SEARCH(MID(";"&amp;'CASE DATA'!$E141&amp;";",ROW($1:$99),1),";")),"",ROW($1:$99)),COLUMN(L140))-1)</f>
        <v/>
      </c>
    </row>
    <row r="142" spans="4:32" x14ac:dyDescent="0.3">
      <c r="D142" s="175"/>
      <c r="E142" s="185"/>
      <c r="S142" s="11">
        <f t="shared" si="3"/>
        <v>0</v>
      </c>
      <c r="U142" s="196" t="str" cm="1">
        <f t="array" ref="U142">MID(";"&amp;'CASE DATA'!$E142&amp;";",SMALL(IF(ISERROR(SEARCH(MID(";"&amp;'CASE DATA'!$E142&amp;";",ROW($1:$99),1),";")),"",ROW($1:$99)+1),COLUMN(A142)),SMALL(IF(ISERROR(SEARCH(MID(";"&amp;'CASE DATA'!$E142&amp;";",ROW($1:$99),1),";")),"",ROW($1:$99)),COLUMN(A141)+1)-SMALL(IF(ISERROR(SEARCH(MID(";"&amp;'CASE DATA'!$E142&amp;";",ROW($1:$99),1),";")),"",ROW($1:$99)),COLUMN(A141))-1)</f>
        <v/>
      </c>
      <c r="V142" s="196" t="str" cm="1">
        <f t="array" ref="V142">MID(";"&amp;'CASE DATA'!$E142&amp;";",SMALL(IF(ISERROR(SEARCH(MID(";"&amp;'CASE DATA'!$E142&amp;";",ROW($1:$99),1),";")),"",ROW($1:$99)+1),COLUMN(B142)),SMALL(IF(ISERROR(SEARCH(MID(";"&amp;'CASE DATA'!$E142&amp;";",ROW($1:$99),1),";")),"",ROW($1:$99)),COLUMN(B141)+1)-SMALL(IF(ISERROR(SEARCH(MID(";"&amp;'CASE DATA'!$E142&amp;";",ROW($1:$99),1),";")),"",ROW($1:$99)),COLUMN(B141))-1)</f>
        <v/>
      </c>
      <c r="W142" s="196" t="str" cm="1">
        <f t="array" ref="W142">MID(";"&amp;'CASE DATA'!$E142&amp;";",SMALL(IF(ISERROR(SEARCH(MID(";"&amp;'CASE DATA'!$E142&amp;";",ROW($1:$99),1),";")),"",ROW($1:$99)+1),COLUMN(C142)),SMALL(IF(ISERROR(SEARCH(MID(";"&amp;'CASE DATA'!$E142&amp;";",ROW($1:$99),1),";")),"",ROW($1:$99)),COLUMN(C141)+1)-SMALL(IF(ISERROR(SEARCH(MID(";"&amp;'CASE DATA'!$E142&amp;";",ROW($1:$99),1),";")),"",ROW($1:$99)),COLUMN(C141))-1)</f>
        <v/>
      </c>
      <c r="X142" s="196" t="str" cm="1">
        <f t="array" ref="X142">MID(";"&amp;'CASE DATA'!$E142&amp;";",SMALL(IF(ISERROR(SEARCH(MID(";"&amp;'CASE DATA'!$E142&amp;";",ROW($1:$99),1),";")),"",ROW($1:$99)+1),COLUMN(D142)),SMALL(IF(ISERROR(SEARCH(MID(";"&amp;'CASE DATA'!$E142&amp;";",ROW($1:$99),1),";")),"",ROW($1:$99)),COLUMN(D141)+1)-SMALL(IF(ISERROR(SEARCH(MID(";"&amp;'CASE DATA'!$E142&amp;";",ROW($1:$99),1),";")),"",ROW($1:$99)),COLUMN(D141))-1)</f>
        <v/>
      </c>
      <c r="Y142" s="196" t="str" cm="1">
        <f t="array" ref="Y142">MID(";"&amp;'CASE DATA'!$E142&amp;";",SMALL(IF(ISERROR(SEARCH(MID(";"&amp;'CASE DATA'!$E142&amp;";",ROW($1:$99),1),";")),"",ROW($1:$99)+1),COLUMN(E142)),SMALL(IF(ISERROR(SEARCH(MID(";"&amp;'CASE DATA'!$E142&amp;";",ROW($1:$99),1),";")),"",ROW($1:$99)),COLUMN(E141)+1)-SMALL(IF(ISERROR(SEARCH(MID(";"&amp;'CASE DATA'!$E142&amp;";",ROW($1:$99),1),";")),"",ROW($1:$99)),COLUMN(E141))-1)</f>
        <v/>
      </c>
      <c r="Z142" s="196" t="str" cm="1">
        <f t="array" ref="Z142">MID(";"&amp;'CASE DATA'!$E142&amp;";",SMALL(IF(ISERROR(SEARCH(MID(";"&amp;'CASE DATA'!$E142&amp;";",ROW($1:$99),1),";")),"",ROW($1:$99)+1),COLUMN(F142)),SMALL(IF(ISERROR(SEARCH(MID(";"&amp;'CASE DATA'!$E142&amp;";",ROW($1:$99),1),";")),"",ROW($1:$99)),COLUMN(F141)+1)-SMALL(IF(ISERROR(SEARCH(MID(";"&amp;'CASE DATA'!$E142&amp;";",ROW($1:$99),1),";")),"",ROW($1:$99)),COLUMN(F141))-1)</f>
        <v/>
      </c>
      <c r="AA142" s="196" t="str" cm="1">
        <f t="array" ref="AA142">MID(";"&amp;'CASE DATA'!$E142&amp;";",SMALL(IF(ISERROR(SEARCH(MID(";"&amp;'CASE DATA'!$E142&amp;";",ROW($1:$99),1),";")),"",ROW($1:$99)+1),COLUMN(G142)),SMALL(IF(ISERROR(SEARCH(MID(";"&amp;'CASE DATA'!$E142&amp;";",ROW($1:$99),1),";")),"",ROW($1:$99)),COLUMN(G141)+1)-SMALL(IF(ISERROR(SEARCH(MID(";"&amp;'CASE DATA'!$E142&amp;";",ROW($1:$99),1),";")),"",ROW($1:$99)),COLUMN(G141))-1)</f>
        <v/>
      </c>
      <c r="AB142" s="196" t="str" cm="1">
        <f t="array" ref="AB142">MID(";"&amp;'CASE DATA'!$E142&amp;";",SMALL(IF(ISERROR(SEARCH(MID(";"&amp;'CASE DATA'!$E142&amp;";",ROW($1:$99),1),";")),"",ROW($1:$99)+1),COLUMN(H142)),SMALL(IF(ISERROR(SEARCH(MID(";"&amp;'CASE DATA'!$E142&amp;";",ROW($1:$99),1),";")),"",ROW($1:$99)),COLUMN(H141)+1)-SMALL(IF(ISERROR(SEARCH(MID(";"&amp;'CASE DATA'!$E142&amp;";",ROW($1:$99),1),";")),"",ROW($1:$99)),COLUMN(H141))-1)</f>
        <v/>
      </c>
      <c r="AC142" s="196" t="str" cm="1">
        <f t="array" ref="AC142">MID(";"&amp;'CASE DATA'!$E142&amp;";",SMALL(IF(ISERROR(SEARCH(MID(";"&amp;'CASE DATA'!$E142&amp;";",ROW($1:$99),1),";")),"",ROW($1:$99)+1),COLUMN(I142)),SMALL(IF(ISERROR(SEARCH(MID(";"&amp;'CASE DATA'!$E142&amp;";",ROW($1:$99),1),";")),"",ROW($1:$99)),COLUMN(I141)+1)-SMALL(IF(ISERROR(SEARCH(MID(";"&amp;'CASE DATA'!$E142&amp;";",ROW($1:$99),1),";")),"",ROW($1:$99)),COLUMN(I141))-1)</f>
        <v/>
      </c>
      <c r="AD142" s="196" t="str" cm="1">
        <f t="array" ref="AD142">MID(";"&amp;'CASE DATA'!$E142&amp;";",SMALL(IF(ISERROR(SEARCH(MID(";"&amp;'CASE DATA'!$E142&amp;";",ROW($1:$99),1),";")),"",ROW($1:$99)+1),COLUMN(J142)),SMALL(IF(ISERROR(SEARCH(MID(";"&amp;'CASE DATA'!$E142&amp;";",ROW($1:$99),1),";")),"",ROW($1:$99)),COLUMN(J141)+1)-SMALL(IF(ISERROR(SEARCH(MID(";"&amp;'CASE DATA'!$E142&amp;";",ROW($1:$99),1),";")),"",ROW($1:$99)),COLUMN(J141))-1)</f>
        <v/>
      </c>
      <c r="AE142" s="196" t="str" cm="1">
        <f t="array" ref="AE142">MID(";"&amp;'CASE DATA'!$E142&amp;";",SMALL(IF(ISERROR(SEARCH(MID(";"&amp;'CASE DATA'!$E142&amp;";",ROW($1:$99),1),";")),"",ROW($1:$99)+1),COLUMN(K142)),SMALL(IF(ISERROR(SEARCH(MID(";"&amp;'CASE DATA'!$E142&amp;";",ROW($1:$99),1),";")),"",ROW($1:$99)),COLUMN(K141)+1)-SMALL(IF(ISERROR(SEARCH(MID(";"&amp;'CASE DATA'!$E142&amp;";",ROW($1:$99),1),";")),"",ROW($1:$99)),COLUMN(K141))-1)</f>
        <v/>
      </c>
      <c r="AF142" s="196" t="str" cm="1">
        <f t="array" ref="AF142">MID(";"&amp;'CASE DATA'!$E142&amp;";",SMALL(IF(ISERROR(SEARCH(MID(";"&amp;'CASE DATA'!$E142&amp;";",ROW($1:$99),1),";")),"",ROW($1:$99)+1),COLUMN(L142)),SMALL(IF(ISERROR(SEARCH(MID(";"&amp;'CASE DATA'!$E142&amp;";",ROW($1:$99),1),";")),"",ROW($1:$99)),COLUMN(L141)+1)-SMALL(IF(ISERROR(SEARCH(MID(";"&amp;'CASE DATA'!$E142&amp;";",ROW($1:$99),1),";")),"",ROW($1:$99)),COLUMN(L141))-1)</f>
        <v/>
      </c>
    </row>
    <row r="143" spans="4:32" x14ac:dyDescent="0.3">
      <c r="D143" s="175"/>
      <c r="E143" s="185"/>
      <c r="S143" s="11">
        <f t="shared" si="3"/>
        <v>0</v>
      </c>
      <c r="U143" s="196" t="str" cm="1">
        <f t="array" ref="U143">MID(";"&amp;'CASE DATA'!$E143&amp;";",SMALL(IF(ISERROR(SEARCH(MID(";"&amp;'CASE DATA'!$E143&amp;";",ROW($1:$99),1),";")),"",ROW($1:$99)+1),COLUMN(A143)),SMALL(IF(ISERROR(SEARCH(MID(";"&amp;'CASE DATA'!$E143&amp;";",ROW($1:$99),1),";")),"",ROW($1:$99)),COLUMN(A142)+1)-SMALL(IF(ISERROR(SEARCH(MID(";"&amp;'CASE DATA'!$E143&amp;";",ROW($1:$99),1),";")),"",ROW($1:$99)),COLUMN(A142))-1)</f>
        <v/>
      </c>
      <c r="V143" s="196" t="str" cm="1">
        <f t="array" ref="V143">MID(";"&amp;'CASE DATA'!$E143&amp;";",SMALL(IF(ISERROR(SEARCH(MID(";"&amp;'CASE DATA'!$E143&amp;";",ROW($1:$99),1),";")),"",ROW($1:$99)+1),COLUMN(B143)),SMALL(IF(ISERROR(SEARCH(MID(";"&amp;'CASE DATA'!$E143&amp;";",ROW($1:$99),1),";")),"",ROW($1:$99)),COLUMN(B142)+1)-SMALL(IF(ISERROR(SEARCH(MID(";"&amp;'CASE DATA'!$E143&amp;";",ROW($1:$99),1),";")),"",ROW($1:$99)),COLUMN(B142))-1)</f>
        <v/>
      </c>
      <c r="W143" s="196" t="str" cm="1">
        <f t="array" ref="W143">MID(";"&amp;'CASE DATA'!$E143&amp;";",SMALL(IF(ISERROR(SEARCH(MID(";"&amp;'CASE DATA'!$E143&amp;";",ROW($1:$99),1),";")),"",ROW($1:$99)+1),COLUMN(C143)),SMALL(IF(ISERROR(SEARCH(MID(";"&amp;'CASE DATA'!$E143&amp;";",ROW($1:$99),1),";")),"",ROW($1:$99)),COLUMN(C142)+1)-SMALL(IF(ISERROR(SEARCH(MID(";"&amp;'CASE DATA'!$E143&amp;";",ROW($1:$99),1),";")),"",ROW($1:$99)),COLUMN(C142))-1)</f>
        <v/>
      </c>
      <c r="X143" s="196" t="str" cm="1">
        <f t="array" ref="X143">MID(";"&amp;'CASE DATA'!$E143&amp;";",SMALL(IF(ISERROR(SEARCH(MID(";"&amp;'CASE DATA'!$E143&amp;";",ROW($1:$99),1),";")),"",ROW($1:$99)+1),COLUMN(D143)),SMALL(IF(ISERROR(SEARCH(MID(";"&amp;'CASE DATA'!$E143&amp;";",ROW($1:$99),1),";")),"",ROW($1:$99)),COLUMN(D142)+1)-SMALL(IF(ISERROR(SEARCH(MID(";"&amp;'CASE DATA'!$E143&amp;";",ROW($1:$99),1),";")),"",ROW($1:$99)),COLUMN(D142))-1)</f>
        <v/>
      </c>
      <c r="Y143" s="196" t="str" cm="1">
        <f t="array" ref="Y143">MID(";"&amp;'CASE DATA'!$E143&amp;";",SMALL(IF(ISERROR(SEARCH(MID(";"&amp;'CASE DATA'!$E143&amp;";",ROW($1:$99),1),";")),"",ROW($1:$99)+1),COLUMN(E143)),SMALL(IF(ISERROR(SEARCH(MID(";"&amp;'CASE DATA'!$E143&amp;";",ROW($1:$99),1),";")),"",ROW($1:$99)),COLUMN(E142)+1)-SMALL(IF(ISERROR(SEARCH(MID(";"&amp;'CASE DATA'!$E143&amp;";",ROW($1:$99),1),";")),"",ROW($1:$99)),COLUMN(E142))-1)</f>
        <v/>
      </c>
      <c r="Z143" s="196" t="str" cm="1">
        <f t="array" ref="Z143">MID(";"&amp;'CASE DATA'!$E143&amp;";",SMALL(IF(ISERROR(SEARCH(MID(";"&amp;'CASE DATA'!$E143&amp;";",ROW($1:$99),1),";")),"",ROW($1:$99)+1),COLUMN(F143)),SMALL(IF(ISERROR(SEARCH(MID(";"&amp;'CASE DATA'!$E143&amp;";",ROW($1:$99),1),";")),"",ROW($1:$99)),COLUMN(F142)+1)-SMALL(IF(ISERROR(SEARCH(MID(";"&amp;'CASE DATA'!$E143&amp;";",ROW($1:$99),1),";")),"",ROW($1:$99)),COLUMN(F142))-1)</f>
        <v/>
      </c>
      <c r="AA143" s="196" t="str" cm="1">
        <f t="array" ref="AA143">MID(";"&amp;'CASE DATA'!$E143&amp;";",SMALL(IF(ISERROR(SEARCH(MID(";"&amp;'CASE DATA'!$E143&amp;";",ROW($1:$99),1),";")),"",ROW($1:$99)+1),COLUMN(G143)),SMALL(IF(ISERROR(SEARCH(MID(";"&amp;'CASE DATA'!$E143&amp;";",ROW($1:$99),1),";")),"",ROW($1:$99)),COLUMN(G142)+1)-SMALL(IF(ISERROR(SEARCH(MID(";"&amp;'CASE DATA'!$E143&amp;";",ROW($1:$99),1),";")),"",ROW($1:$99)),COLUMN(G142))-1)</f>
        <v/>
      </c>
      <c r="AB143" s="196" t="str" cm="1">
        <f t="array" ref="AB143">MID(";"&amp;'CASE DATA'!$E143&amp;";",SMALL(IF(ISERROR(SEARCH(MID(";"&amp;'CASE DATA'!$E143&amp;";",ROW($1:$99),1),";")),"",ROW($1:$99)+1),COLUMN(H143)),SMALL(IF(ISERROR(SEARCH(MID(";"&amp;'CASE DATA'!$E143&amp;";",ROW($1:$99),1),";")),"",ROW($1:$99)),COLUMN(H142)+1)-SMALL(IF(ISERROR(SEARCH(MID(";"&amp;'CASE DATA'!$E143&amp;";",ROW($1:$99),1),";")),"",ROW($1:$99)),COLUMN(H142))-1)</f>
        <v/>
      </c>
      <c r="AC143" s="196" t="str" cm="1">
        <f t="array" ref="AC143">MID(";"&amp;'CASE DATA'!$E143&amp;";",SMALL(IF(ISERROR(SEARCH(MID(";"&amp;'CASE DATA'!$E143&amp;";",ROW($1:$99),1),";")),"",ROW($1:$99)+1),COLUMN(I143)),SMALL(IF(ISERROR(SEARCH(MID(";"&amp;'CASE DATA'!$E143&amp;";",ROW($1:$99),1),";")),"",ROW($1:$99)),COLUMN(I142)+1)-SMALL(IF(ISERROR(SEARCH(MID(";"&amp;'CASE DATA'!$E143&amp;";",ROW($1:$99),1),";")),"",ROW($1:$99)),COLUMN(I142))-1)</f>
        <v/>
      </c>
      <c r="AD143" s="196" t="str" cm="1">
        <f t="array" ref="AD143">MID(";"&amp;'CASE DATA'!$E143&amp;";",SMALL(IF(ISERROR(SEARCH(MID(";"&amp;'CASE DATA'!$E143&amp;";",ROW($1:$99),1),";")),"",ROW($1:$99)+1),COLUMN(J143)),SMALL(IF(ISERROR(SEARCH(MID(";"&amp;'CASE DATA'!$E143&amp;";",ROW($1:$99),1),";")),"",ROW($1:$99)),COLUMN(J142)+1)-SMALL(IF(ISERROR(SEARCH(MID(";"&amp;'CASE DATA'!$E143&amp;";",ROW($1:$99),1),";")),"",ROW($1:$99)),COLUMN(J142))-1)</f>
        <v/>
      </c>
      <c r="AE143" s="196" t="str" cm="1">
        <f t="array" ref="AE143">MID(";"&amp;'CASE DATA'!$E143&amp;";",SMALL(IF(ISERROR(SEARCH(MID(";"&amp;'CASE DATA'!$E143&amp;";",ROW($1:$99),1),";")),"",ROW($1:$99)+1),COLUMN(K143)),SMALL(IF(ISERROR(SEARCH(MID(";"&amp;'CASE DATA'!$E143&amp;";",ROW($1:$99),1),";")),"",ROW($1:$99)),COLUMN(K142)+1)-SMALL(IF(ISERROR(SEARCH(MID(";"&amp;'CASE DATA'!$E143&amp;";",ROW($1:$99),1),";")),"",ROW($1:$99)),COLUMN(K142))-1)</f>
        <v/>
      </c>
      <c r="AF143" s="196" t="str" cm="1">
        <f t="array" ref="AF143">MID(";"&amp;'CASE DATA'!$E143&amp;";",SMALL(IF(ISERROR(SEARCH(MID(";"&amp;'CASE DATA'!$E143&amp;";",ROW($1:$99),1),";")),"",ROW($1:$99)+1),COLUMN(L143)),SMALL(IF(ISERROR(SEARCH(MID(";"&amp;'CASE DATA'!$E143&amp;";",ROW($1:$99),1),";")),"",ROW($1:$99)),COLUMN(L142)+1)-SMALL(IF(ISERROR(SEARCH(MID(";"&amp;'CASE DATA'!$E143&amp;";",ROW($1:$99),1),";")),"",ROW($1:$99)),COLUMN(L142))-1)</f>
        <v/>
      </c>
    </row>
    <row r="144" spans="4:32" x14ac:dyDescent="0.3">
      <c r="D144" s="175"/>
      <c r="E144" s="185"/>
      <c r="S144" s="11">
        <f t="shared" si="3"/>
        <v>0</v>
      </c>
      <c r="U144" s="196" t="str" cm="1">
        <f t="array" ref="U144">MID(";"&amp;'CASE DATA'!$E144&amp;";",SMALL(IF(ISERROR(SEARCH(MID(";"&amp;'CASE DATA'!$E144&amp;";",ROW($1:$99),1),";")),"",ROW($1:$99)+1),COLUMN(A144)),SMALL(IF(ISERROR(SEARCH(MID(";"&amp;'CASE DATA'!$E144&amp;";",ROW($1:$99),1),";")),"",ROW($1:$99)),COLUMN(A143)+1)-SMALL(IF(ISERROR(SEARCH(MID(";"&amp;'CASE DATA'!$E144&amp;";",ROW($1:$99),1),";")),"",ROW($1:$99)),COLUMN(A143))-1)</f>
        <v/>
      </c>
      <c r="V144" s="196" t="str" cm="1">
        <f t="array" ref="V144">MID(";"&amp;'CASE DATA'!$E144&amp;";",SMALL(IF(ISERROR(SEARCH(MID(";"&amp;'CASE DATA'!$E144&amp;";",ROW($1:$99),1),";")),"",ROW($1:$99)+1),COLUMN(B144)),SMALL(IF(ISERROR(SEARCH(MID(";"&amp;'CASE DATA'!$E144&amp;";",ROW($1:$99),1),";")),"",ROW($1:$99)),COLUMN(B143)+1)-SMALL(IF(ISERROR(SEARCH(MID(";"&amp;'CASE DATA'!$E144&amp;";",ROW($1:$99),1),";")),"",ROW($1:$99)),COLUMN(B143))-1)</f>
        <v/>
      </c>
      <c r="W144" s="196" t="str" cm="1">
        <f t="array" ref="W144">MID(";"&amp;'CASE DATA'!$E144&amp;";",SMALL(IF(ISERROR(SEARCH(MID(";"&amp;'CASE DATA'!$E144&amp;";",ROW($1:$99),1),";")),"",ROW($1:$99)+1),COLUMN(C144)),SMALL(IF(ISERROR(SEARCH(MID(";"&amp;'CASE DATA'!$E144&amp;";",ROW($1:$99),1),";")),"",ROW($1:$99)),COLUMN(C143)+1)-SMALL(IF(ISERROR(SEARCH(MID(";"&amp;'CASE DATA'!$E144&amp;";",ROW($1:$99),1),";")),"",ROW($1:$99)),COLUMN(C143))-1)</f>
        <v/>
      </c>
      <c r="X144" s="196" t="str" cm="1">
        <f t="array" ref="X144">MID(";"&amp;'CASE DATA'!$E144&amp;";",SMALL(IF(ISERROR(SEARCH(MID(";"&amp;'CASE DATA'!$E144&amp;";",ROW($1:$99),1),";")),"",ROW($1:$99)+1),COLUMN(D144)),SMALL(IF(ISERROR(SEARCH(MID(";"&amp;'CASE DATA'!$E144&amp;";",ROW($1:$99),1),";")),"",ROW($1:$99)),COLUMN(D143)+1)-SMALL(IF(ISERROR(SEARCH(MID(";"&amp;'CASE DATA'!$E144&amp;";",ROW($1:$99),1),";")),"",ROW($1:$99)),COLUMN(D143))-1)</f>
        <v/>
      </c>
      <c r="Y144" s="196" t="str" cm="1">
        <f t="array" ref="Y144">MID(";"&amp;'CASE DATA'!$E144&amp;";",SMALL(IF(ISERROR(SEARCH(MID(";"&amp;'CASE DATA'!$E144&amp;";",ROW($1:$99),1),";")),"",ROW($1:$99)+1),COLUMN(E144)),SMALL(IF(ISERROR(SEARCH(MID(";"&amp;'CASE DATA'!$E144&amp;";",ROW($1:$99),1),";")),"",ROW($1:$99)),COLUMN(E143)+1)-SMALL(IF(ISERROR(SEARCH(MID(";"&amp;'CASE DATA'!$E144&amp;";",ROW($1:$99),1),";")),"",ROW($1:$99)),COLUMN(E143))-1)</f>
        <v/>
      </c>
      <c r="Z144" s="196" t="str" cm="1">
        <f t="array" ref="Z144">MID(";"&amp;'CASE DATA'!$E144&amp;";",SMALL(IF(ISERROR(SEARCH(MID(";"&amp;'CASE DATA'!$E144&amp;";",ROW($1:$99),1),";")),"",ROW($1:$99)+1),COLUMN(F144)),SMALL(IF(ISERROR(SEARCH(MID(";"&amp;'CASE DATA'!$E144&amp;";",ROW($1:$99),1),";")),"",ROW($1:$99)),COLUMN(F143)+1)-SMALL(IF(ISERROR(SEARCH(MID(";"&amp;'CASE DATA'!$E144&amp;";",ROW($1:$99),1),";")),"",ROW($1:$99)),COLUMN(F143))-1)</f>
        <v/>
      </c>
      <c r="AA144" s="196" t="str" cm="1">
        <f t="array" ref="AA144">MID(";"&amp;'CASE DATA'!$E144&amp;";",SMALL(IF(ISERROR(SEARCH(MID(";"&amp;'CASE DATA'!$E144&amp;";",ROW($1:$99),1),";")),"",ROW($1:$99)+1),COLUMN(G144)),SMALL(IF(ISERROR(SEARCH(MID(";"&amp;'CASE DATA'!$E144&amp;";",ROW($1:$99),1),";")),"",ROW($1:$99)),COLUMN(G143)+1)-SMALL(IF(ISERROR(SEARCH(MID(";"&amp;'CASE DATA'!$E144&amp;";",ROW($1:$99),1),";")),"",ROW($1:$99)),COLUMN(G143))-1)</f>
        <v/>
      </c>
      <c r="AB144" s="196" t="str" cm="1">
        <f t="array" ref="AB144">MID(";"&amp;'CASE DATA'!$E144&amp;";",SMALL(IF(ISERROR(SEARCH(MID(";"&amp;'CASE DATA'!$E144&amp;";",ROW($1:$99),1),";")),"",ROW($1:$99)+1),COLUMN(H144)),SMALL(IF(ISERROR(SEARCH(MID(";"&amp;'CASE DATA'!$E144&amp;";",ROW($1:$99),1),";")),"",ROW($1:$99)),COLUMN(H143)+1)-SMALL(IF(ISERROR(SEARCH(MID(";"&amp;'CASE DATA'!$E144&amp;";",ROW($1:$99),1),";")),"",ROW($1:$99)),COLUMN(H143))-1)</f>
        <v/>
      </c>
      <c r="AC144" s="196" t="str" cm="1">
        <f t="array" ref="AC144">MID(";"&amp;'CASE DATA'!$E144&amp;";",SMALL(IF(ISERROR(SEARCH(MID(";"&amp;'CASE DATA'!$E144&amp;";",ROW($1:$99),1),";")),"",ROW($1:$99)+1),COLUMN(I144)),SMALL(IF(ISERROR(SEARCH(MID(";"&amp;'CASE DATA'!$E144&amp;";",ROW($1:$99),1),";")),"",ROW($1:$99)),COLUMN(I143)+1)-SMALL(IF(ISERROR(SEARCH(MID(";"&amp;'CASE DATA'!$E144&amp;";",ROW($1:$99),1),";")),"",ROW($1:$99)),COLUMN(I143))-1)</f>
        <v/>
      </c>
      <c r="AD144" s="196" t="str" cm="1">
        <f t="array" ref="AD144">MID(";"&amp;'CASE DATA'!$E144&amp;";",SMALL(IF(ISERROR(SEARCH(MID(";"&amp;'CASE DATA'!$E144&amp;";",ROW($1:$99),1),";")),"",ROW($1:$99)+1),COLUMN(J144)),SMALL(IF(ISERROR(SEARCH(MID(";"&amp;'CASE DATA'!$E144&amp;";",ROW($1:$99),1),";")),"",ROW($1:$99)),COLUMN(J143)+1)-SMALL(IF(ISERROR(SEARCH(MID(";"&amp;'CASE DATA'!$E144&amp;";",ROW($1:$99),1),";")),"",ROW($1:$99)),COLUMN(J143))-1)</f>
        <v/>
      </c>
      <c r="AE144" s="196" t="str" cm="1">
        <f t="array" ref="AE144">MID(";"&amp;'CASE DATA'!$E144&amp;";",SMALL(IF(ISERROR(SEARCH(MID(";"&amp;'CASE DATA'!$E144&amp;";",ROW($1:$99),1),";")),"",ROW($1:$99)+1),COLUMN(K144)),SMALL(IF(ISERROR(SEARCH(MID(";"&amp;'CASE DATA'!$E144&amp;";",ROW($1:$99),1),";")),"",ROW($1:$99)),COLUMN(K143)+1)-SMALL(IF(ISERROR(SEARCH(MID(";"&amp;'CASE DATA'!$E144&amp;";",ROW($1:$99),1),";")),"",ROW($1:$99)),COLUMN(K143))-1)</f>
        <v/>
      </c>
      <c r="AF144" s="196" t="str" cm="1">
        <f t="array" ref="AF144">MID(";"&amp;'CASE DATA'!$E144&amp;";",SMALL(IF(ISERROR(SEARCH(MID(";"&amp;'CASE DATA'!$E144&amp;";",ROW($1:$99),1),";")),"",ROW($1:$99)+1),COLUMN(L144)),SMALL(IF(ISERROR(SEARCH(MID(";"&amp;'CASE DATA'!$E144&amp;";",ROW($1:$99),1),";")),"",ROW($1:$99)),COLUMN(L143)+1)-SMALL(IF(ISERROR(SEARCH(MID(";"&amp;'CASE DATA'!$E144&amp;";",ROW($1:$99),1),";")),"",ROW($1:$99)),COLUMN(L143))-1)</f>
        <v/>
      </c>
    </row>
    <row r="145" spans="4:32" x14ac:dyDescent="0.3">
      <c r="D145" s="175"/>
      <c r="E145" s="185"/>
      <c r="S145" s="11">
        <f t="shared" si="3"/>
        <v>0</v>
      </c>
      <c r="U145" s="196" t="str" cm="1">
        <f t="array" ref="U145">MID(";"&amp;'CASE DATA'!$E145&amp;";",SMALL(IF(ISERROR(SEARCH(MID(";"&amp;'CASE DATA'!$E145&amp;";",ROW($1:$99),1),";")),"",ROW($1:$99)+1),COLUMN(A145)),SMALL(IF(ISERROR(SEARCH(MID(";"&amp;'CASE DATA'!$E145&amp;";",ROW($1:$99),1),";")),"",ROW($1:$99)),COLUMN(A144)+1)-SMALL(IF(ISERROR(SEARCH(MID(";"&amp;'CASE DATA'!$E145&amp;";",ROW($1:$99),1),";")),"",ROW($1:$99)),COLUMN(A144))-1)</f>
        <v/>
      </c>
      <c r="V145" s="196" t="str" cm="1">
        <f t="array" ref="V145">MID(";"&amp;'CASE DATA'!$E145&amp;";",SMALL(IF(ISERROR(SEARCH(MID(";"&amp;'CASE DATA'!$E145&amp;";",ROW($1:$99),1),";")),"",ROW($1:$99)+1),COLUMN(B145)),SMALL(IF(ISERROR(SEARCH(MID(";"&amp;'CASE DATA'!$E145&amp;";",ROW($1:$99),1),";")),"",ROW($1:$99)),COLUMN(B144)+1)-SMALL(IF(ISERROR(SEARCH(MID(";"&amp;'CASE DATA'!$E145&amp;";",ROW($1:$99),1),";")),"",ROW($1:$99)),COLUMN(B144))-1)</f>
        <v/>
      </c>
      <c r="W145" s="196" t="str" cm="1">
        <f t="array" ref="W145">MID(";"&amp;'CASE DATA'!$E145&amp;";",SMALL(IF(ISERROR(SEARCH(MID(";"&amp;'CASE DATA'!$E145&amp;";",ROW($1:$99),1),";")),"",ROW($1:$99)+1),COLUMN(C145)),SMALL(IF(ISERROR(SEARCH(MID(";"&amp;'CASE DATA'!$E145&amp;";",ROW($1:$99),1),";")),"",ROW($1:$99)),COLUMN(C144)+1)-SMALL(IF(ISERROR(SEARCH(MID(";"&amp;'CASE DATA'!$E145&amp;";",ROW($1:$99),1),";")),"",ROW($1:$99)),COLUMN(C144))-1)</f>
        <v/>
      </c>
      <c r="X145" s="196" t="str" cm="1">
        <f t="array" ref="X145">MID(";"&amp;'CASE DATA'!$E145&amp;";",SMALL(IF(ISERROR(SEARCH(MID(";"&amp;'CASE DATA'!$E145&amp;";",ROW($1:$99),1),";")),"",ROW($1:$99)+1),COLUMN(D145)),SMALL(IF(ISERROR(SEARCH(MID(";"&amp;'CASE DATA'!$E145&amp;";",ROW($1:$99),1),";")),"",ROW($1:$99)),COLUMN(D144)+1)-SMALL(IF(ISERROR(SEARCH(MID(";"&amp;'CASE DATA'!$E145&amp;";",ROW($1:$99),1),";")),"",ROW($1:$99)),COLUMN(D144))-1)</f>
        <v/>
      </c>
      <c r="Y145" s="196" t="str" cm="1">
        <f t="array" ref="Y145">MID(";"&amp;'CASE DATA'!$E145&amp;";",SMALL(IF(ISERROR(SEARCH(MID(";"&amp;'CASE DATA'!$E145&amp;";",ROW($1:$99),1),";")),"",ROW($1:$99)+1),COLUMN(E145)),SMALL(IF(ISERROR(SEARCH(MID(";"&amp;'CASE DATA'!$E145&amp;";",ROW($1:$99),1),";")),"",ROW($1:$99)),COLUMN(E144)+1)-SMALL(IF(ISERROR(SEARCH(MID(";"&amp;'CASE DATA'!$E145&amp;";",ROW($1:$99),1),";")),"",ROW($1:$99)),COLUMN(E144))-1)</f>
        <v/>
      </c>
      <c r="Z145" s="196" t="str" cm="1">
        <f t="array" ref="Z145">MID(";"&amp;'CASE DATA'!$E145&amp;";",SMALL(IF(ISERROR(SEARCH(MID(";"&amp;'CASE DATA'!$E145&amp;";",ROW($1:$99),1),";")),"",ROW($1:$99)+1),COLUMN(F145)),SMALL(IF(ISERROR(SEARCH(MID(";"&amp;'CASE DATA'!$E145&amp;";",ROW($1:$99),1),";")),"",ROW($1:$99)),COLUMN(F144)+1)-SMALL(IF(ISERROR(SEARCH(MID(";"&amp;'CASE DATA'!$E145&amp;";",ROW($1:$99),1),";")),"",ROW($1:$99)),COLUMN(F144))-1)</f>
        <v/>
      </c>
      <c r="AA145" s="196" t="str" cm="1">
        <f t="array" ref="AA145">MID(";"&amp;'CASE DATA'!$E145&amp;";",SMALL(IF(ISERROR(SEARCH(MID(";"&amp;'CASE DATA'!$E145&amp;";",ROW($1:$99),1),";")),"",ROW($1:$99)+1),COLUMN(G145)),SMALL(IF(ISERROR(SEARCH(MID(";"&amp;'CASE DATA'!$E145&amp;";",ROW($1:$99),1),";")),"",ROW($1:$99)),COLUMN(G144)+1)-SMALL(IF(ISERROR(SEARCH(MID(";"&amp;'CASE DATA'!$E145&amp;";",ROW($1:$99),1),";")),"",ROW($1:$99)),COLUMN(G144))-1)</f>
        <v/>
      </c>
      <c r="AB145" s="196" t="str" cm="1">
        <f t="array" ref="AB145">MID(";"&amp;'CASE DATA'!$E145&amp;";",SMALL(IF(ISERROR(SEARCH(MID(";"&amp;'CASE DATA'!$E145&amp;";",ROW($1:$99),1),";")),"",ROW($1:$99)+1),COLUMN(H145)),SMALL(IF(ISERROR(SEARCH(MID(";"&amp;'CASE DATA'!$E145&amp;";",ROW($1:$99),1),";")),"",ROW($1:$99)),COLUMN(H144)+1)-SMALL(IF(ISERROR(SEARCH(MID(";"&amp;'CASE DATA'!$E145&amp;";",ROW($1:$99),1),";")),"",ROW($1:$99)),COLUMN(H144))-1)</f>
        <v/>
      </c>
      <c r="AC145" s="196" t="str" cm="1">
        <f t="array" ref="AC145">MID(";"&amp;'CASE DATA'!$E145&amp;";",SMALL(IF(ISERROR(SEARCH(MID(";"&amp;'CASE DATA'!$E145&amp;";",ROW($1:$99),1),";")),"",ROW($1:$99)+1),COLUMN(I145)),SMALL(IF(ISERROR(SEARCH(MID(";"&amp;'CASE DATA'!$E145&amp;";",ROW($1:$99),1),";")),"",ROW($1:$99)),COLUMN(I144)+1)-SMALL(IF(ISERROR(SEARCH(MID(";"&amp;'CASE DATA'!$E145&amp;";",ROW($1:$99),1),";")),"",ROW($1:$99)),COLUMN(I144))-1)</f>
        <v/>
      </c>
      <c r="AD145" s="196" t="str" cm="1">
        <f t="array" ref="AD145">MID(";"&amp;'CASE DATA'!$E145&amp;";",SMALL(IF(ISERROR(SEARCH(MID(";"&amp;'CASE DATA'!$E145&amp;";",ROW($1:$99),1),";")),"",ROW($1:$99)+1),COLUMN(J145)),SMALL(IF(ISERROR(SEARCH(MID(";"&amp;'CASE DATA'!$E145&amp;";",ROW($1:$99),1),";")),"",ROW($1:$99)),COLUMN(J144)+1)-SMALL(IF(ISERROR(SEARCH(MID(";"&amp;'CASE DATA'!$E145&amp;";",ROW($1:$99),1),";")),"",ROW($1:$99)),COLUMN(J144))-1)</f>
        <v/>
      </c>
      <c r="AE145" s="196" t="str" cm="1">
        <f t="array" ref="AE145">MID(";"&amp;'CASE DATA'!$E145&amp;";",SMALL(IF(ISERROR(SEARCH(MID(";"&amp;'CASE DATA'!$E145&amp;";",ROW($1:$99),1),";")),"",ROW($1:$99)+1),COLUMN(K145)),SMALL(IF(ISERROR(SEARCH(MID(";"&amp;'CASE DATA'!$E145&amp;";",ROW($1:$99),1),";")),"",ROW($1:$99)),COLUMN(K144)+1)-SMALL(IF(ISERROR(SEARCH(MID(";"&amp;'CASE DATA'!$E145&amp;";",ROW($1:$99),1),";")),"",ROW($1:$99)),COLUMN(K144))-1)</f>
        <v/>
      </c>
      <c r="AF145" s="196" t="str" cm="1">
        <f t="array" ref="AF145">MID(";"&amp;'CASE DATA'!$E145&amp;";",SMALL(IF(ISERROR(SEARCH(MID(";"&amp;'CASE DATA'!$E145&amp;";",ROW($1:$99),1),";")),"",ROW($1:$99)+1),COLUMN(L145)),SMALL(IF(ISERROR(SEARCH(MID(";"&amp;'CASE DATA'!$E145&amp;";",ROW($1:$99),1),";")),"",ROW($1:$99)),COLUMN(L144)+1)-SMALL(IF(ISERROR(SEARCH(MID(";"&amp;'CASE DATA'!$E145&amp;";",ROW($1:$99),1),";")),"",ROW($1:$99)),COLUMN(L144))-1)</f>
        <v/>
      </c>
    </row>
    <row r="146" spans="4:32" x14ac:dyDescent="0.3">
      <c r="D146" s="175"/>
      <c r="E146" s="185"/>
      <c r="S146" s="11">
        <f t="shared" si="3"/>
        <v>0</v>
      </c>
      <c r="U146" s="196" t="str" cm="1">
        <f t="array" ref="U146">MID(";"&amp;'CASE DATA'!$E146&amp;";",SMALL(IF(ISERROR(SEARCH(MID(";"&amp;'CASE DATA'!$E146&amp;";",ROW($1:$99),1),";")),"",ROW($1:$99)+1),COLUMN(A146)),SMALL(IF(ISERROR(SEARCH(MID(";"&amp;'CASE DATA'!$E146&amp;";",ROW($1:$99),1),";")),"",ROW($1:$99)),COLUMN(A145)+1)-SMALL(IF(ISERROR(SEARCH(MID(";"&amp;'CASE DATA'!$E146&amp;";",ROW($1:$99),1),";")),"",ROW($1:$99)),COLUMN(A145))-1)</f>
        <v/>
      </c>
      <c r="V146" s="196" t="str" cm="1">
        <f t="array" ref="V146">MID(";"&amp;'CASE DATA'!$E146&amp;";",SMALL(IF(ISERROR(SEARCH(MID(";"&amp;'CASE DATA'!$E146&amp;";",ROW($1:$99),1),";")),"",ROW($1:$99)+1),COLUMN(B146)),SMALL(IF(ISERROR(SEARCH(MID(";"&amp;'CASE DATA'!$E146&amp;";",ROW($1:$99),1),";")),"",ROW($1:$99)),COLUMN(B145)+1)-SMALL(IF(ISERROR(SEARCH(MID(";"&amp;'CASE DATA'!$E146&amp;";",ROW($1:$99),1),";")),"",ROW($1:$99)),COLUMN(B145))-1)</f>
        <v/>
      </c>
      <c r="W146" s="196" t="str" cm="1">
        <f t="array" ref="W146">MID(";"&amp;'CASE DATA'!$E146&amp;";",SMALL(IF(ISERROR(SEARCH(MID(";"&amp;'CASE DATA'!$E146&amp;";",ROW($1:$99),1),";")),"",ROW($1:$99)+1),COLUMN(C146)),SMALL(IF(ISERROR(SEARCH(MID(";"&amp;'CASE DATA'!$E146&amp;";",ROW($1:$99),1),";")),"",ROW($1:$99)),COLUMN(C145)+1)-SMALL(IF(ISERROR(SEARCH(MID(";"&amp;'CASE DATA'!$E146&amp;";",ROW($1:$99),1),";")),"",ROW($1:$99)),COLUMN(C145))-1)</f>
        <v/>
      </c>
      <c r="X146" s="196" t="str" cm="1">
        <f t="array" ref="X146">MID(";"&amp;'CASE DATA'!$E146&amp;";",SMALL(IF(ISERROR(SEARCH(MID(";"&amp;'CASE DATA'!$E146&amp;";",ROW($1:$99),1),";")),"",ROW($1:$99)+1),COLUMN(D146)),SMALL(IF(ISERROR(SEARCH(MID(";"&amp;'CASE DATA'!$E146&amp;";",ROW($1:$99),1),";")),"",ROW($1:$99)),COLUMN(D145)+1)-SMALL(IF(ISERROR(SEARCH(MID(";"&amp;'CASE DATA'!$E146&amp;";",ROW($1:$99),1),";")),"",ROW($1:$99)),COLUMN(D145))-1)</f>
        <v/>
      </c>
      <c r="Y146" s="196" t="str" cm="1">
        <f t="array" ref="Y146">MID(";"&amp;'CASE DATA'!$E146&amp;";",SMALL(IF(ISERROR(SEARCH(MID(";"&amp;'CASE DATA'!$E146&amp;";",ROW($1:$99),1),";")),"",ROW($1:$99)+1),COLUMN(E146)),SMALL(IF(ISERROR(SEARCH(MID(";"&amp;'CASE DATA'!$E146&amp;";",ROW($1:$99),1),";")),"",ROW($1:$99)),COLUMN(E145)+1)-SMALL(IF(ISERROR(SEARCH(MID(";"&amp;'CASE DATA'!$E146&amp;";",ROW($1:$99),1),";")),"",ROW($1:$99)),COLUMN(E145))-1)</f>
        <v/>
      </c>
      <c r="Z146" s="196" t="str" cm="1">
        <f t="array" ref="Z146">MID(";"&amp;'CASE DATA'!$E146&amp;";",SMALL(IF(ISERROR(SEARCH(MID(";"&amp;'CASE DATA'!$E146&amp;";",ROW($1:$99),1),";")),"",ROW($1:$99)+1),COLUMN(F146)),SMALL(IF(ISERROR(SEARCH(MID(";"&amp;'CASE DATA'!$E146&amp;";",ROW($1:$99),1),";")),"",ROW($1:$99)),COLUMN(F145)+1)-SMALL(IF(ISERROR(SEARCH(MID(";"&amp;'CASE DATA'!$E146&amp;";",ROW($1:$99),1),";")),"",ROW($1:$99)),COLUMN(F145))-1)</f>
        <v/>
      </c>
      <c r="AA146" s="196" t="str" cm="1">
        <f t="array" ref="AA146">MID(";"&amp;'CASE DATA'!$E146&amp;";",SMALL(IF(ISERROR(SEARCH(MID(";"&amp;'CASE DATA'!$E146&amp;";",ROW($1:$99),1),";")),"",ROW($1:$99)+1),COLUMN(G146)),SMALL(IF(ISERROR(SEARCH(MID(";"&amp;'CASE DATA'!$E146&amp;";",ROW($1:$99),1),";")),"",ROW($1:$99)),COLUMN(G145)+1)-SMALL(IF(ISERROR(SEARCH(MID(";"&amp;'CASE DATA'!$E146&amp;";",ROW($1:$99),1),";")),"",ROW($1:$99)),COLUMN(G145))-1)</f>
        <v/>
      </c>
      <c r="AB146" s="196" t="str" cm="1">
        <f t="array" ref="AB146">MID(";"&amp;'CASE DATA'!$E146&amp;";",SMALL(IF(ISERROR(SEARCH(MID(";"&amp;'CASE DATA'!$E146&amp;";",ROW($1:$99),1),";")),"",ROW($1:$99)+1),COLUMN(H146)),SMALL(IF(ISERROR(SEARCH(MID(";"&amp;'CASE DATA'!$E146&amp;";",ROW($1:$99),1),";")),"",ROW($1:$99)),COLUMN(H145)+1)-SMALL(IF(ISERROR(SEARCH(MID(";"&amp;'CASE DATA'!$E146&amp;";",ROW($1:$99),1),";")),"",ROW($1:$99)),COLUMN(H145))-1)</f>
        <v/>
      </c>
      <c r="AC146" s="196" t="str" cm="1">
        <f t="array" ref="AC146">MID(";"&amp;'CASE DATA'!$E146&amp;";",SMALL(IF(ISERROR(SEARCH(MID(";"&amp;'CASE DATA'!$E146&amp;";",ROW($1:$99),1),";")),"",ROW($1:$99)+1),COLUMN(I146)),SMALL(IF(ISERROR(SEARCH(MID(";"&amp;'CASE DATA'!$E146&amp;";",ROW($1:$99),1),";")),"",ROW($1:$99)),COLUMN(I145)+1)-SMALL(IF(ISERROR(SEARCH(MID(";"&amp;'CASE DATA'!$E146&amp;";",ROW($1:$99),1),";")),"",ROW($1:$99)),COLUMN(I145))-1)</f>
        <v/>
      </c>
      <c r="AD146" s="196" t="str" cm="1">
        <f t="array" ref="AD146">MID(";"&amp;'CASE DATA'!$E146&amp;";",SMALL(IF(ISERROR(SEARCH(MID(";"&amp;'CASE DATA'!$E146&amp;";",ROW($1:$99),1),";")),"",ROW($1:$99)+1),COLUMN(J146)),SMALL(IF(ISERROR(SEARCH(MID(";"&amp;'CASE DATA'!$E146&amp;";",ROW($1:$99),1),";")),"",ROW($1:$99)),COLUMN(J145)+1)-SMALL(IF(ISERROR(SEARCH(MID(";"&amp;'CASE DATA'!$E146&amp;";",ROW($1:$99),1),";")),"",ROW($1:$99)),COLUMN(J145))-1)</f>
        <v/>
      </c>
      <c r="AE146" s="196" t="str" cm="1">
        <f t="array" ref="AE146">MID(";"&amp;'CASE DATA'!$E146&amp;";",SMALL(IF(ISERROR(SEARCH(MID(";"&amp;'CASE DATA'!$E146&amp;";",ROW($1:$99),1),";")),"",ROW($1:$99)+1),COLUMN(K146)),SMALL(IF(ISERROR(SEARCH(MID(";"&amp;'CASE DATA'!$E146&amp;";",ROW($1:$99),1),";")),"",ROW($1:$99)),COLUMN(K145)+1)-SMALL(IF(ISERROR(SEARCH(MID(";"&amp;'CASE DATA'!$E146&amp;";",ROW($1:$99),1),";")),"",ROW($1:$99)),COLUMN(K145))-1)</f>
        <v/>
      </c>
      <c r="AF146" s="196" t="str" cm="1">
        <f t="array" ref="AF146">MID(";"&amp;'CASE DATA'!$E146&amp;";",SMALL(IF(ISERROR(SEARCH(MID(";"&amp;'CASE DATA'!$E146&amp;";",ROW($1:$99),1),";")),"",ROW($1:$99)+1),COLUMN(L146)),SMALL(IF(ISERROR(SEARCH(MID(";"&amp;'CASE DATA'!$E146&amp;";",ROW($1:$99),1),";")),"",ROW($1:$99)),COLUMN(L145)+1)-SMALL(IF(ISERROR(SEARCH(MID(";"&amp;'CASE DATA'!$E146&amp;";",ROW($1:$99),1),";")),"",ROW($1:$99)),COLUMN(L145))-1)</f>
        <v/>
      </c>
    </row>
    <row r="147" spans="4:32" x14ac:dyDescent="0.3">
      <c r="D147" s="175"/>
      <c r="E147" s="185"/>
      <c r="S147" s="11">
        <f t="shared" si="3"/>
        <v>0</v>
      </c>
      <c r="U147" s="196" t="str" cm="1">
        <f t="array" ref="U147">MID(";"&amp;'CASE DATA'!$E147&amp;";",SMALL(IF(ISERROR(SEARCH(MID(";"&amp;'CASE DATA'!$E147&amp;";",ROW($1:$99),1),";")),"",ROW($1:$99)+1),COLUMN(A147)),SMALL(IF(ISERROR(SEARCH(MID(";"&amp;'CASE DATA'!$E147&amp;";",ROW($1:$99),1),";")),"",ROW($1:$99)),COLUMN(A146)+1)-SMALL(IF(ISERROR(SEARCH(MID(";"&amp;'CASE DATA'!$E147&amp;";",ROW($1:$99),1),";")),"",ROW($1:$99)),COLUMN(A146))-1)</f>
        <v/>
      </c>
      <c r="V147" s="196" t="str" cm="1">
        <f t="array" ref="V147">MID(";"&amp;'CASE DATA'!$E147&amp;";",SMALL(IF(ISERROR(SEARCH(MID(";"&amp;'CASE DATA'!$E147&amp;";",ROW($1:$99),1),";")),"",ROW($1:$99)+1),COLUMN(B147)),SMALL(IF(ISERROR(SEARCH(MID(";"&amp;'CASE DATA'!$E147&amp;";",ROW($1:$99),1),";")),"",ROW($1:$99)),COLUMN(B146)+1)-SMALL(IF(ISERROR(SEARCH(MID(";"&amp;'CASE DATA'!$E147&amp;";",ROW($1:$99),1),";")),"",ROW($1:$99)),COLUMN(B146))-1)</f>
        <v/>
      </c>
      <c r="W147" s="196" t="str" cm="1">
        <f t="array" ref="W147">MID(";"&amp;'CASE DATA'!$E147&amp;";",SMALL(IF(ISERROR(SEARCH(MID(";"&amp;'CASE DATA'!$E147&amp;";",ROW($1:$99),1),";")),"",ROW($1:$99)+1),COLUMN(C147)),SMALL(IF(ISERROR(SEARCH(MID(";"&amp;'CASE DATA'!$E147&amp;";",ROW($1:$99),1),";")),"",ROW($1:$99)),COLUMN(C146)+1)-SMALL(IF(ISERROR(SEARCH(MID(";"&amp;'CASE DATA'!$E147&amp;";",ROW($1:$99),1),";")),"",ROW($1:$99)),COLUMN(C146))-1)</f>
        <v/>
      </c>
      <c r="X147" s="196" t="str" cm="1">
        <f t="array" ref="X147">MID(";"&amp;'CASE DATA'!$E147&amp;";",SMALL(IF(ISERROR(SEARCH(MID(";"&amp;'CASE DATA'!$E147&amp;";",ROW($1:$99),1),";")),"",ROW($1:$99)+1),COLUMN(D147)),SMALL(IF(ISERROR(SEARCH(MID(";"&amp;'CASE DATA'!$E147&amp;";",ROW($1:$99),1),";")),"",ROW($1:$99)),COLUMN(D146)+1)-SMALL(IF(ISERROR(SEARCH(MID(";"&amp;'CASE DATA'!$E147&amp;";",ROW($1:$99),1),";")),"",ROW($1:$99)),COLUMN(D146))-1)</f>
        <v/>
      </c>
      <c r="Y147" s="196" t="str" cm="1">
        <f t="array" ref="Y147">MID(";"&amp;'CASE DATA'!$E147&amp;";",SMALL(IF(ISERROR(SEARCH(MID(";"&amp;'CASE DATA'!$E147&amp;";",ROW($1:$99),1),";")),"",ROW($1:$99)+1),COLUMN(E147)),SMALL(IF(ISERROR(SEARCH(MID(";"&amp;'CASE DATA'!$E147&amp;";",ROW($1:$99),1),";")),"",ROW($1:$99)),COLUMN(E146)+1)-SMALL(IF(ISERROR(SEARCH(MID(";"&amp;'CASE DATA'!$E147&amp;";",ROW($1:$99),1),";")),"",ROW($1:$99)),COLUMN(E146))-1)</f>
        <v/>
      </c>
      <c r="Z147" s="196" t="str" cm="1">
        <f t="array" ref="Z147">MID(";"&amp;'CASE DATA'!$E147&amp;";",SMALL(IF(ISERROR(SEARCH(MID(";"&amp;'CASE DATA'!$E147&amp;";",ROW($1:$99),1),";")),"",ROW($1:$99)+1),COLUMN(F147)),SMALL(IF(ISERROR(SEARCH(MID(";"&amp;'CASE DATA'!$E147&amp;";",ROW($1:$99),1),";")),"",ROW($1:$99)),COLUMN(F146)+1)-SMALL(IF(ISERROR(SEARCH(MID(";"&amp;'CASE DATA'!$E147&amp;";",ROW($1:$99),1),";")),"",ROW($1:$99)),COLUMN(F146))-1)</f>
        <v/>
      </c>
      <c r="AA147" s="196" t="str" cm="1">
        <f t="array" ref="AA147">MID(";"&amp;'CASE DATA'!$E147&amp;";",SMALL(IF(ISERROR(SEARCH(MID(";"&amp;'CASE DATA'!$E147&amp;";",ROW($1:$99),1),";")),"",ROW($1:$99)+1),COLUMN(G147)),SMALL(IF(ISERROR(SEARCH(MID(";"&amp;'CASE DATA'!$E147&amp;";",ROW($1:$99),1),";")),"",ROW($1:$99)),COLUMN(G146)+1)-SMALL(IF(ISERROR(SEARCH(MID(";"&amp;'CASE DATA'!$E147&amp;";",ROW($1:$99),1),";")),"",ROW($1:$99)),COLUMN(G146))-1)</f>
        <v/>
      </c>
      <c r="AB147" s="196" t="str" cm="1">
        <f t="array" ref="AB147">MID(";"&amp;'CASE DATA'!$E147&amp;";",SMALL(IF(ISERROR(SEARCH(MID(";"&amp;'CASE DATA'!$E147&amp;";",ROW($1:$99),1),";")),"",ROW($1:$99)+1),COLUMN(H147)),SMALL(IF(ISERROR(SEARCH(MID(";"&amp;'CASE DATA'!$E147&amp;";",ROW($1:$99),1),";")),"",ROW($1:$99)),COLUMN(H146)+1)-SMALL(IF(ISERROR(SEARCH(MID(";"&amp;'CASE DATA'!$E147&amp;";",ROW($1:$99),1),";")),"",ROW($1:$99)),COLUMN(H146))-1)</f>
        <v/>
      </c>
      <c r="AC147" s="196" t="str" cm="1">
        <f t="array" ref="AC147">MID(";"&amp;'CASE DATA'!$E147&amp;";",SMALL(IF(ISERROR(SEARCH(MID(";"&amp;'CASE DATA'!$E147&amp;";",ROW($1:$99),1),";")),"",ROW($1:$99)+1),COLUMN(I147)),SMALL(IF(ISERROR(SEARCH(MID(";"&amp;'CASE DATA'!$E147&amp;";",ROW($1:$99),1),";")),"",ROW($1:$99)),COLUMN(I146)+1)-SMALL(IF(ISERROR(SEARCH(MID(";"&amp;'CASE DATA'!$E147&amp;";",ROW($1:$99),1),";")),"",ROW($1:$99)),COLUMN(I146))-1)</f>
        <v/>
      </c>
      <c r="AD147" s="196" t="str" cm="1">
        <f t="array" ref="AD147">MID(";"&amp;'CASE DATA'!$E147&amp;";",SMALL(IF(ISERROR(SEARCH(MID(";"&amp;'CASE DATA'!$E147&amp;";",ROW($1:$99),1),";")),"",ROW($1:$99)+1),COLUMN(J147)),SMALL(IF(ISERROR(SEARCH(MID(";"&amp;'CASE DATA'!$E147&amp;";",ROW($1:$99),1),";")),"",ROW($1:$99)),COLUMN(J146)+1)-SMALL(IF(ISERROR(SEARCH(MID(";"&amp;'CASE DATA'!$E147&amp;";",ROW($1:$99),1),";")),"",ROW($1:$99)),COLUMN(J146))-1)</f>
        <v/>
      </c>
      <c r="AE147" s="196" t="str" cm="1">
        <f t="array" ref="AE147">MID(";"&amp;'CASE DATA'!$E147&amp;";",SMALL(IF(ISERROR(SEARCH(MID(";"&amp;'CASE DATA'!$E147&amp;";",ROW($1:$99),1),";")),"",ROW($1:$99)+1),COLUMN(K147)),SMALL(IF(ISERROR(SEARCH(MID(";"&amp;'CASE DATA'!$E147&amp;";",ROW($1:$99),1),";")),"",ROW($1:$99)),COLUMN(K146)+1)-SMALL(IF(ISERROR(SEARCH(MID(";"&amp;'CASE DATA'!$E147&amp;";",ROW($1:$99),1),";")),"",ROW($1:$99)),COLUMN(K146))-1)</f>
        <v/>
      </c>
      <c r="AF147" s="196" t="str" cm="1">
        <f t="array" ref="AF147">MID(";"&amp;'CASE DATA'!$E147&amp;";",SMALL(IF(ISERROR(SEARCH(MID(";"&amp;'CASE DATA'!$E147&amp;";",ROW($1:$99),1),";")),"",ROW($1:$99)+1),COLUMN(L147)),SMALL(IF(ISERROR(SEARCH(MID(";"&amp;'CASE DATA'!$E147&amp;";",ROW($1:$99),1),";")),"",ROW($1:$99)),COLUMN(L146)+1)-SMALL(IF(ISERROR(SEARCH(MID(";"&amp;'CASE DATA'!$E147&amp;";",ROW($1:$99),1),";")),"",ROW($1:$99)),COLUMN(L146))-1)</f>
        <v/>
      </c>
    </row>
    <row r="148" spans="4:32" x14ac:dyDescent="0.3">
      <c r="D148" s="175"/>
      <c r="E148" s="185"/>
      <c r="S148" s="11">
        <f t="shared" si="3"/>
        <v>0</v>
      </c>
      <c r="U148" s="196" t="str" cm="1">
        <f t="array" ref="U148">MID(";"&amp;'CASE DATA'!$E148&amp;";",SMALL(IF(ISERROR(SEARCH(MID(";"&amp;'CASE DATA'!$E148&amp;";",ROW($1:$99),1),";")),"",ROW($1:$99)+1),COLUMN(A148)),SMALL(IF(ISERROR(SEARCH(MID(";"&amp;'CASE DATA'!$E148&amp;";",ROW($1:$99),1),";")),"",ROW($1:$99)),COLUMN(A147)+1)-SMALL(IF(ISERROR(SEARCH(MID(";"&amp;'CASE DATA'!$E148&amp;";",ROW($1:$99),1),";")),"",ROW($1:$99)),COLUMN(A147))-1)</f>
        <v/>
      </c>
      <c r="V148" s="196" t="str" cm="1">
        <f t="array" ref="V148">MID(";"&amp;'CASE DATA'!$E148&amp;";",SMALL(IF(ISERROR(SEARCH(MID(";"&amp;'CASE DATA'!$E148&amp;";",ROW($1:$99),1),";")),"",ROW($1:$99)+1),COLUMN(B148)),SMALL(IF(ISERROR(SEARCH(MID(";"&amp;'CASE DATA'!$E148&amp;";",ROW($1:$99),1),";")),"",ROW($1:$99)),COLUMN(B147)+1)-SMALL(IF(ISERROR(SEARCH(MID(";"&amp;'CASE DATA'!$E148&amp;";",ROW($1:$99),1),";")),"",ROW($1:$99)),COLUMN(B147))-1)</f>
        <v/>
      </c>
      <c r="W148" s="196" t="str" cm="1">
        <f t="array" ref="W148">MID(";"&amp;'CASE DATA'!$E148&amp;";",SMALL(IF(ISERROR(SEARCH(MID(";"&amp;'CASE DATA'!$E148&amp;";",ROW($1:$99),1),";")),"",ROW($1:$99)+1),COLUMN(C148)),SMALL(IF(ISERROR(SEARCH(MID(";"&amp;'CASE DATA'!$E148&amp;";",ROW($1:$99),1),";")),"",ROW($1:$99)),COLUMN(C147)+1)-SMALL(IF(ISERROR(SEARCH(MID(";"&amp;'CASE DATA'!$E148&amp;";",ROW($1:$99),1),";")),"",ROW($1:$99)),COLUMN(C147))-1)</f>
        <v/>
      </c>
      <c r="X148" s="196" t="str" cm="1">
        <f t="array" ref="X148">MID(";"&amp;'CASE DATA'!$E148&amp;";",SMALL(IF(ISERROR(SEARCH(MID(";"&amp;'CASE DATA'!$E148&amp;";",ROW($1:$99),1),";")),"",ROW($1:$99)+1),COLUMN(D148)),SMALL(IF(ISERROR(SEARCH(MID(";"&amp;'CASE DATA'!$E148&amp;";",ROW($1:$99),1),";")),"",ROW($1:$99)),COLUMN(D147)+1)-SMALL(IF(ISERROR(SEARCH(MID(";"&amp;'CASE DATA'!$E148&amp;";",ROW($1:$99),1),";")),"",ROW($1:$99)),COLUMN(D147))-1)</f>
        <v/>
      </c>
      <c r="Y148" s="196" t="str" cm="1">
        <f t="array" ref="Y148">MID(";"&amp;'CASE DATA'!$E148&amp;";",SMALL(IF(ISERROR(SEARCH(MID(";"&amp;'CASE DATA'!$E148&amp;";",ROW($1:$99),1),";")),"",ROW($1:$99)+1),COLUMN(E148)),SMALL(IF(ISERROR(SEARCH(MID(";"&amp;'CASE DATA'!$E148&amp;";",ROW($1:$99),1),";")),"",ROW($1:$99)),COLUMN(E147)+1)-SMALL(IF(ISERROR(SEARCH(MID(";"&amp;'CASE DATA'!$E148&amp;";",ROW($1:$99),1),";")),"",ROW($1:$99)),COLUMN(E147))-1)</f>
        <v/>
      </c>
      <c r="Z148" s="196" t="str" cm="1">
        <f t="array" ref="Z148">MID(";"&amp;'CASE DATA'!$E148&amp;";",SMALL(IF(ISERROR(SEARCH(MID(";"&amp;'CASE DATA'!$E148&amp;";",ROW($1:$99),1),";")),"",ROW($1:$99)+1),COLUMN(F148)),SMALL(IF(ISERROR(SEARCH(MID(";"&amp;'CASE DATA'!$E148&amp;";",ROW($1:$99),1),";")),"",ROW($1:$99)),COLUMN(F147)+1)-SMALL(IF(ISERROR(SEARCH(MID(";"&amp;'CASE DATA'!$E148&amp;";",ROW($1:$99),1),";")),"",ROW($1:$99)),COLUMN(F147))-1)</f>
        <v/>
      </c>
      <c r="AA148" s="196" t="str" cm="1">
        <f t="array" ref="AA148">MID(";"&amp;'CASE DATA'!$E148&amp;";",SMALL(IF(ISERROR(SEARCH(MID(";"&amp;'CASE DATA'!$E148&amp;";",ROW($1:$99),1),";")),"",ROW($1:$99)+1),COLUMN(G148)),SMALL(IF(ISERROR(SEARCH(MID(";"&amp;'CASE DATA'!$E148&amp;";",ROW($1:$99),1),";")),"",ROW($1:$99)),COLUMN(G147)+1)-SMALL(IF(ISERROR(SEARCH(MID(";"&amp;'CASE DATA'!$E148&amp;";",ROW($1:$99),1),";")),"",ROW($1:$99)),COLUMN(G147))-1)</f>
        <v/>
      </c>
      <c r="AB148" s="196" t="str" cm="1">
        <f t="array" ref="AB148">MID(";"&amp;'CASE DATA'!$E148&amp;";",SMALL(IF(ISERROR(SEARCH(MID(";"&amp;'CASE DATA'!$E148&amp;";",ROW($1:$99),1),";")),"",ROW($1:$99)+1),COLUMN(H148)),SMALL(IF(ISERROR(SEARCH(MID(";"&amp;'CASE DATA'!$E148&amp;";",ROW($1:$99),1),";")),"",ROW($1:$99)),COLUMN(H147)+1)-SMALL(IF(ISERROR(SEARCH(MID(";"&amp;'CASE DATA'!$E148&amp;";",ROW($1:$99),1),";")),"",ROW($1:$99)),COLUMN(H147))-1)</f>
        <v/>
      </c>
      <c r="AC148" s="196" t="str" cm="1">
        <f t="array" ref="AC148">MID(";"&amp;'CASE DATA'!$E148&amp;";",SMALL(IF(ISERROR(SEARCH(MID(";"&amp;'CASE DATA'!$E148&amp;";",ROW($1:$99),1),";")),"",ROW($1:$99)+1),COLUMN(I148)),SMALL(IF(ISERROR(SEARCH(MID(";"&amp;'CASE DATA'!$E148&amp;";",ROW($1:$99),1),";")),"",ROW($1:$99)),COLUMN(I147)+1)-SMALL(IF(ISERROR(SEARCH(MID(";"&amp;'CASE DATA'!$E148&amp;";",ROW($1:$99),1),";")),"",ROW($1:$99)),COLUMN(I147))-1)</f>
        <v/>
      </c>
      <c r="AD148" s="196" t="str" cm="1">
        <f t="array" ref="AD148">MID(";"&amp;'CASE DATA'!$E148&amp;";",SMALL(IF(ISERROR(SEARCH(MID(";"&amp;'CASE DATA'!$E148&amp;";",ROW($1:$99),1),";")),"",ROW($1:$99)+1),COLUMN(J148)),SMALL(IF(ISERROR(SEARCH(MID(";"&amp;'CASE DATA'!$E148&amp;";",ROW($1:$99),1),";")),"",ROW($1:$99)),COLUMN(J147)+1)-SMALL(IF(ISERROR(SEARCH(MID(";"&amp;'CASE DATA'!$E148&amp;";",ROW($1:$99),1),";")),"",ROW($1:$99)),COLUMN(J147))-1)</f>
        <v/>
      </c>
      <c r="AE148" s="196" t="str" cm="1">
        <f t="array" ref="AE148">MID(";"&amp;'CASE DATA'!$E148&amp;";",SMALL(IF(ISERROR(SEARCH(MID(";"&amp;'CASE DATA'!$E148&amp;";",ROW($1:$99),1),";")),"",ROW($1:$99)+1),COLUMN(K148)),SMALL(IF(ISERROR(SEARCH(MID(";"&amp;'CASE DATA'!$E148&amp;";",ROW($1:$99),1),";")),"",ROW($1:$99)),COLUMN(K147)+1)-SMALL(IF(ISERROR(SEARCH(MID(";"&amp;'CASE DATA'!$E148&amp;";",ROW($1:$99),1),";")),"",ROW($1:$99)),COLUMN(K147))-1)</f>
        <v/>
      </c>
      <c r="AF148" s="196" t="str" cm="1">
        <f t="array" ref="AF148">MID(";"&amp;'CASE DATA'!$E148&amp;";",SMALL(IF(ISERROR(SEARCH(MID(";"&amp;'CASE DATA'!$E148&amp;";",ROW($1:$99),1),";")),"",ROW($1:$99)+1),COLUMN(L148)),SMALL(IF(ISERROR(SEARCH(MID(";"&amp;'CASE DATA'!$E148&amp;";",ROW($1:$99),1),";")),"",ROW($1:$99)),COLUMN(L147)+1)-SMALL(IF(ISERROR(SEARCH(MID(";"&amp;'CASE DATA'!$E148&amp;";",ROW($1:$99),1),";")),"",ROW($1:$99)),COLUMN(L147))-1)</f>
        <v/>
      </c>
    </row>
    <row r="149" spans="4:32" x14ac:dyDescent="0.3">
      <c r="D149" s="175"/>
      <c r="E149" s="185"/>
      <c r="S149" s="11">
        <f t="shared" si="3"/>
        <v>0</v>
      </c>
      <c r="U149" s="196" t="str" cm="1">
        <f t="array" ref="U149">MID(";"&amp;'CASE DATA'!$E149&amp;";",SMALL(IF(ISERROR(SEARCH(MID(";"&amp;'CASE DATA'!$E149&amp;";",ROW($1:$99),1),";")),"",ROW($1:$99)+1),COLUMN(A149)),SMALL(IF(ISERROR(SEARCH(MID(";"&amp;'CASE DATA'!$E149&amp;";",ROW($1:$99),1),";")),"",ROW($1:$99)),COLUMN(A148)+1)-SMALL(IF(ISERROR(SEARCH(MID(";"&amp;'CASE DATA'!$E149&amp;";",ROW($1:$99),1),";")),"",ROW($1:$99)),COLUMN(A148))-1)</f>
        <v/>
      </c>
      <c r="V149" s="196" t="str" cm="1">
        <f t="array" ref="V149">MID(";"&amp;'CASE DATA'!$E149&amp;";",SMALL(IF(ISERROR(SEARCH(MID(";"&amp;'CASE DATA'!$E149&amp;";",ROW($1:$99),1),";")),"",ROW($1:$99)+1),COLUMN(B149)),SMALL(IF(ISERROR(SEARCH(MID(";"&amp;'CASE DATA'!$E149&amp;";",ROW($1:$99),1),";")),"",ROW($1:$99)),COLUMN(B148)+1)-SMALL(IF(ISERROR(SEARCH(MID(";"&amp;'CASE DATA'!$E149&amp;";",ROW($1:$99),1),";")),"",ROW($1:$99)),COLUMN(B148))-1)</f>
        <v/>
      </c>
      <c r="W149" s="196" t="str" cm="1">
        <f t="array" ref="W149">MID(";"&amp;'CASE DATA'!$E149&amp;";",SMALL(IF(ISERROR(SEARCH(MID(";"&amp;'CASE DATA'!$E149&amp;";",ROW($1:$99),1),";")),"",ROW($1:$99)+1),COLUMN(C149)),SMALL(IF(ISERROR(SEARCH(MID(";"&amp;'CASE DATA'!$E149&amp;";",ROW($1:$99),1),";")),"",ROW($1:$99)),COLUMN(C148)+1)-SMALL(IF(ISERROR(SEARCH(MID(";"&amp;'CASE DATA'!$E149&amp;";",ROW($1:$99),1),";")),"",ROW($1:$99)),COLUMN(C148))-1)</f>
        <v/>
      </c>
      <c r="X149" s="196" t="str" cm="1">
        <f t="array" ref="X149">MID(";"&amp;'CASE DATA'!$E149&amp;";",SMALL(IF(ISERROR(SEARCH(MID(";"&amp;'CASE DATA'!$E149&amp;";",ROW($1:$99),1),";")),"",ROW($1:$99)+1),COLUMN(D149)),SMALL(IF(ISERROR(SEARCH(MID(";"&amp;'CASE DATA'!$E149&amp;";",ROW($1:$99),1),";")),"",ROW($1:$99)),COLUMN(D148)+1)-SMALL(IF(ISERROR(SEARCH(MID(";"&amp;'CASE DATA'!$E149&amp;";",ROW($1:$99),1),";")),"",ROW($1:$99)),COLUMN(D148))-1)</f>
        <v/>
      </c>
      <c r="Y149" s="196" t="str" cm="1">
        <f t="array" ref="Y149">MID(";"&amp;'CASE DATA'!$E149&amp;";",SMALL(IF(ISERROR(SEARCH(MID(";"&amp;'CASE DATA'!$E149&amp;";",ROW($1:$99),1),";")),"",ROW($1:$99)+1),COLUMN(E149)),SMALL(IF(ISERROR(SEARCH(MID(";"&amp;'CASE DATA'!$E149&amp;";",ROW($1:$99),1),";")),"",ROW($1:$99)),COLUMN(E148)+1)-SMALL(IF(ISERROR(SEARCH(MID(";"&amp;'CASE DATA'!$E149&amp;";",ROW($1:$99),1),";")),"",ROW($1:$99)),COLUMN(E148))-1)</f>
        <v/>
      </c>
      <c r="Z149" s="196" t="str" cm="1">
        <f t="array" ref="Z149">MID(";"&amp;'CASE DATA'!$E149&amp;";",SMALL(IF(ISERROR(SEARCH(MID(";"&amp;'CASE DATA'!$E149&amp;";",ROW($1:$99),1),";")),"",ROW($1:$99)+1),COLUMN(F149)),SMALL(IF(ISERROR(SEARCH(MID(";"&amp;'CASE DATA'!$E149&amp;";",ROW($1:$99),1),";")),"",ROW($1:$99)),COLUMN(F148)+1)-SMALL(IF(ISERROR(SEARCH(MID(";"&amp;'CASE DATA'!$E149&amp;";",ROW($1:$99),1),";")),"",ROW($1:$99)),COLUMN(F148))-1)</f>
        <v/>
      </c>
      <c r="AA149" s="196" t="str" cm="1">
        <f t="array" ref="AA149">MID(";"&amp;'CASE DATA'!$E149&amp;";",SMALL(IF(ISERROR(SEARCH(MID(";"&amp;'CASE DATA'!$E149&amp;";",ROW($1:$99),1),";")),"",ROW($1:$99)+1),COLUMN(G149)),SMALL(IF(ISERROR(SEARCH(MID(";"&amp;'CASE DATA'!$E149&amp;";",ROW($1:$99),1),";")),"",ROW($1:$99)),COLUMN(G148)+1)-SMALL(IF(ISERROR(SEARCH(MID(";"&amp;'CASE DATA'!$E149&amp;";",ROW($1:$99),1),";")),"",ROW($1:$99)),COLUMN(G148))-1)</f>
        <v/>
      </c>
      <c r="AB149" s="196" t="str" cm="1">
        <f t="array" ref="AB149">MID(";"&amp;'CASE DATA'!$E149&amp;";",SMALL(IF(ISERROR(SEARCH(MID(";"&amp;'CASE DATA'!$E149&amp;";",ROW($1:$99),1),";")),"",ROW($1:$99)+1),COLUMN(H149)),SMALL(IF(ISERROR(SEARCH(MID(";"&amp;'CASE DATA'!$E149&amp;";",ROW($1:$99),1),";")),"",ROW($1:$99)),COLUMN(H148)+1)-SMALL(IF(ISERROR(SEARCH(MID(";"&amp;'CASE DATA'!$E149&amp;";",ROW($1:$99),1),";")),"",ROW($1:$99)),COLUMN(H148))-1)</f>
        <v/>
      </c>
      <c r="AC149" s="196" t="str" cm="1">
        <f t="array" ref="AC149">MID(";"&amp;'CASE DATA'!$E149&amp;";",SMALL(IF(ISERROR(SEARCH(MID(";"&amp;'CASE DATA'!$E149&amp;";",ROW($1:$99),1),";")),"",ROW($1:$99)+1),COLUMN(I149)),SMALL(IF(ISERROR(SEARCH(MID(";"&amp;'CASE DATA'!$E149&amp;";",ROW($1:$99),1),";")),"",ROW($1:$99)),COLUMN(I148)+1)-SMALL(IF(ISERROR(SEARCH(MID(";"&amp;'CASE DATA'!$E149&amp;";",ROW($1:$99),1),";")),"",ROW($1:$99)),COLUMN(I148))-1)</f>
        <v/>
      </c>
      <c r="AD149" s="196" t="str" cm="1">
        <f t="array" ref="AD149">MID(";"&amp;'CASE DATA'!$E149&amp;";",SMALL(IF(ISERROR(SEARCH(MID(";"&amp;'CASE DATA'!$E149&amp;";",ROW($1:$99),1),";")),"",ROW($1:$99)+1),COLUMN(J149)),SMALL(IF(ISERROR(SEARCH(MID(";"&amp;'CASE DATA'!$E149&amp;";",ROW($1:$99),1),";")),"",ROW($1:$99)),COLUMN(J148)+1)-SMALL(IF(ISERROR(SEARCH(MID(";"&amp;'CASE DATA'!$E149&amp;";",ROW($1:$99),1),";")),"",ROW($1:$99)),COLUMN(J148))-1)</f>
        <v/>
      </c>
      <c r="AE149" s="196" t="str" cm="1">
        <f t="array" ref="AE149">MID(";"&amp;'CASE DATA'!$E149&amp;";",SMALL(IF(ISERROR(SEARCH(MID(";"&amp;'CASE DATA'!$E149&amp;";",ROW($1:$99),1),";")),"",ROW($1:$99)+1),COLUMN(K149)),SMALL(IF(ISERROR(SEARCH(MID(";"&amp;'CASE DATA'!$E149&amp;";",ROW($1:$99),1),";")),"",ROW($1:$99)),COLUMN(K148)+1)-SMALL(IF(ISERROR(SEARCH(MID(";"&amp;'CASE DATA'!$E149&amp;";",ROW($1:$99),1),";")),"",ROW($1:$99)),COLUMN(K148))-1)</f>
        <v/>
      </c>
      <c r="AF149" s="196" t="str" cm="1">
        <f t="array" ref="AF149">MID(";"&amp;'CASE DATA'!$E149&amp;";",SMALL(IF(ISERROR(SEARCH(MID(";"&amp;'CASE DATA'!$E149&amp;";",ROW($1:$99),1),";")),"",ROW($1:$99)+1),COLUMN(L149)),SMALL(IF(ISERROR(SEARCH(MID(";"&amp;'CASE DATA'!$E149&amp;";",ROW($1:$99),1),";")),"",ROW($1:$99)),COLUMN(L148)+1)-SMALL(IF(ISERROR(SEARCH(MID(";"&amp;'CASE DATA'!$E149&amp;";",ROW($1:$99),1),";")),"",ROW($1:$99)),COLUMN(L148))-1)</f>
        <v/>
      </c>
    </row>
    <row r="150" spans="4:32" x14ac:dyDescent="0.3">
      <c r="D150" s="175"/>
      <c r="E150" s="185"/>
      <c r="S150" s="11">
        <f t="shared" si="3"/>
        <v>0</v>
      </c>
      <c r="U150" s="196" t="str" cm="1">
        <f t="array" ref="U150">MID(";"&amp;'CASE DATA'!$E150&amp;";",SMALL(IF(ISERROR(SEARCH(MID(";"&amp;'CASE DATA'!$E150&amp;";",ROW($1:$99),1),";")),"",ROW($1:$99)+1),COLUMN(A150)),SMALL(IF(ISERROR(SEARCH(MID(";"&amp;'CASE DATA'!$E150&amp;";",ROW($1:$99),1),";")),"",ROW($1:$99)),COLUMN(A149)+1)-SMALL(IF(ISERROR(SEARCH(MID(";"&amp;'CASE DATA'!$E150&amp;";",ROW($1:$99),1),";")),"",ROW($1:$99)),COLUMN(A149))-1)</f>
        <v/>
      </c>
      <c r="V150" s="196" t="str" cm="1">
        <f t="array" ref="V150">MID(";"&amp;'CASE DATA'!$E150&amp;";",SMALL(IF(ISERROR(SEARCH(MID(";"&amp;'CASE DATA'!$E150&amp;";",ROW($1:$99),1),";")),"",ROW($1:$99)+1),COLUMN(B150)),SMALL(IF(ISERROR(SEARCH(MID(";"&amp;'CASE DATA'!$E150&amp;";",ROW($1:$99),1),";")),"",ROW($1:$99)),COLUMN(B149)+1)-SMALL(IF(ISERROR(SEARCH(MID(";"&amp;'CASE DATA'!$E150&amp;";",ROW($1:$99),1),";")),"",ROW($1:$99)),COLUMN(B149))-1)</f>
        <v/>
      </c>
      <c r="W150" s="196" t="str" cm="1">
        <f t="array" ref="W150">MID(";"&amp;'CASE DATA'!$E150&amp;";",SMALL(IF(ISERROR(SEARCH(MID(";"&amp;'CASE DATA'!$E150&amp;";",ROW($1:$99),1),";")),"",ROW($1:$99)+1),COLUMN(C150)),SMALL(IF(ISERROR(SEARCH(MID(";"&amp;'CASE DATA'!$E150&amp;";",ROW($1:$99),1),";")),"",ROW($1:$99)),COLUMN(C149)+1)-SMALL(IF(ISERROR(SEARCH(MID(";"&amp;'CASE DATA'!$E150&amp;";",ROW($1:$99),1),";")),"",ROW($1:$99)),COLUMN(C149))-1)</f>
        <v/>
      </c>
      <c r="X150" s="196" t="str" cm="1">
        <f t="array" ref="X150">MID(";"&amp;'CASE DATA'!$E150&amp;";",SMALL(IF(ISERROR(SEARCH(MID(";"&amp;'CASE DATA'!$E150&amp;";",ROW($1:$99),1),";")),"",ROW($1:$99)+1),COLUMN(D150)),SMALL(IF(ISERROR(SEARCH(MID(";"&amp;'CASE DATA'!$E150&amp;";",ROW($1:$99),1),";")),"",ROW($1:$99)),COLUMN(D149)+1)-SMALL(IF(ISERROR(SEARCH(MID(";"&amp;'CASE DATA'!$E150&amp;";",ROW($1:$99),1),";")),"",ROW($1:$99)),COLUMN(D149))-1)</f>
        <v/>
      </c>
      <c r="Y150" s="196" t="str" cm="1">
        <f t="array" ref="Y150">MID(";"&amp;'CASE DATA'!$E150&amp;";",SMALL(IF(ISERROR(SEARCH(MID(";"&amp;'CASE DATA'!$E150&amp;";",ROW($1:$99),1),";")),"",ROW($1:$99)+1),COLUMN(E150)),SMALL(IF(ISERROR(SEARCH(MID(";"&amp;'CASE DATA'!$E150&amp;";",ROW($1:$99),1),";")),"",ROW($1:$99)),COLUMN(E149)+1)-SMALL(IF(ISERROR(SEARCH(MID(";"&amp;'CASE DATA'!$E150&amp;";",ROW($1:$99),1),";")),"",ROW($1:$99)),COLUMN(E149))-1)</f>
        <v/>
      </c>
      <c r="Z150" s="196" t="str" cm="1">
        <f t="array" ref="Z150">MID(";"&amp;'CASE DATA'!$E150&amp;";",SMALL(IF(ISERROR(SEARCH(MID(";"&amp;'CASE DATA'!$E150&amp;";",ROW($1:$99),1),";")),"",ROW($1:$99)+1),COLUMN(F150)),SMALL(IF(ISERROR(SEARCH(MID(";"&amp;'CASE DATA'!$E150&amp;";",ROW($1:$99),1),";")),"",ROW($1:$99)),COLUMN(F149)+1)-SMALL(IF(ISERROR(SEARCH(MID(";"&amp;'CASE DATA'!$E150&amp;";",ROW($1:$99),1),";")),"",ROW($1:$99)),COLUMN(F149))-1)</f>
        <v/>
      </c>
      <c r="AA150" s="196" t="str" cm="1">
        <f t="array" ref="AA150">MID(";"&amp;'CASE DATA'!$E150&amp;";",SMALL(IF(ISERROR(SEARCH(MID(";"&amp;'CASE DATA'!$E150&amp;";",ROW($1:$99),1),";")),"",ROW($1:$99)+1),COLUMN(G150)),SMALL(IF(ISERROR(SEARCH(MID(";"&amp;'CASE DATA'!$E150&amp;";",ROW($1:$99),1),";")),"",ROW($1:$99)),COLUMN(G149)+1)-SMALL(IF(ISERROR(SEARCH(MID(";"&amp;'CASE DATA'!$E150&amp;";",ROW($1:$99),1),";")),"",ROW($1:$99)),COLUMN(G149))-1)</f>
        <v/>
      </c>
      <c r="AB150" s="196" t="str" cm="1">
        <f t="array" ref="AB150">MID(";"&amp;'CASE DATA'!$E150&amp;";",SMALL(IF(ISERROR(SEARCH(MID(";"&amp;'CASE DATA'!$E150&amp;";",ROW($1:$99),1),";")),"",ROW($1:$99)+1),COLUMN(H150)),SMALL(IF(ISERROR(SEARCH(MID(";"&amp;'CASE DATA'!$E150&amp;";",ROW($1:$99),1),";")),"",ROW($1:$99)),COLUMN(H149)+1)-SMALL(IF(ISERROR(SEARCH(MID(";"&amp;'CASE DATA'!$E150&amp;";",ROW($1:$99),1),";")),"",ROW($1:$99)),COLUMN(H149))-1)</f>
        <v/>
      </c>
      <c r="AC150" s="196" t="str" cm="1">
        <f t="array" ref="AC150">MID(";"&amp;'CASE DATA'!$E150&amp;";",SMALL(IF(ISERROR(SEARCH(MID(";"&amp;'CASE DATA'!$E150&amp;";",ROW($1:$99),1),";")),"",ROW($1:$99)+1),COLUMN(I150)),SMALL(IF(ISERROR(SEARCH(MID(";"&amp;'CASE DATA'!$E150&amp;";",ROW($1:$99),1),";")),"",ROW($1:$99)),COLUMN(I149)+1)-SMALL(IF(ISERROR(SEARCH(MID(";"&amp;'CASE DATA'!$E150&amp;";",ROW($1:$99),1),";")),"",ROW($1:$99)),COLUMN(I149))-1)</f>
        <v/>
      </c>
      <c r="AD150" s="196" t="str" cm="1">
        <f t="array" ref="AD150">MID(";"&amp;'CASE DATA'!$E150&amp;";",SMALL(IF(ISERROR(SEARCH(MID(";"&amp;'CASE DATA'!$E150&amp;";",ROW($1:$99),1),";")),"",ROW($1:$99)+1),COLUMN(J150)),SMALL(IF(ISERROR(SEARCH(MID(";"&amp;'CASE DATA'!$E150&amp;";",ROW($1:$99),1),";")),"",ROW($1:$99)),COLUMN(J149)+1)-SMALL(IF(ISERROR(SEARCH(MID(";"&amp;'CASE DATA'!$E150&amp;";",ROW($1:$99),1),";")),"",ROW($1:$99)),COLUMN(J149))-1)</f>
        <v/>
      </c>
      <c r="AE150" s="196" t="str" cm="1">
        <f t="array" ref="AE150">MID(";"&amp;'CASE DATA'!$E150&amp;";",SMALL(IF(ISERROR(SEARCH(MID(";"&amp;'CASE DATA'!$E150&amp;";",ROW($1:$99),1),";")),"",ROW($1:$99)+1),COLUMN(K150)),SMALL(IF(ISERROR(SEARCH(MID(";"&amp;'CASE DATA'!$E150&amp;";",ROW($1:$99),1),";")),"",ROW($1:$99)),COLUMN(K149)+1)-SMALL(IF(ISERROR(SEARCH(MID(";"&amp;'CASE DATA'!$E150&amp;";",ROW($1:$99),1),";")),"",ROW($1:$99)),COLUMN(K149))-1)</f>
        <v/>
      </c>
      <c r="AF150" s="196" t="str" cm="1">
        <f t="array" ref="AF150">MID(";"&amp;'CASE DATA'!$E150&amp;";",SMALL(IF(ISERROR(SEARCH(MID(";"&amp;'CASE DATA'!$E150&amp;";",ROW($1:$99),1),";")),"",ROW($1:$99)+1),COLUMN(L150)),SMALL(IF(ISERROR(SEARCH(MID(";"&amp;'CASE DATA'!$E150&amp;";",ROW($1:$99),1),";")),"",ROW($1:$99)),COLUMN(L149)+1)-SMALL(IF(ISERROR(SEARCH(MID(";"&amp;'CASE DATA'!$E150&amp;";",ROW($1:$99),1),";")),"",ROW($1:$99)),COLUMN(L149))-1)</f>
        <v/>
      </c>
    </row>
    <row r="151" spans="4:32" x14ac:dyDescent="0.3">
      <c r="D151" s="175"/>
      <c r="E151" s="185"/>
      <c r="S151" s="11">
        <f t="shared" si="3"/>
        <v>0</v>
      </c>
      <c r="U151" s="196" t="str" cm="1">
        <f t="array" ref="U151">MID(";"&amp;'CASE DATA'!$E151&amp;";",SMALL(IF(ISERROR(SEARCH(MID(";"&amp;'CASE DATA'!$E151&amp;";",ROW($1:$99),1),";")),"",ROW($1:$99)+1),COLUMN(A151)),SMALL(IF(ISERROR(SEARCH(MID(";"&amp;'CASE DATA'!$E151&amp;";",ROW($1:$99),1),";")),"",ROW($1:$99)),COLUMN(A150)+1)-SMALL(IF(ISERROR(SEARCH(MID(";"&amp;'CASE DATA'!$E151&amp;";",ROW($1:$99),1),";")),"",ROW($1:$99)),COLUMN(A150))-1)</f>
        <v/>
      </c>
      <c r="V151" s="196" t="str" cm="1">
        <f t="array" ref="V151">MID(";"&amp;'CASE DATA'!$E151&amp;";",SMALL(IF(ISERROR(SEARCH(MID(";"&amp;'CASE DATA'!$E151&amp;";",ROW($1:$99),1),";")),"",ROW($1:$99)+1),COLUMN(B151)),SMALL(IF(ISERROR(SEARCH(MID(";"&amp;'CASE DATA'!$E151&amp;";",ROW($1:$99),1),";")),"",ROW($1:$99)),COLUMN(B150)+1)-SMALL(IF(ISERROR(SEARCH(MID(";"&amp;'CASE DATA'!$E151&amp;";",ROW($1:$99),1),";")),"",ROW($1:$99)),COLUMN(B150))-1)</f>
        <v/>
      </c>
      <c r="W151" s="196" t="str" cm="1">
        <f t="array" ref="W151">MID(";"&amp;'CASE DATA'!$E151&amp;";",SMALL(IF(ISERROR(SEARCH(MID(";"&amp;'CASE DATA'!$E151&amp;";",ROW($1:$99),1),";")),"",ROW($1:$99)+1),COLUMN(C151)),SMALL(IF(ISERROR(SEARCH(MID(";"&amp;'CASE DATA'!$E151&amp;";",ROW($1:$99),1),";")),"",ROW($1:$99)),COLUMN(C150)+1)-SMALL(IF(ISERROR(SEARCH(MID(";"&amp;'CASE DATA'!$E151&amp;";",ROW($1:$99),1),";")),"",ROW($1:$99)),COLUMN(C150))-1)</f>
        <v/>
      </c>
      <c r="X151" s="196" t="str" cm="1">
        <f t="array" ref="X151">MID(";"&amp;'CASE DATA'!$E151&amp;";",SMALL(IF(ISERROR(SEARCH(MID(";"&amp;'CASE DATA'!$E151&amp;";",ROW($1:$99),1),";")),"",ROW($1:$99)+1),COLUMN(D151)),SMALL(IF(ISERROR(SEARCH(MID(";"&amp;'CASE DATA'!$E151&amp;";",ROW($1:$99),1),";")),"",ROW($1:$99)),COLUMN(D150)+1)-SMALL(IF(ISERROR(SEARCH(MID(";"&amp;'CASE DATA'!$E151&amp;";",ROW($1:$99),1),";")),"",ROW($1:$99)),COLUMN(D150))-1)</f>
        <v/>
      </c>
      <c r="Y151" s="196" t="str" cm="1">
        <f t="array" ref="Y151">MID(";"&amp;'CASE DATA'!$E151&amp;";",SMALL(IF(ISERROR(SEARCH(MID(";"&amp;'CASE DATA'!$E151&amp;";",ROW($1:$99),1),";")),"",ROW($1:$99)+1),COLUMN(E151)),SMALL(IF(ISERROR(SEARCH(MID(";"&amp;'CASE DATA'!$E151&amp;";",ROW($1:$99),1),";")),"",ROW($1:$99)),COLUMN(E150)+1)-SMALL(IF(ISERROR(SEARCH(MID(";"&amp;'CASE DATA'!$E151&amp;";",ROW($1:$99),1),";")),"",ROW($1:$99)),COLUMN(E150))-1)</f>
        <v/>
      </c>
      <c r="Z151" s="196" t="str" cm="1">
        <f t="array" ref="Z151">MID(";"&amp;'CASE DATA'!$E151&amp;";",SMALL(IF(ISERROR(SEARCH(MID(";"&amp;'CASE DATA'!$E151&amp;";",ROW($1:$99),1),";")),"",ROW($1:$99)+1),COLUMN(F151)),SMALL(IF(ISERROR(SEARCH(MID(";"&amp;'CASE DATA'!$E151&amp;";",ROW($1:$99),1),";")),"",ROW($1:$99)),COLUMN(F150)+1)-SMALL(IF(ISERROR(SEARCH(MID(";"&amp;'CASE DATA'!$E151&amp;";",ROW($1:$99),1),";")),"",ROW($1:$99)),COLUMN(F150))-1)</f>
        <v/>
      </c>
      <c r="AA151" s="196" t="str" cm="1">
        <f t="array" ref="AA151">MID(";"&amp;'CASE DATA'!$E151&amp;";",SMALL(IF(ISERROR(SEARCH(MID(";"&amp;'CASE DATA'!$E151&amp;";",ROW($1:$99),1),";")),"",ROW($1:$99)+1),COLUMN(G151)),SMALL(IF(ISERROR(SEARCH(MID(";"&amp;'CASE DATA'!$E151&amp;";",ROW($1:$99),1),";")),"",ROW($1:$99)),COLUMN(G150)+1)-SMALL(IF(ISERROR(SEARCH(MID(";"&amp;'CASE DATA'!$E151&amp;";",ROW($1:$99),1),";")),"",ROW($1:$99)),COLUMN(G150))-1)</f>
        <v/>
      </c>
      <c r="AB151" s="196" t="str" cm="1">
        <f t="array" ref="AB151">MID(";"&amp;'CASE DATA'!$E151&amp;";",SMALL(IF(ISERROR(SEARCH(MID(";"&amp;'CASE DATA'!$E151&amp;";",ROW($1:$99),1),";")),"",ROW($1:$99)+1),COLUMN(H151)),SMALL(IF(ISERROR(SEARCH(MID(";"&amp;'CASE DATA'!$E151&amp;";",ROW($1:$99),1),";")),"",ROW($1:$99)),COLUMN(H150)+1)-SMALL(IF(ISERROR(SEARCH(MID(";"&amp;'CASE DATA'!$E151&amp;";",ROW($1:$99),1),";")),"",ROW($1:$99)),COLUMN(H150))-1)</f>
        <v/>
      </c>
      <c r="AC151" s="196" t="str" cm="1">
        <f t="array" ref="AC151">MID(";"&amp;'CASE DATA'!$E151&amp;";",SMALL(IF(ISERROR(SEARCH(MID(";"&amp;'CASE DATA'!$E151&amp;";",ROW($1:$99),1),";")),"",ROW($1:$99)+1),COLUMN(I151)),SMALL(IF(ISERROR(SEARCH(MID(";"&amp;'CASE DATA'!$E151&amp;";",ROW($1:$99),1),";")),"",ROW($1:$99)),COLUMN(I150)+1)-SMALL(IF(ISERROR(SEARCH(MID(";"&amp;'CASE DATA'!$E151&amp;";",ROW($1:$99),1),";")),"",ROW($1:$99)),COLUMN(I150))-1)</f>
        <v/>
      </c>
      <c r="AD151" s="196" t="str" cm="1">
        <f t="array" ref="AD151">MID(";"&amp;'CASE DATA'!$E151&amp;";",SMALL(IF(ISERROR(SEARCH(MID(";"&amp;'CASE DATA'!$E151&amp;";",ROW($1:$99),1),";")),"",ROW($1:$99)+1),COLUMN(J151)),SMALL(IF(ISERROR(SEARCH(MID(";"&amp;'CASE DATA'!$E151&amp;";",ROW($1:$99),1),";")),"",ROW($1:$99)),COLUMN(J150)+1)-SMALL(IF(ISERROR(SEARCH(MID(";"&amp;'CASE DATA'!$E151&amp;";",ROW($1:$99),1),";")),"",ROW($1:$99)),COLUMN(J150))-1)</f>
        <v/>
      </c>
      <c r="AE151" s="196" t="str" cm="1">
        <f t="array" ref="AE151">MID(";"&amp;'CASE DATA'!$E151&amp;";",SMALL(IF(ISERROR(SEARCH(MID(";"&amp;'CASE DATA'!$E151&amp;";",ROW($1:$99),1),";")),"",ROW($1:$99)+1),COLUMN(K151)),SMALL(IF(ISERROR(SEARCH(MID(";"&amp;'CASE DATA'!$E151&amp;";",ROW($1:$99),1),";")),"",ROW($1:$99)),COLUMN(K150)+1)-SMALL(IF(ISERROR(SEARCH(MID(";"&amp;'CASE DATA'!$E151&amp;";",ROW($1:$99),1),";")),"",ROW($1:$99)),COLUMN(K150))-1)</f>
        <v/>
      </c>
      <c r="AF151" s="196" t="str" cm="1">
        <f t="array" ref="AF151">MID(";"&amp;'CASE DATA'!$E151&amp;";",SMALL(IF(ISERROR(SEARCH(MID(";"&amp;'CASE DATA'!$E151&amp;";",ROW($1:$99),1),";")),"",ROW($1:$99)+1),COLUMN(L151)),SMALL(IF(ISERROR(SEARCH(MID(";"&amp;'CASE DATA'!$E151&amp;";",ROW($1:$99),1),";")),"",ROW($1:$99)),COLUMN(L150)+1)-SMALL(IF(ISERROR(SEARCH(MID(";"&amp;'CASE DATA'!$E151&amp;";",ROW($1:$99),1),";")),"",ROW($1:$99)),COLUMN(L150))-1)</f>
        <v/>
      </c>
    </row>
    <row r="152" spans="4:32" x14ac:dyDescent="0.3">
      <c r="D152" s="175"/>
      <c r="E152" s="185"/>
      <c r="S152" s="11">
        <f t="shared" si="3"/>
        <v>0</v>
      </c>
      <c r="U152" s="196" t="str" cm="1">
        <f t="array" ref="U152">MID(";"&amp;'CASE DATA'!$E152&amp;";",SMALL(IF(ISERROR(SEARCH(MID(";"&amp;'CASE DATA'!$E152&amp;";",ROW($1:$99),1),";")),"",ROW($1:$99)+1),COLUMN(A152)),SMALL(IF(ISERROR(SEARCH(MID(";"&amp;'CASE DATA'!$E152&amp;";",ROW($1:$99),1),";")),"",ROW($1:$99)),COLUMN(A151)+1)-SMALL(IF(ISERROR(SEARCH(MID(";"&amp;'CASE DATA'!$E152&amp;";",ROW($1:$99),1),";")),"",ROW($1:$99)),COLUMN(A151))-1)</f>
        <v/>
      </c>
      <c r="V152" s="196" t="str" cm="1">
        <f t="array" ref="V152">MID(";"&amp;'CASE DATA'!$E152&amp;";",SMALL(IF(ISERROR(SEARCH(MID(";"&amp;'CASE DATA'!$E152&amp;";",ROW($1:$99),1),";")),"",ROW($1:$99)+1),COLUMN(B152)),SMALL(IF(ISERROR(SEARCH(MID(";"&amp;'CASE DATA'!$E152&amp;";",ROW($1:$99),1),";")),"",ROW($1:$99)),COLUMN(B151)+1)-SMALL(IF(ISERROR(SEARCH(MID(";"&amp;'CASE DATA'!$E152&amp;";",ROW($1:$99),1),";")),"",ROW($1:$99)),COLUMN(B151))-1)</f>
        <v/>
      </c>
      <c r="W152" s="196" t="str" cm="1">
        <f t="array" ref="W152">MID(";"&amp;'CASE DATA'!$E152&amp;";",SMALL(IF(ISERROR(SEARCH(MID(";"&amp;'CASE DATA'!$E152&amp;";",ROW($1:$99),1),";")),"",ROW($1:$99)+1),COLUMN(C152)),SMALL(IF(ISERROR(SEARCH(MID(";"&amp;'CASE DATA'!$E152&amp;";",ROW($1:$99),1),";")),"",ROW($1:$99)),COLUMN(C151)+1)-SMALL(IF(ISERROR(SEARCH(MID(";"&amp;'CASE DATA'!$E152&amp;";",ROW($1:$99),1),";")),"",ROW($1:$99)),COLUMN(C151))-1)</f>
        <v/>
      </c>
      <c r="X152" s="196" t="str" cm="1">
        <f t="array" ref="X152">MID(";"&amp;'CASE DATA'!$E152&amp;";",SMALL(IF(ISERROR(SEARCH(MID(";"&amp;'CASE DATA'!$E152&amp;";",ROW($1:$99),1),";")),"",ROW($1:$99)+1),COLUMN(D152)),SMALL(IF(ISERROR(SEARCH(MID(";"&amp;'CASE DATA'!$E152&amp;";",ROW($1:$99),1),";")),"",ROW($1:$99)),COLUMN(D151)+1)-SMALL(IF(ISERROR(SEARCH(MID(";"&amp;'CASE DATA'!$E152&amp;";",ROW($1:$99),1),";")),"",ROW($1:$99)),COLUMN(D151))-1)</f>
        <v/>
      </c>
      <c r="Y152" s="196" t="str" cm="1">
        <f t="array" ref="Y152">MID(";"&amp;'CASE DATA'!$E152&amp;";",SMALL(IF(ISERROR(SEARCH(MID(";"&amp;'CASE DATA'!$E152&amp;";",ROW($1:$99),1),";")),"",ROW($1:$99)+1),COLUMN(E152)),SMALL(IF(ISERROR(SEARCH(MID(";"&amp;'CASE DATA'!$E152&amp;";",ROW($1:$99),1),";")),"",ROW($1:$99)),COLUMN(E151)+1)-SMALL(IF(ISERROR(SEARCH(MID(";"&amp;'CASE DATA'!$E152&amp;";",ROW($1:$99),1),";")),"",ROW($1:$99)),COLUMN(E151))-1)</f>
        <v/>
      </c>
      <c r="Z152" s="196" t="str" cm="1">
        <f t="array" ref="Z152">MID(";"&amp;'CASE DATA'!$E152&amp;";",SMALL(IF(ISERROR(SEARCH(MID(";"&amp;'CASE DATA'!$E152&amp;";",ROW($1:$99),1),";")),"",ROW($1:$99)+1),COLUMN(F152)),SMALL(IF(ISERROR(SEARCH(MID(";"&amp;'CASE DATA'!$E152&amp;";",ROW($1:$99),1),";")),"",ROW($1:$99)),COLUMN(F151)+1)-SMALL(IF(ISERROR(SEARCH(MID(";"&amp;'CASE DATA'!$E152&amp;";",ROW($1:$99),1),";")),"",ROW($1:$99)),COLUMN(F151))-1)</f>
        <v/>
      </c>
      <c r="AA152" s="196" t="str" cm="1">
        <f t="array" ref="AA152">MID(";"&amp;'CASE DATA'!$E152&amp;";",SMALL(IF(ISERROR(SEARCH(MID(";"&amp;'CASE DATA'!$E152&amp;";",ROW($1:$99),1),";")),"",ROW($1:$99)+1),COLUMN(G152)),SMALL(IF(ISERROR(SEARCH(MID(";"&amp;'CASE DATA'!$E152&amp;";",ROW($1:$99),1),";")),"",ROW($1:$99)),COLUMN(G151)+1)-SMALL(IF(ISERROR(SEARCH(MID(";"&amp;'CASE DATA'!$E152&amp;";",ROW($1:$99),1),";")),"",ROW($1:$99)),COLUMN(G151))-1)</f>
        <v/>
      </c>
      <c r="AB152" s="196" t="str" cm="1">
        <f t="array" ref="AB152">MID(";"&amp;'CASE DATA'!$E152&amp;";",SMALL(IF(ISERROR(SEARCH(MID(";"&amp;'CASE DATA'!$E152&amp;";",ROW($1:$99),1),";")),"",ROW($1:$99)+1),COLUMN(H152)),SMALL(IF(ISERROR(SEARCH(MID(";"&amp;'CASE DATA'!$E152&amp;";",ROW($1:$99),1),";")),"",ROW($1:$99)),COLUMN(H151)+1)-SMALL(IF(ISERROR(SEARCH(MID(";"&amp;'CASE DATA'!$E152&amp;";",ROW($1:$99),1),";")),"",ROW($1:$99)),COLUMN(H151))-1)</f>
        <v/>
      </c>
      <c r="AC152" s="196" t="str" cm="1">
        <f t="array" ref="AC152">MID(";"&amp;'CASE DATA'!$E152&amp;";",SMALL(IF(ISERROR(SEARCH(MID(";"&amp;'CASE DATA'!$E152&amp;";",ROW($1:$99),1),";")),"",ROW($1:$99)+1),COLUMN(I152)),SMALL(IF(ISERROR(SEARCH(MID(";"&amp;'CASE DATA'!$E152&amp;";",ROW($1:$99),1),";")),"",ROW($1:$99)),COLUMN(I151)+1)-SMALL(IF(ISERROR(SEARCH(MID(";"&amp;'CASE DATA'!$E152&amp;";",ROW($1:$99),1),";")),"",ROW($1:$99)),COLUMN(I151))-1)</f>
        <v/>
      </c>
      <c r="AD152" s="196" t="str" cm="1">
        <f t="array" ref="AD152">MID(";"&amp;'CASE DATA'!$E152&amp;";",SMALL(IF(ISERROR(SEARCH(MID(";"&amp;'CASE DATA'!$E152&amp;";",ROW($1:$99),1),";")),"",ROW($1:$99)+1),COLUMN(J152)),SMALL(IF(ISERROR(SEARCH(MID(";"&amp;'CASE DATA'!$E152&amp;";",ROW($1:$99),1),";")),"",ROW($1:$99)),COLUMN(J151)+1)-SMALL(IF(ISERROR(SEARCH(MID(";"&amp;'CASE DATA'!$E152&amp;";",ROW($1:$99),1),";")),"",ROW($1:$99)),COLUMN(J151))-1)</f>
        <v/>
      </c>
      <c r="AE152" s="196" t="str" cm="1">
        <f t="array" ref="AE152">MID(";"&amp;'CASE DATA'!$E152&amp;";",SMALL(IF(ISERROR(SEARCH(MID(";"&amp;'CASE DATA'!$E152&amp;";",ROW($1:$99),1),";")),"",ROW($1:$99)+1),COLUMN(K152)),SMALL(IF(ISERROR(SEARCH(MID(";"&amp;'CASE DATA'!$E152&amp;";",ROW($1:$99),1),";")),"",ROW($1:$99)),COLUMN(K151)+1)-SMALL(IF(ISERROR(SEARCH(MID(";"&amp;'CASE DATA'!$E152&amp;";",ROW($1:$99),1),";")),"",ROW($1:$99)),COLUMN(K151))-1)</f>
        <v/>
      </c>
      <c r="AF152" s="196" t="str" cm="1">
        <f t="array" ref="AF152">MID(";"&amp;'CASE DATA'!$E152&amp;";",SMALL(IF(ISERROR(SEARCH(MID(";"&amp;'CASE DATA'!$E152&amp;";",ROW($1:$99),1),";")),"",ROW($1:$99)+1),COLUMN(L152)),SMALL(IF(ISERROR(SEARCH(MID(";"&amp;'CASE DATA'!$E152&amp;";",ROW($1:$99),1),";")),"",ROW($1:$99)),COLUMN(L151)+1)-SMALL(IF(ISERROR(SEARCH(MID(";"&amp;'CASE DATA'!$E152&amp;";",ROW($1:$99),1),";")),"",ROW($1:$99)),COLUMN(L151))-1)</f>
        <v/>
      </c>
    </row>
    <row r="153" spans="4:32" x14ac:dyDescent="0.3">
      <c r="D153" s="175"/>
      <c r="E153" s="185"/>
      <c r="S153" s="11">
        <f t="shared" si="3"/>
        <v>0</v>
      </c>
      <c r="U153" s="196" t="str" cm="1">
        <f t="array" ref="U153">MID(";"&amp;'CASE DATA'!$E153&amp;";",SMALL(IF(ISERROR(SEARCH(MID(";"&amp;'CASE DATA'!$E153&amp;";",ROW($1:$99),1),";")),"",ROW($1:$99)+1),COLUMN(A153)),SMALL(IF(ISERROR(SEARCH(MID(";"&amp;'CASE DATA'!$E153&amp;";",ROW($1:$99),1),";")),"",ROW($1:$99)),COLUMN(A152)+1)-SMALL(IF(ISERROR(SEARCH(MID(";"&amp;'CASE DATA'!$E153&amp;";",ROW($1:$99),1),";")),"",ROW($1:$99)),COLUMN(A152))-1)</f>
        <v/>
      </c>
      <c r="V153" s="196" t="str" cm="1">
        <f t="array" ref="V153">MID(";"&amp;'CASE DATA'!$E153&amp;";",SMALL(IF(ISERROR(SEARCH(MID(";"&amp;'CASE DATA'!$E153&amp;";",ROW($1:$99),1),";")),"",ROW($1:$99)+1),COLUMN(B153)),SMALL(IF(ISERROR(SEARCH(MID(";"&amp;'CASE DATA'!$E153&amp;";",ROW($1:$99),1),";")),"",ROW($1:$99)),COLUMN(B152)+1)-SMALL(IF(ISERROR(SEARCH(MID(";"&amp;'CASE DATA'!$E153&amp;";",ROW($1:$99),1),";")),"",ROW($1:$99)),COLUMN(B152))-1)</f>
        <v/>
      </c>
      <c r="W153" s="196" t="str" cm="1">
        <f t="array" ref="W153">MID(";"&amp;'CASE DATA'!$E153&amp;";",SMALL(IF(ISERROR(SEARCH(MID(";"&amp;'CASE DATA'!$E153&amp;";",ROW($1:$99),1),";")),"",ROW($1:$99)+1),COLUMN(C153)),SMALL(IF(ISERROR(SEARCH(MID(";"&amp;'CASE DATA'!$E153&amp;";",ROW($1:$99),1),";")),"",ROW($1:$99)),COLUMN(C152)+1)-SMALL(IF(ISERROR(SEARCH(MID(";"&amp;'CASE DATA'!$E153&amp;";",ROW($1:$99),1),";")),"",ROW($1:$99)),COLUMN(C152))-1)</f>
        <v/>
      </c>
      <c r="X153" s="196" t="str" cm="1">
        <f t="array" ref="X153">MID(";"&amp;'CASE DATA'!$E153&amp;";",SMALL(IF(ISERROR(SEARCH(MID(";"&amp;'CASE DATA'!$E153&amp;";",ROW($1:$99),1),";")),"",ROW($1:$99)+1),COLUMN(D153)),SMALL(IF(ISERROR(SEARCH(MID(";"&amp;'CASE DATA'!$E153&amp;";",ROW($1:$99),1),";")),"",ROW($1:$99)),COLUMN(D152)+1)-SMALL(IF(ISERROR(SEARCH(MID(";"&amp;'CASE DATA'!$E153&amp;";",ROW($1:$99),1),";")),"",ROW($1:$99)),COLUMN(D152))-1)</f>
        <v/>
      </c>
      <c r="Y153" s="196" t="str" cm="1">
        <f t="array" ref="Y153">MID(";"&amp;'CASE DATA'!$E153&amp;";",SMALL(IF(ISERROR(SEARCH(MID(";"&amp;'CASE DATA'!$E153&amp;";",ROW($1:$99),1),";")),"",ROW($1:$99)+1),COLUMN(E153)),SMALL(IF(ISERROR(SEARCH(MID(";"&amp;'CASE DATA'!$E153&amp;";",ROW($1:$99),1),";")),"",ROW($1:$99)),COLUMN(E152)+1)-SMALL(IF(ISERROR(SEARCH(MID(";"&amp;'CASE DATA'!$E153&amp;";",ROW($1:$99),1),";")),"",ROW($1:$99)),COLUMN(E152))-1)</f>
        <v/>
      </c>
      <c r="Z153" s="196" t="str" cm="1">
        <f t="array" ref="Z153">MID(";"&amp;'CASE DATA'!$E153&amp;";",SMALL(IF(ISERROR(SEARCH(MID(";"&amp;'CASE DATA'!$E153&amp;";",ROW($1:$99),1),";")),"",ROW($1:$99)+1),COLUMN(F153)),SMALL(IF(ISERROR(SEARCH(MID(";"&amp;'CASE DATA'!$E153&amp;";",ROW($1:$99),1),";")),"",ROW($1:$99)),COLUMN(F152)+1)-SMALL(IF(ISERROR(SEARCH(MID(";"&amp;'CASE DATA'!$E153&amp;";",ROW($1:$99),1),";")),"",ROW($1:$99)),COLUMN(F152))-1)</f>
        <v/>
      </c>
      <c r="AA153" s="196" t="str" cm="1">
        <f t="array" ref="AA153">MID(";"&amp;'CASE DATA'!$E153&amp;";",SMALL(IF(ISERROR(SEARCH(MID(";"&amp;'CASE DATA'!$E153&amp;";",ROW($1:$99),1),";")),"",ROW($1:$99)+1),COLUMN(G153)),SMALL(IF(ISERROR(SEARCH(MID(";"&amp;'CASE DATA'!$E153&amp;";",ROW($1:$99),1),";")),"",ROW($1:$99)),COLUMN(G152)+1)-SMALL(IF(ISERROR(SEARCH(MID(";"&amp;'CASE DATA'!$E153&amp;";",ROW($1:$99),1),";")),"",ROW($1:$99)),COLUMN(G152))-1)</f>
        <v/>
      </c>
      <c r="AB153" s="196" t="str" cm="1">
        <f t="array" ref="AB153">MID(";"&amp;'CASE DATA'!$E153&amp;";",SMALL(IF(ISERROR(SEARCH(MID(";"&amp;'CASE DATA'!$E153&amp;";",ROW($1:$99),1),";")),"",ROW($1:$99)+1),COLUMN(H153)),SMALL(IF(ISERROR(SEARCH(MID(";"&amp;'CASE DATA'!$E153&amp;";",ROW($1:$99),1),";")),"",ROW($1:$99)),COLUMN(H152)+1)-SMALL(IF(ISERROR(SEARCH(MID(";"&amp;'CASE DATA'!$E153&amp;";",ROW($1:$99),1),";")),"",ROW($1:$99)),COLUMN(H152))-1)</f>
        <v/>
      </c>
      <c r="AC153" s="196" t="str" cm="1">
        <f t="array" ref="AC153">MID(";"&amp;'CASE DATA'!$E153&amp;";",SMALL(IF(ISERROR(SEARCH(MID(";"&amp;'CASE DATA'!$E153&amp;";",ROW($1:$99),1),";")),"",ROW($1:$99)+1),COLUMN(I153)),SMALL(IF(ISERROR(SEARCH(MID(";"&amp;'CASE DATA'!$E153&amp;";",ROW($1:$99),1),";")),"",ROW($1:$99)),COLUMN(I152)+1)-SMALL(IF(ISERROR(SEARCH(MID(";"&amp;'CASE DATA'!$E153&amp;";",ROW($1:$99),1),";")),"",ROW($1:$99)),COLUMN(I152))-1)</f>
        <v/>
      </c>
      <c r="AD153" s="196" t="str" cm="1">
        <f t="array" ref="AD153">MID(";"&amp;'CASE DATA'!$E153&amp;";",SMALL(IF(ISERROR(SEARCH(MID(";"&amp;'CASE DATA'!$E153&amp;";",ROW($1:$99),1),";")),"",ROW($1:$99)+1),COLUMN(J153)),SMALL(IF(ISERROR(SEARCH(MID(";"&amp;'CASE DATA'!$E153&amp;";",ROW($1:$99),1),";")),"",ROW($1:$99)),COLUMN(J152)+1)-SMALL(IF(ISERROR(SEARCH(MID(";"&amp;'CASE DATA'!$E153&amp;";",ROW($1:$99),1),";")),"",ROW($1:$99)),COLUMN(J152))-1)</f>
        <v/>
      </c>
      <c r="AE153" s="196" t="str" cm="1">
        <f t="array" ref="AE153">MID(";"&amp;'CASE DATA'!$E153&amp;";",SMALL(IF(ISERROR(SEARCH(MID(";"&amp;'CASE DATA'!$E153&amp;";",ROW($1:$99),1),";")),"",ROW($1:$99)+1),COLUMN(K153)),SMALL(IF(ISERROR(SEARCH(MID(";"&amp;'CASE DATA'!$E153&amp;";",ROW($1:$99),1),";")),"",ROW($1:$99)),COLUMN(K152)+1)-SMALL(IF(ISERROR(SEARCH(MID(";"&amp;'CASE DATA'!$E153&amp;";",ROW($1:$99),1),";")),"",ROW($1:$99)),COLUMN(K152))-1)</f>
        <v/>
      </c>
      <c r="AF153" s="196" t="str" cm="1">
        <f t="array" ref="AF153">MID(";"&amp;'CASE DATA'!$E153&amp;";",SMALL(IF(ISERROR(SEARCH(MID(";"&amp;'CASE DATA'!$E153&amp;";",ROW($1:$99),1),";")),"",ROW($1:$99)+1),COLUMN(L153)),SMALL(IF(ISERROR(SEARCH(MID(";"&amp;'CASE DATA'!$E153&amp;";",ROW($1:$99),1),";")),"",ROW($1:$99)),COLUMN(L152)+1)-SMALL(IF(ISERROR(SEARCH(MID(";"&amp;'CASE DATA'!$E153&amp;";",ROW($1:$99),1),";")),"",ROW($1:$99)),COLUMN(L152))-1)</f>
        <v/>
      </c>
    </row>
    <row r="154" spans="4:32" x14ac:dyDescent="0.3">
      <c r="D154" s="175"/>
      <c r="E154" s="185"/>
      <c r="S154" s="11">
        <f t="shared" si="3"/>
        <v>0</v>
      </c>
      <c r="U154" s="196" t="str" cm="1">
        <f t="array" ref="U154">MID(";"&amp;'CASE DATA'!$E154&amp;";",SMALL(IF(ISERROR(SEARCH(MID(";"&amp;'CASE DATA'!$E154&amp;";",ROW($1:$99),1),";")),"",ROW($1:$99)+1),COLUMN(A154)),SMALL(IF(ISERROR(SEARCH(MID(";"&amp;'CASE DATA'!$E154&amp;";",ROW($1:$99),1),";")),"",ROW($1:$99)),COLUMN(A153)+1)-SMALL(IF(ISERROR(SEARCH(MID(";"&amp;'CASE DATA'!$E154&amp;";",ROW($1:$99),1),";")),"",ROW($1:$99)),COLUMN(A153))-1)</f>
        <v/>
      </c>
      <c r="V154" s="196" t="str" cm="1">
        <f t="array" ref="V154">MID(";"&amp;'CASE DATA'!$E154&amp;";",SMALL(IF(ISERROR(SEARCH(MID(";"&amp;'CASE DATA'!$E154&amp;";",ROW($1:$99),1),";")),"",ROW($1:$99)+1),COLUMN(B154)),SMALL(IF(ISERROR(SEARCH(MID(";"&amp;'CASE DATA'!$E154&amp;";",ROW($1:$99),1),";")),"",ROW($1:$99)),COLUMN(B153)+1)-SMALL(IF(ISERROR(SEARCH(MID(";"&amp;'CASE DATA'!$E154&amp;";",ROW($1:$99),1),";")),"",ROW($1:$99)),COLUMN(B153))-1)</f>
        <v/>
      </c>
      <c r="W154" s="196" t="str" cm="1">
        <f t="array" ref="W154">MID(";"&amp;'CASE DATA'!$E154&amp;";",SMALL(IF(ISERROR(SEARCH(MID(";"&amp;'CASE DATA'!$E154&amp;";",ROW($1:$99),1),";")),"",ROW($1:$99)+1),COLUMN(C154)),SMALL(IF(ISERROR(SEARCH(MID(";"&amp;'CASE DATA'!$E154&amp;";",ROW($1:$99),1),";")),"",ROW($1:$99)),COLUMN(C153)+1)-SMALL(IF(ISERROR(SEARCH(MID(";"&amp;'CASE DATA'!$E154&amp;";",ROW($1:$99),1),";")),"",ROW($1:$99)),COLUMN(C153))-1)</f>
        <v/>
      </c>
      <c r="X154" s="196" t="str" cm="1">
        <f t="array" ref="X154">MID(";"&amp;'CASE DATA'!$E154&amp;";",SMALL(IF(ISERROR(SEARCH(MID(";"&amp;'CASE DATA'!$E154&amp;";",ROW($1:$99),1),";")),"",ROW($1:$99)+1),COLUMN(D154)),SMALL(IF(ISERROR(SEARCH(MID(";"&amp;'CASE DATA'!$E154&amp;";",ROW($1:$99),1),";")),"",ROW($1:$99)),COLUMN(D153)+1)-SMALL(IF(ISERROR(SEARCH(MID(";"&amp;'CASE DATA'!$E154&amp;";",ROW($1:$99),1),";")),"",ROW($1:$99)),COLUMN(D153))-1)</f>
        <v/>
      </c>
      <c r="Y154" s="196" t="str" cm="1">
        <f t="array" ref="Y154">MID(";"&amp;'CASE DATA'!$E154&amp;";",SMALL(IF(ISERROR(SEARCH(MID(";"&amp;'CASE DATA'!$E154&amp;";",ROW($1:$99),1),";")),"",ROW($1:$99)+1),COLUMN(E154)),SMALL(IF(ISERROR(SEARCH(MID(";"&amp;'CASE DATA'!$E154&amp;";",ROW($1:$99),1),";")),"",ROW($1:$99)),COLUMN(E153)+1)-SMALL(IF(ISERROR(SEARCH(MID(";"&amp;'CASE DATA'!$E154&amp;";",ROW($1:$99),1),";")),"",ROW($1:$99)),COLUMN(E153))-1)</f>
        <v/>
      </c>
      <c r="Z154" s="196" t="str" cm="1">
        <f t="array" ref="Z154">MID(";"&amp;'CASE DATA'!$E154&amp;";",SMALL(IF(ISERROR(SEARCH(MID(";"&amp;'CASE DATA'!$E154&amp;";",ROW($1:$99),1),";")),"",ROW($1:$99)+1),COLUMN(F154)),SMALL(IF(ISERROR(SEARCH(MID(";"&amp;'CASE DATA'!$E154&amp;";",ROW($1:$99),1),";")),"",ROW($1:$99)),COLUMN(F153)+1)-SMALL(IF(ISERROR(SEARCH(MID(";"&amp;'CASE DATA'!$E154&amp;";",ROW($1:$99),1),";")),"",ROW($1:$99)),COLUMN(F153))-1)</f>
        <v/>
      </c>
      <c r="AA154" s="196" t="str" cm="1">
        <f t="array" ref="AA154">MID(";"&amp;'CASE DATA'!$E154&amp;";",SMALL(IF(ISERROR(SEARCH(MID(";"&amp;'CASE DATA'!$E154&amp;";",ROW($1:$99),1),";")),"",ROW($1:$99)+1),COLUMN(G154)),SMALL(IF(ISERROR(SEARCH(MID(";"&amp;'CASE DATA'!$E154&amp;";",ROW($1:$99),1),";")),"",ROW($1:$99)),COLUMN(G153)+1)-SMALL(IF(ISERROR(SEARCH(MID(";"&amp;'CASE DATA'!$E154&amp;";",ROW($1:$99),1),";")),"",ROW($1:$99)),COLUMN(G153))-1)</f>
        <v/>
      </c>
      <c r="AB154" s="196" t="str" cm="1">
        <f t="array" ref="AB154">MID(";"&amp;'CASE DATA'!$E154&amp;";",SMALL(IF(ISERROR(SEARCH(MID(";"&amp;'CASE DATA'!$E154&amp;";",ROW($1:$99),1),";")),"",ROW($1:$99)+1),COLUMN(H154)),SMALL(IF(ISERROR(SEARCH(MID(";"&amp;'CASE DATA'!$E154&amp;";",ROW($1:$99),1),";")),"",ROW($1:$99)),COLUMN(H153)+1)-SMALL(IF(ISERROR(SEARCH(MID(";"&amp;'CASE DATA'!$E154&amp;";",ROW($1:$99),1),";")),"",ROW($1:$99)),COLUMN(H153))-1)</f>
        <v/>
      </c>
      <c r="AC154" s="196" t="str" cm="1">
        <f t="array" ref="AC154">MID(";"&amp;'CASE DATA'!$E154&amp;";",SMALL(IF(ISERROR(SEARCH(MID(";"&amp;'CASE DATA'!$E154&amp;";",ROW($1:$99),1),";")),"",ROW($1:$99)+1),COLUMN(I154)),SMALL(IF(ISERROR(SEARCH(MID(";"&amp;'CASE DATA'!$E154&amp;";",ROW($1:$99),1),";")),"",ROW($1:$99)),COLUMN(I153)+1)-SMALL(IF(ISERROR(SEARCH(MID(";"&amp;'CASE DATA'!$E154&amp;";",ROW($1:$99),1),";")),"",ROW($1:$99)),COLUMN(I153))-1)</f>
        <v/>
      </c>
      <c r="AD154" s="196" t="str" cm="1">
        <f t="array" ref="AD154">MID(";"&amp;'CASE DATA'!$E154&amp;";",SMALL(IF(ISERROR(SEARCH(MID(";"&amp;'CASE DATA'!$E154&amp;";",ROW($1:$99),1),";")),"",ROW($1:$99)+1),COLUMN(J154)),SMALL(IF(ISERROR(SEARCH(MID(";"&amp;'CASE DATA'!$E154&amp;";",ROW($1:$99),1),";")),"",ROW($1:$99)),COLUMN(J153)+1)-SMALL(IF(ISERROR(SEARCH(MID(";"&amp;'CASE DATA'!$E154&amp;";",ROW($1:$99),1),";")),"",ROW($1:$99)),COLUMN(J153))-1)</f>
        <v/>
      </c>
      <c r="AE154" s="196" t="str" cm="1">
        <f t="array" ref="AE154">MID(";"&amp;'CASE DATA'!$E154&amp;";",SMALL(IF(ISERROR(SEARCH(MID(";"&amp;'CASE DATA'!$E154&amp;";",ROW($1:$99),1),";")),"",ROW($1:$99)+1),COLUMN(K154)),SMALL(IF(ISERROR(SEARCH(MID(";"&amp;'CASE DATA'!$E154&amp;";",ROW($1:$99),1),";")),"",ROW($1:$99)),COLUMN(K153)+1)-SMALL(IF(ISERROR(SEARCH(MID(";"&amp;'CASE DATA'!$E154&amp;";",ROW($1:$99),1),";")),"",ROW($1:$99)),COLUMN(K153))-1)</f>
        <v/>
      </c>
      <c r="AF154" s="196" t="str" cm="1">
        <f t="array" ref="AF154">MID(";"&amp;'CASE DATA'!$E154&amp;";",SMALL(IF(ISERROR(SEARCH(MID(";"&amp;'CASE DATA'!$E154&amp;";",ROW($1:$99),1),";")),"",ROW($1:$99)+1),COLUMN(L154)),SMALL(IF(ISERROR(SEARCH(MID(";"&amp;'CASE DATA'!$E154&amp;";",ROW($1:$99),1),";")),"",ROW($1:$99)),COLUMN(L153)+1)-SMALL(IF(ISERROR(SEARCH(MID(";"&amp;'CASE DATA'!$E154&amp;";",ROW($1:$99),1),";")),"",ROW($1:$99)),COLUMN(L153))-1)</f>
        <v/>
      </c>
    </row>
    <row r="155" spans="4:32" x14ac:dyDescent="0.3">
      <c r="D155" s="175"/>
      <c r="E155" s="185"/>
      <c r="S155" s="11">
        <f t="shared" si="3"/>
        <v>0</v>
      </c>
      <c r="U155" s="196" t="str" cm="1">
        <f t="array" ref="U155">MID(";"&amp;'CASE DATA'!$E155&amp;";",SMALL(IF(ISERROR(SEARCH(MID(";"&amp;'CASE DATA'!$E155&amp;";",ROW($1:$99),1),";")),"",ROW($1:$99)+1),COLUMN(A155)),SMALL(IF(ISERROR(SEARCH(MID(";"&amp;'CASE DATA'!$E155&amp;";",ROW($1:$99),1),";")),"",ROW($1:$99)),COLUMN(A154)+1)-SMALL(IF(ISERROR(SEARCH(MID(";"&amp;'CASE DATA'!$E155&amp;";",ROW($1:$99),1),";")),"",ROW($1:$99)),COLUMN(A154))-1)</f>
        <v/>
      </c>
      <c r="V155" s="196" t="str" cm="1">
        <f t="array" ref="V155">MID(";"&amp;'CASE DATA'!$E155&amp;";",SMALL(IF(ISERROR(SEARCH(MID(";"&amp;'CASE DATA'!$E155&amp;";",ROW($1:$99),1),";")),"",ROW($1:$99)+1),COLUMN(B155)),SMALL(IF(ISERROR(SEARCH(MID(";"&amp;'CASE DATA'!$E155&amp;";",ROW($1:$99),1),";")),"",ROW($1:$99)),COLUMN(B154)+1)-SMALL(IF(ISERROR(SEARCH(MID(";"&amp;'CASE DATA'!$E155&amp;";",ROW($1:$99),1),";")),"",ROW($1:$99)),COLUMN(B154))-1)</f>
        <v/>
      </c>
      <c r="W155" s="196" t="str" cm="1">
        <f t="array" ref="W155">MID(";"&amp;'CASE DATA'!$E155&amp;";",SMALL(IF(ISERROR(SEARCH(MID(";"&amp;'CASE DATA'!$E155&amp;";",ROW($1:$99),1),";")),"",ROW($1:$99)+1),COLUMN(C155)),SMALL(IF(ISERROR(SEARCH(MID(";"&amp;'CASE DATA'!$E155&amp;";",ROW($1:$99),1),";")),"",ROW($1:$99)),COLUMN(C154)+1)-SMALL(IF(ISERROR(SEARCH(MID(";"&amp;'CASE DATA'!$E155&amp;";",ROW($1:$99),1),";")),"",ROW($1:$99)),COLUMN(C154))-1)</f>
        <v/>
      </c>
      <c r="X155" s="196" t="str" cm="1">
        <f t="array" ref="X155">MID(";"&amp;'CASE DATA'!$E155&amp;";",SMALL(IF(ISERROR(SEARCH(MID(";"&amp;'CASE DATA'!$E155&amp;";",ROW($1:$99),1),";")),"",ROW($1:$99)+1),COLUMN(D155)),SMALL(IF(ISERROR(SEARCH(MID(";"&amp;'CASE DATA'!$E155&amp;";",ROW($1:$99),1),";")),"",ROW($1:$99)),COLUMN(D154)+1)-SMALL(IF(ISERROR(SEARCH(MID(";"&amp;'CASE DATA'!$E155&amp;";",ROW($1:$99),1),";")),"",ROW($1:$99)),COLUMN(D154))-1)</f>
        <v/>
      </c>
      <c r="Y155" s="196" t="str" cm="1">
        <f t="array" ref="Y155">MID(";"&amp;'CASE DATA'!$E155&amp;";",SMALL(IF(ISERROR(SEARCH(MID(";"&amp;'CASE DATA'!$E155&amp;";",ROW($1:$99),1),";")),"",ROW($1:$99)+1),COLUMN(E155)),SMALL(IF(ISERROR(SEARCH(MID(";"&amp;'CASE DATA'!$E155&amp;";",ROW($1:$99),1),";")),"",ROW($1:$99)),COLUMN(E154)+1)-SMALL(IF(ISERROR(SEARCH(MID(";"&amp;'CASE DATA'!$E155&amp;";",ROW($1:$99),1),";")),"",ROW($1:$99)),COLUMN(E154))-1)</f>
        <v/>
      </c>
      <c r="Z155" s="196" t="str" cm="1">
        <f t="array" ref="Z155">MID(";"&amp;'CASE DATA'!$E155&amp;";",SMALL(IF(ISERROR(SEARCH(MID(";"&amp;'CASE DATA'!$E155&amp;";",ROW($1:$99),1),";")),"",ROW($1:$99)+1),COLUMN(F155)),SMALL(IF(ISERROR(SEARCH(MID(";"&amp;'CASE DATA'!$E155&amp;";",ROW($1:$99),1),";")),"",ROW($1:$99)),COLUMN(F154)+1)-SMALL(IF(ISERROR(SEARCH(MID(";"&amp;'CASE DATA'!$E155&amp;";",ROW($1:$99),1),";")),"",ROW($1:$99)),COLUMN(F154))-1)</f>
        <v/>
      </c>
      <c r="AA155" s="196" t="str" cm="1">
        <f t="array" ref="AA155">MID(";"&amp;'CASE DATA'!$E155&amp;";",SMALL(IF(ISERROR(SEARCH(MID(";"&amp;'CASE DATA'!$E155&amp;";",ROW($1:$99),1),";")),"",ROW($1:$99)+1),COLUMN(G155)),SMALL(IF(ISERROR(SEARCH(MID(";"&amp;'CASE DATA'!$E155&amp;";",ROW($1:$99),1),";")),"",ROW($1:$99)),COLUMN(G154)+1)-SMALL(IF(ISERROR(SEARCH(MID(";"&amp;'CASE DATA'!$E155&amp;";",ROW($1:$99),1),";")),"",ROW($1:$99)),COLUMN(G154))-1)</f>
        <v/>
      </c>
      <c r="AB155" s="196" t="str" cm="1">
        <f t="array" ref="AB155">MID(";"&amp;'CASE DATA'!$E155&amp;";",SMALL(IF(ISERROR(SEARCH(MID(";"&amp;'CASE DATA'!$E155&amp;";",ROW($1:$99),1),";")),"",ROW($1:$99)+1),COLUMN(H155)),SMALL(IF(ISERROR(SEARCH(MID(";"&amp;'CASE DATA'!$E155&amp;";",ROW($1:$99),1),";")),"",ROW($1:$99)),COLUMN(H154)+1)-SMALL(IF(ISERROR(SEARCH(MID(";"&amp;'CASE DATA'!$E155&amp;";",ROW($1:$99),1),";")),"",ROW($1:$99)),COLUMN(H154))-1)</f>
        <v/>
      </c>
      <c r="AC155" s="196" t="str" cm="1">
        <f t="array" ref="AC155">MID(";"&amp;'CASE DATA'!$E155&amp;";",SMALL(IF(ISERROR(SEARCH(MID(";"&amp;'CASE DATA'!$E155&amp;";",ROW($1:$99),1),";")),"",ROW($1:$99)+1),COLUMN(I155)),SMALL(IF(ISERROR(SEARCH(MID(";"&amp;'CASE DATA'!$E155&amp;";",ROW($1:$99),1),";")),"",ROW($1:$99)),COLUMN(I154)+1)-SMALL(IF(ISERROR(SEARCH(MID(";"&amp;'CASE DATA'!$E155&amp;";",ROW($1:$99),1),";")),"",ROW($1:$99)),COLUMN(I154))-1)</f>
        <v/>
      </c>
      <c r="AD155" s="196" t="str" cm="1">
        <f t="array" ref="AD155">MID(";"&amp;'CASE DATA'!$E155&amp;";",SMALL(IF(ISERROR(SEARCH(MID(";"&amp;'CASE DATA'!$E155&amp;";",ROW($1:$99),1),";")),"",ROW($1:$99)+1),COLUMN(J155)),SMALL(IF(ISERROR(SEARCH(MID(";"&amp;'CASE DATA'!$E155&amp;";",ROW($1:$99),1),";")),"",ROW($1:$99)),COLUMN(J154)+1)-SMALL(IF(ISERROR(SEARCH(MID(";"&amp;'CASE DATA'!$E155&amp;";",ROW($1:$99),1),";")),"",ROW($1:$99)),COLUMN(J154))-1)</f>
        <v/>
      </c>
      <c r="AE155" s="196" t="str" cm="1">
        <f t="array" ref="AE155">MID(";"&amp;'CASE DATA'!$E155&amp;";",SMALL(IF(ISERROR(SEARCH(MID(";"&amp;'CASE DATA'!$E155&amp;";",ROW($1:$99),1),";")),"",ROW($1:$99)+1),COLUMN(K155)),SMALL(IF(ISERROR(SEARCH(MID(";"&amp;'CASE DATA'!$E155&amp;";",ROW($1:$99),1),";")),"",ROW($1:$99)),COLUMN(K154)+1)-SMALL(IF(ISERROR(SEARCH(MID(";"&amp;'CASE DATA'!$E155&amp;";",ROW($1:$99),1),";")),"",ROW($1:$99)),COLUMN(K154))-1)</f>
        <v/>
      </c>
      <c r="AF155" s="196" t="str" cm="1">
        <f t="array" ref="AF155">MID(";"&amp;'CASE DATA'!$E155&amp;";",SMALL(IF(ISERROR(SEARCH(MID(";"&amp;'CASE DATA'!$E155&amp;";",ROW($1:$99),1),";")),"",ROW($1:$99)+1),COLUMN(L155)),SMALL(IF(ISERROR(SEARCH(MID(";"&amp;'CASE DATA'!$E155&amp;";",ROW($1:$99),1),";")),"",ROW($1:$99)),COLUMN(L154)+1)-SMALL(IF(ISERROR(SEARCH(MID(";"&amp;'CASE DATA'!$E155&amp;";",ROW($1:$99),1),";")),"",ROW($1:$99)),COLUMN(L154))-1)</f>
        <v/>
      </c>
    </row>
    <row r="156" spans="4:32" x14ac:dyDescent="0.3">
      <c r="D156" s="175"/>
      <c r="E156" s="185"/>
      <c r="S156" s="11">
        <f t="shared" si="3"/>
        <v>0</v>
      </c>
      <c r="U156" s="196" t="str" cm="1">
        <f t="array" ref="U156">MID(";"&amp;'CASE DATA'!$E156&amp;";",SMALL(IF(ISERROR(SEARCH(MID(";"&amp;'CASE DATA'!$E156&amp;";",ROW($1:$99),1),";")),"",ROW($1:$99)+1),COLUMN(A156)),SMALL(IF(ISERROR(SEARCH(MID(";"&amp;'CASE DATA'!$E156&amp;";",ROW($1:$99),1),";")),"",ROW($1:$99)),COLUMN(A155)+1)-SMALL(IF(ISERROR(SEARCH(MID(";"&amp;'CASE DATA'!$E156&amp;";",ROW($1:$99),1),";")),"",ROW($1:$99)),COLUMN(A155))-1)</f>
        <v/>
      </c>
      <c r="V156" s="196" t="str" cm="1">
        <f t="array" ref="V156">MID(";"&amp;'CASE DATA'!$E156&amp;";",SMALL(IF(ISERROR(SEARCH(MID(";"&amp;'CASE DATA'!$E156&amp;";",ROW($1:$99),1),";")),"",ROW($1:$99)+1),COLUMN(B156)),SMALL(IF(ISERROR(SEARCH(MID(";"&amp;'CASE DATA'!$E156&amp;";",ROW($1:$99),1),";")),"",ROW($1:$99)),COLUMN(B155)+1)-SMALL(IF(ISERROR(SEARCH(MID(";"&amp;'CASE DATA'!$E156&amp;";",ROW($1:$99),1),";")),"",ROW($1:$99)),COLUMN(B155))-1)</f>
        <v/>
      </c>
      <c r="W156" s="196" t="str" cm="1">
        <f t="array" ref="W156">MID(";"&amp;'CASE DATA'!$E156&amp;";",SMALL(IF(ISERROR(SEARCH(MID(";"&amp;'CASE DATA'!$E156&amp;";",ROW($1:$99),1),";")),"",ROW($1:$99)+1),COLUMN(C156)),SMALL(IF(ISERROR(SEARCH(MID(";"&amp;'CASE DATA'!$E156&amp;";",ROW($1:$99),1),";")),"",ROW($1:$99)),COLUMN(C155)+1)-SMALL(IF(ISERROR(SEARCH(MID(";"&amp;'CASE DATA'!$E156&amp;";",ROW($1:$99),1),";")),"",ROW($1:$99)),COLUMN(C155))-1)</f>
        <v/>
      </c>
      <c r="X156" s="196" t="str" cm="1">
        <f t="array" ref="X156">MID(";"&amp;'CASE DATA'!$E156&amp;";",SMALL(IF(ISERROR(SEARCH(MID(";"&amp;'CASE DATA'!$E156&amp;";",ROW($1:$99),1),";")),"",ROW($1:$99)+1),COLUMN(D156)),SMALL(IF(ISERROR(SEARCH(MID(";"&amp;'CASE DATA'!$E156&amp;";",ROW($1:$99),1),";")),"",ROW($1:$99)),COLUMN(D155)+1)-SMALL(IF(ISERROR(SEARCH(MID(";"&amp;'CASE DATA'!$E156&amp;";",ROW($1:$99),1),";")),"",ROW($1:$99)),COLUMN(D155))-1)</f>
        <v/>
      </c>
      <c r="Y156" s="196" t="str" cm="1">
        <f t="array" ref="Y156">MID(";"&amp;'CASE DATA'!$E156&amp;";",SMALL(IF(ISERROR(SEARCH(MID(";"&amp;'CASE DATA'!$E156&amp;";",ROW($1:$99),1),";")),"",ROW($1:$99)+1),COLUMN(E156)),SMALL(IF(ISERROR(SEARCH(MID(";"&amp;'CASE DATA'!$E156&amp;";",ROW($1:$99),1),";")),"",ROW($1:$99)),COLUMN(E155)+1)-SMALL(IF(ISERROR(SEARCH(MID(";"&amp;'CASE DATA'!$E156&amp;";",ROW($1:$99),1),";")),"",ROW($1:$99)),COLUMN(E155))-1)</f>
        <v/>
      </c>
      <c r="Z156" s="196" t="str" cm="1">
        <f t="array" ref="Z156">MID(";"&amp;'CASE DATA'!$E156&amp;";",SMALL(IF(ISERROR(SEARCH(MID(";"&amp;'CASE DATA'!$E156&amp;";",ROW($1:$99),1),";")),"",ROW($1:$99)+1),COLUMN(F156)),SMALL(IF(ISERROR(SEARCH(MID(";"&amp;'CASE DATA'!$E156&amp;";",ROW($1:$99),1),";")),"",ROW($1:$99)),COLUMN(F155)+1)-SMALL(IF(ISERROR(SEARCH(MID(";"&amp;'CASE DATA'!$E156&amp;";",ROW($1:$99),1),";")),"",ROW($1:$99)),COLUMN(F155))-1)</f>
        <v/>
      </c>
      <c r="AA156" s="196" t="str" cm="1">
        <f t="array" ref="AA156">MID(";"&amp;'CASE DATA'!$E156&amp;";",SMALL(IF(ISERROR(SEARCH(MID(";"&amp;'CASE DATA'!$E156&amp;";",ROW($1:$99),1),";")),"",ROW($1:$99)+1),COLUMN(G156)),SMALL(IF(ISERROR(SEARCH(MID(";"&amp;'CASE DATA'!$E156&amp;";",ROW($1:$99),1),";")),"",ROW($1:$99)),COLUMN(G155)+1)-SMALL(IF(ISERROR(SEARCH(MID(";"&amp;'CASE DATA'!$E156&amp;";",ROW($1:$99),1),";")),"",ROW($1:$99)),COLUMN(G155))-1)</f>
        <v/>
      </c>
      <c r="AB156" s="196" t="str" cm="1">
        <f t="array" ref="AB156">MID(";"&amp;'CASE DATA'!$E156&amp;";",SMALL(IF(ISERROR(SEARCH(MID(";"&amp;'CASE DATA'!$E156&amp;";",ROW($1:$99),1),";")),"",ROW($1:$99)+1),COLUMN(H156)),SMALL(IF(ISERROR(SEARCH(MID(";"&amp;'CASE DATA'!$E156&amp;";",ROW($1:$99),1),";")),"",ROW($1:$99)),COLUMN(H155)+1)-SMALL(IF(ISERROR(SEARCH(MID(";"&amp;'CASE DATA'!$E156&amp;";",ROW($1:$99),1),";")),"",ROW($1:$99)),COLUMN(H155))-1)</f>
        <v/>
      </c>
      <c r="AC156" s="196" t="str" cm="1">
        <f t="array" ref="AC156">MID(";"&amp;'CASE DATA'!$E156&amp;";",SMALL(IF(ISERROR(SEARCH(MID(";"&amp;'CASE DATA'!$E156&amp;";",ROW($1:$99),1),";")),"",ROW($1:$99)+1),COLUMN(I156)),SMALL(IF(ISERROR(SEARCH(MID(";"&amp;'CASE DATA'!$E156&amp;";",ROW($1:$99),1),";")),"",ROW($1:$99)),COLUMN(I155)+1)-SMALL(IF(ISERROR(SEARCH(MID(";"&amp;'CASE DATA'!$E156&amp;";",ROW($1:$99),1),";")),"",ROW($1:$99)),COLUMN(I155))-1)</f>
        <v/>
      </c>
      <c r="AD156" s="196" t="str" cm="1">
        <f t="array" ref="AD156">MID(";"&amp;'CASE DATA'!$E156&amp;";",SMALL(IF(ISERROR(SEARCH(MID(";"&amp;'CASE DATA'!$E156&amp;";",ROW($1:$99),1),";")),"",ROW($1:$99)+1),COLUMN(J156)),SMALL(IF(ISERROR(SEARCH(MID(";"&amp;'CASE DATA'!$E156&amp;";",ROW($1:$99),1),";")),"",ROW($1:$99)),COLUMN(J155)+1)-SMALL(IF(ISERROR(SEARCH(MID(";"&amp;'CASE DATA'!$E156&amp;";",ROW($1:$99),1),";")),"",ROW($1:$99)),COLUMN(J155))-1)</f>
        <v/>
      </c>
      <c r="AE156" s="196" t="str" cm="1">
        <f t="array" ref="AE156">MID(";"&amp;'CASE DATA'!$E156&amp;";",SMALL(IF(ISERROR(SEARCH(MID(";"&amp;'CASE DATA'!$E156&amp;";",ROW($1:$99),1),";")),"",ROW($1:$99)+1),COLUMN(K156)),SMALL(IF(ISERROR(SEARCH(MID(";"&amp;'CASE DATA'!$E156&amp;";",ROW($1:$99),1),";")),"",ROW($1:$99)),COLUMN(K155)+1)-SMALL(IF(ISERROR(SEARCH(MID(";"&amp;'CASE DATA'!$E156&amp;";",ROW($1:$99),1),";")),"",ROW($1:$99)),COLUMN(K155))-1)</f>
        <v/>
      </c>
      <c r="AF156" s="196" t="str" cm="1">
        <f t="array" ref="AF156">MID(";"&amp;'CASE DATA'!$E156&amp;";",SMALL(IF(ISERROR(SEARCH(MID(";"&amp;'CASE DATA'!$E156&amp;";",ROW($1:$99),1),";")),"",ROW($1:$99)+1),COLUMN(L156)),SMALL(IF(ISERROR(SEARCH(MID(";"&amp;'CASE DATA'!$E156&amp;";",ROW($1:$99),1),";")),"",ROW($1:$99)),COLUMN(L155)+1)-SMALL(IF(ISERROR(SEARCH(MID(";"&amp;'CASE DATA'!$E156&amp;";",ROW($1:$99),1),";")),"",ROW($1:$99)),COLUMN(L155))-1)</f>
        <v/>
      </c>
    </row>
    <row r="157" spans="4:32" x14ac:dyDescent="0.3">
      <c r="D157" s="175"/>
      <c r="E157" s="185"/>
      <c r="S157" s="11">
        <f t="shared" si="3"/>
        <v>0</v>
      </c>
      <c r="U157" s="196" t="str" cm="1">
        <f t="array" ref="U157">MID(";"&amp;'CASE DATA'!$E157&amp;";",SMALL(IF(ISERROR(SEARCH(MID(";"&amp;'CASE DATA'!$E157&amp;";",ROW($1:$99),1),";")),"",ROW($1:$99)+1),COLUMN(A157)),SMALL(IF(ISERROR(SEARCH(MID(";"&amp;'CASE DATA'!$E157&amp;";",ROW($1:$99),1),";")),"",ROW($1:$99)),COLUMN(A156)+1)-SMALL(IF(ISERROR(SEARCH(MID(";"&amp;'CASE DATA'!$E157&amp;";",ROW($1:$99),1),";")),"",ROW($1:$99)),COLUMN(A156))-1)</f>
        <v/>
      </c>
      <c r="V157" s="196" t="str" cm="1">
        <f t="array" ref="V157">MID(";"&amp;'CASE DATA'!$E157&amp;";",SMALL(IF(ISERROR(SEARCH(MID(";"&amp;'CASE DATA'!$E157&amp;";",ROW($1:$99),1),";")),"",ROW($1:$99)+1),COLUMN(B157)),SMALL(IF(ISERROR(SEARCH(MID(";"&amp;'CASE DATA'!$E157&amp;";",ROW($1:$99),1),";")),"",ROW($1:$99)),COLUMN(B156)+1)-SMALL(IF(ISERROR(SEARCH(MID(";"&amp;'CASE DATA'!$E157&amp;";",ROW($1:$99),1),";")),"",ROW($1:$99)),COLUMN(B156))-1)</f>
        <v/>
      </c>
      <c r="W157" s="196" t="str" cm="1">
        <f t="array" ref="W157">MID(";"&amp;'CASE DATA'!$E157&amp;";",SMALL(IF(ISERROR(SEARCH(MID(";"&amp;'CASE DATA'!$E157&amp;";",ROW($1:$99),1),";")),"",ROW($1:$99)+1),COLUMN(C157)),SMALL(IF(ISERROR(SEARCH(MID(";"&amp;'CASE DATA'!$E157&amp;";",ROW($1:$99),1),";")),"",ROW($1:$99)),COLUMN(C156)+1)-SMALL(IF(ISERROR(SEARCH(MID(";"&amp;'CASE DATA'!$E157&amp;";",ROW($1:$99),1),";")),"",ROW($1:$99)),COLUMN(C156))-1)</f>
        <v/>
      </c>
      <c r="X157" s="196" t="str" cm="1">
        <f t="array" ref="X157">MID(";"&amp;'CASE DATA'!$E157&amp;";",SMALL(IF(ISERROR(SEARCH(MID(";"&amp;'CASE DATA'!$E157&amp;";",ROW($1:$99),1),";")),"",ROW($1:$99)+1),COLUMN(D157)),SMALL(IF(ISERROR(SEARCH(MID(";"&amp;'CASE DATA'!$E157&amp;";",ROW($1:$99),1),";")),"",ROW($1:$99)),COLUMN(D156)+1)-SMALL(IF(ISERROR(SEARCH(MID(";"&amp;'CASE DATA'!$E157&amp;";",ROW($1:$99),1),";")),"",ROW($1:$99)),COLUMN(D156))-1)</f>
        <v/>
      </c>
      <c r="Y157" s="196" t="str" cm="1">
        <f t="array" ref="Y157">MID(";"&amp;'CASE DATA'!$E157&amp;";",SMALL(IF(ISERROR(SEARCH(MID(";"&amp;'CASE DATA'!$E157&amp;";",ROW($1:$99),1),";")),"",ROW($1:$99)+1),COLUMN(E157)),SMALL(IF(ISERROR(SEARCH(MID(";"&amp;'CASE DATA'!$E157&amp;";",ROW($1:$99),1),";")),"",ROW($1:$99)),COLUMN(E156)+1)-SMALL(IF(ISERROR(SEARCH(MID(";"&amp;'CASE DATA'!$E157&amp;";",ROW($1:$99),1),";")),"",ROW($1:$99)),COLUMN(E156))-1)</f>
        <v/>
      </c>
      <c r="Z157" s="196" t="str" cm="1">
        <f t="array" ref="Z157">MID(";"&amp;'CASE DATA'!$E157&amp;";",SMALL(IF(ISERROR(SEARCH(MID(";"&amp;'CASE DATA'!$E157&amp;";",ROW($1:$99),1),";")),"",ROW($1:$99)+1),COLUMN(F157)),SMALL(IF(ISERROR(SEARCH(MID(";"&amp;'CASE DATA'!$E157&amp;";",ROW($1:$99),1),";")),"",ROW($1:$99)),COLUMN(F156)+1)-SMALL(IF(ISERROR(SEARCH(MID(";"&amp;'CASE DATA'!$E157&amp;";",ROW($1:$99),1),";")),"",ROW($1:$99)),COLUMN(F156))-1)</f>
        <v/>
      </c>
      <c r="AA157" s="196" t="str" cm="1">
        <f t="array" ref="AA157">MID(";"&amp;'CASE DATA'!$E157&amp;";",SMALL(IF(ISERROR(SEARCH(MID(";"&amp;'CASE DATA'!$E157&amp;";",ROW($1:$99),1),";")),"",ROW($1:$99)+1),COLUMN(G157)),SMALL(IF(ISERROR(SEARCH(MID(";"&amp;'CASE DATA'!$E157&amp;";",ROW($1:$99),1),";")),"",ROW($1:$99)),COLUMN(G156)+1)-SMALL(IF(ISERROR(SEARCH(MID(";"&amp;'CASE DATA'!$E157&amp;";",ROW($1:$99),1),";")),"",ROW($1:$99)),COLUMN(G156))-1)</f>
        <v/>
      </c>
      <c r="AB157" s="196" t="str" cm="1">
        <f t="array" ref="AB157">MID(";"&amp;'CASE DATA'!$E157&amp;";",SMALL(IF(ISERROR(SEARCH(MID(";"&amp;'CASE DATA'!$E157&amp;";",ROW($1:$99),1),";")),"",ROW($1:$99)+1),COLUMN(H157)),SMALL(IF(ISERROR(SEARCH(MID(";"&amp;'CASE DATA'!$E157&amp;";",ROW($1:$99),1),";")),"",ROW($1:$99)),COLUMN(H156)+1)-SMALL(IF(ISERROR(SEARCH(MID(";"&amp;'CASE DATA'!$E157&amp;";",ROW($1:$99),1),";")),"",ROW($1:$99)),COLUMN(H156))-1)</f>
        <v/>
      </c>
      <c r="AC157" s="196" t="str" cm="1">
        <f t="array" ref="AC157">MID(";"&amp;'CASE DATA'!$E157&amp;";",SMALL(IF(ISERROR(SEARCH(MID(";"&amp;'CASE DATA'!$E157&amp;";",ROW($1:$99),1),";")),"",ROW($1:$99)+1),COLUMN(I157)),SMALL(IF(ISERROR(SEARCH(MID(";"&amp;'CASE DATA'!$E157&amp;";",ROW($1:$99),1),";")),"",ROW($1:$99)),COLUMN(I156)+1)-SMALL(IF(ISERROR(SEARCH(MID(";"&amp;'CASE DATA'!$E157&amp;";",ROW($1:$99),1),";")),"",ROW($1:$99)),COLUMN(I156))-1)</f>
        <v/>
      </c>
      <c r="AD157" s="196" t="str" cm="1">
        <f t="array" ref="AD157">MID(";"&amp;'CASE DATA'!$E157&amp;";",SMALL(IF(ISERROR(SEARCH(MID(";"&amp;'CASE DATA'!$E157&amp;";",ROW($1:$99),1),";")),"",ROW($1:$99)+1),COLUMN(J157)),SMALL(IF(ISERROR(SEARCH(MID(";"&amp;'CASE DATA'!$E157&amp;";",ROW($1:$99),1),";")),"",ROW($1:$99)),COLUMN(J156)+1)-SMALL(IF(ISERROR(SEARCH(MID(";"&amp;'CASE DATA'!$E157&amp;";",ROW($1:$99),1),";")),"",ROW($1:$99)),COLUMN(J156))-1)</f>
        <v/>
      </c>
      <c r="AE157" s="196" t="str" cm="1">
        <f t="array" ref="AE157">MID(";"&amp;'CASE DATA'!$E157&amp;";",SMALL(IF(ISERROR(SEARCH(MID(";"&amp;'CASE DATA'!$E157&amp;";",ROW($1:$99),1),";")),"",ROW($1:$99)+1),COLUMN(K157)),SMALL(IF(ISERROR(SEARCH(MID(";"&amp;'CASE DATA'!$E157&amp;";",ROW($1:$99),1),";")),"",ROW($1:$99)),COLUMN(K156)+1)-SMALL(IF(ISERROR(SEARCH(MID(";"&amp;'CASE DATA'!$E157&amp;";",ROW($1:$99),1),";")),"",ROW($1:$99)),COLUMN(K156))-1)</f>
        <v/>
      </c>
      <c r="AF157" s="196" t="str" cm="1">
        <f t="array" ref="AF157">MID(";"&amp;'CASE DATA'!$E157&amp;";",SMALL(IF(ISERROR(SEARCH(MID(";"&amp;'CASE DATA'!$E157&amp;";",ROW($1:$99),1),";")),"",ROW($1:$99)+1),COLUMN(L157)),SMALL(IF(ISERROR(SEARCH(MID(";"&amp;'CASE DATA'!$E157&amp;";",ROW($1:$99),1),";")),"",ROW($1:$99)),COLUMN(L156)+1)-SMALL(IF(ISERROR(SEARCH(MID(";"&amp;'CASE DATA'!$E157&amp;";",ROW($1:$99),1),";")),"",ROW($1:$99)),COLUMN(L156))-1)</f>
        <v/>
      </c>
    </row>
    <row r="158" spans="4:32" x14ac:dyDescent="0.3">
      <c r="D158" s="175"/>
      <c r="E158" s="185"/>
      <c r="S158" s="11">
        <f t="shared" si="3"/>
        <v>0</v>
      </c>
      <c r="U158" s="196" t="str" cm="1">
        <f t="array" ref="U158">MID(";"&amp;'CASE DATA'!$E158&amp;";",SMALL(IF(ISERROR(SEARCH(MID(";"&amp;'CASE DATA'!$E158&amp;";",ROW($1:$99),1),";")),"",ROW($1:$99)+1),COLUMN(A158)),SMALL(IF(ISERROR(SEARCH(MID(";"&amp;'CASE DATA'!$E158&amp;";",ROW($1:$99),1),";")),"",ROW($1:$99)),COLUMN(A157)+1)-SMALL(IF(ISERROR(SEARCH(MID(";"&amp;'CASE DATA'!$E158&amp;";",ROW($1:$99),1),";")),"",ROW($1:$99)),COLUMN(A157))-1)</f>
        <v/>
      </c>
      <c r="V158" s="196" t="str" cm="1">
        <f t="array" ref="V158">MID(";"&amp;'CASE DATA'!$E158&amp;";",SMALL(IF(ISERROR(SEARCH(MID(";"&amp;'CASE DATA'!$E158&amp;";",ROW($1:$99),1),";")),"",ROW($1:$99)+1),COLUMN(B158)),SMALL(IF(ISERROR(SEARCH(MID(";"&amp;'CASE DATA'!$E158&amp;";",ROW($1:$99),1),";")),"",ROW($1:$99)),COLUMN(B157)+1)-SMALL(IF(ISERROR(SEARCH(MID(";"&amp;'CASE DATA'!$E158&amp;";",ROW($1:$99),1),";")),"",ROW($1:$99)),COLUMN(B157))-1)</f>
        <v/>
      </c>
      <c r="W158" s="196" t="str" cm="1">
        <f t="array" ref="W158">MID(";"&amp;'CASE DATA'!$E158&amp;";",SMALL(IF(ISERROR(SEARCH(MID(";"&amp;'CASE DATA'!$E158&amp;";",ROW($1:$99),1),";")),"",ROW($1:$99)+1),COLUMN(C158)),SMALL(IF(ISERROR(SEARCH(MID(";"&amp;'CASE DATA'!$E158&amp;";",ROW($1:$99),1),";")),"",ROW($1:$99)),COLUMN(C157)+1)-SMALL(IF(ISERROR(SEARCH(MID(";"&amp;'CASE DATA'!$E158&amp;";",ROW($1:$99),1),";")),"",ROW($1:$99)),COLUMN(C157))-1)</f>
        <v/>
      </c>
      <c r="X158" s="196" t="str" cm="1">
        <f t="array" ref="X158">MID(";"&amp;'CASE DATA'!$E158&amp;";",SMALL(IF(ISERROR(SEARCH(MID(";"&amp;'CASE DATA'!$E158&amp;";",ROW($1:$99),1),";")),"",ROW($1:$99)+1),COLUMN(D158)),SMALL(IF(ISERROR(SEARCH(MID(";"&amp;'CASE DATA'!$E158&amp;";",ROW($1:$99),1),";")),"",ROW($1:$99)),COLUMN(D157)+1)-SMALL(IF(ISERROR(SEARCH(MID(";"&amp;'CASE DATA'!$E158&amp;";",ROW($1:$99),1),";")),"",ROW($1:$99)),COLUMN(D157))-1)</f>
        <v/>
      </c>
      <c r="Y158" s="196" t="str" cm="1">
        <f t="array" ref="Y158">MID(";"&amp;'CASE DATA'!$E158&amp;";",SMALL(IF(ISERROR(SEARCH(MID(";"&amp;'CASE DATA'!$E158&amp;";",ROW($1:$99),1),";")),"",ROW($1:$99)+1),COLUMN(E158)),SMALL(IF(ISERROR(SEARCH(MID(";"&amp;'CASE DATA'!$E158&amp;";",ROW($1:$99),1),";")),"",ROW($1:$99)),COLUMN(E157)+1)-SMALL(IF(ISERROR(SEARCH(MID(";"&amp;'CASE DATA'!$E158&amp;";",ROW($1:$99),1),";")),"",ROW($1:$99)),COLUMN(E157))-1)</f>
        <v/>
      </c>
      <c r="Z158" s="196" t="str" cm="1">
        <f t="array" ref="Z158">MID(";"&amp;'CASE DATA'!$E158&amp;";",SMALL(IF(ISERROR(SEARCH(MID(";"&amp;'CASE DATA'!$E158&amp;";",ROW($1:$99),1),";")),"",ROW($1:$99)+1),COLUMN(F158)),SMALL(IF(ISERROR(SEARCH(MID(";"&amp;'CASE DATA'!$E158&amp;";",ROW($1:$99),1),";")),"",ROW($1:$99)),COLUMN(F157)+1)-SMALL(IF(ISERROR(SEARCH(MID(";"&amp;'CASE DATA'!$E158&amp;";",ROW($1:$99),1),";")),"",ROW($1:$99)),COLUMN(F157))-1)</f>
        <v/>
      </c>
      <c r="AA158" s="196" t="str" cm="1">
        <f t="array" ref="AA158">MID(";"&amp;'CASE DATA'!$E158&amp;";",SMALL(IF(ISERROR(SEARCH(MID(";"&amp;'CASE DATA'!$E158&amp;";",ROW($1:$99),1),";")),"",ROW($1:$99)+1),COLUMN(G158)),SMALL(IF(ISERROR(SEARCH(MID(";"&amp;'CASE DATA'!$E158&amp;";",ROW($1:$99),1),";")),"",ROW($1:$99)),COLUMN(G157)+1)-SMALL(IF(ISERROR(SEARCH(MID(";"&amp;'CASE DATA'!$E158&amp;";",ROW($1:$99),1),";")),"",ROW($1:$99)),COLUMN(G157))-1)</f>
        <v/>
      </c>
      <c r="AB158" s="196" t="str" cm="1">
        <f t="array" ref="AB158">MID(";"&amp;'CASE DATA'!$E158&amp;";",SMALL(IF(ISERROR(SEARCH(MID(";"&amp;'CASE DATA'!$E158&amp;";",ROW($1:$99),1),";")),"",ROW($1:$99)+1),COLUMN(H158)),SMALL(IF(ISERROR(SEARCH(MID(";"&amp;'CASE DATA'!$E158&amp;";",ROW($1:$99),1),";")),"",ROW($1:$99)),COLUMN(H157)+1)-SMALL(IF(ISERROR(SEARCH(MID(";"&amp;'CASE DATA'!$E158&amp;";",ROW($1:$99),1),";")),"",ROW($1:$99)),COLUMN(H157))-1)</f>
        <v/>
      </c>
      <c r="AC158" s="196" t="str" cm="1">
        <f t="array" ref="AC158">MID(";"&amp;'CASE DATA'!$E158&amp;";",SMALL(IF(ISERROR(SEARCH(MID(";"&amp;'CASE DATA'!$E158&amp;";",ROW($1:$99),1),";")),"",ROW($1:$99)+1),COLUMN(I158)),SMALL(IF(ISERROR(SEARCH(MID(";"&amp;'CASE DATA'!$E158&amp;";",ROW($1:$99),1),";")),"",ROW($1:$99)),COLUMN(I157)+1)-SMALL(IF(ISERROR(SEARCH(MID(";"&amp;'CASE DATA'!$E158&amp;";",ROW($1:$99),1),";")),"",ROW($1:$99)),COLUMN(I157))-1)</f>
        <v/>
      </c>
      <c r="AD158" s="196" t="str" cm="1">
        <f t="array" ref="AD158">MID(";"&amp;'CASE DATA'!$E158&amp;";",SMALL(IF(ISERROR(SEARCH(MID(";"&amp;'CASE DATA'!$E158&amp;";",ROW($1:$99),1),";")),"",ROW($1:$99)+1),COLUMN(J158)),SMALL(IF(ISERROR(SEARCH(MID(";"&amp;'CASE DATA'!$E158&amp;";",ROW($1:$99),1),";")),"",ROW($1:$99)),COLUMN(J157)+1)-SMALL(IF(ISERROR(SEARCH(MID(";"&amp;'CASE DATA'!$E158&amp;";",ROW($1:$99),1),";")),"",ROW($1:$99)),COLUMN(J157))-1)</f>
        <v/>
      </c>
      <c r="AE158" s="196" t="str" cm="1">
        <f t="array" ref="AE158">MID(";"&amp;'CASE DATA'!$E158&amp;";",SMALL(IF(ISERROR(SEARCH(MID(";"&amp;'CASE DATA'!$E158&amp;";",ROW($1:$99),1),";")),"",ROW($1:$99)+1),COLUMN(K158)),SMALL(IF(ISERROR(SEARCH(MID(";"&amp;'CASE DATA'!$E158&amp;";",ROW($1:$99),1),";")),"",ROW($1:$99)),COLUMN(K157)+1)-SMALL(IF(ISERROR(SEARCH(MID(";"&amp;'CASE DATA'!$E158&amp;";",ROW($1:$99),1),";")),"",ROW($1:$99)),COLUMN(K157))-1)</f>
        <v/>
      </c>
      <c r="AF158" s="196" t="str" cm="1">
        <f t="array" ref="AF158">MID(";"&amp;'CASE DATA'!$E158&amp;";",SMALL(IF(ISERROR(SEARCH(MID(";"&amp;'CASE DATA'!$E158&amp;";",ROW($1:$99),1),";")),"",ROW($1:$99)+1),COLUMN(L158)),SMALL(IF(ISERROR(SEARCH(MID(";"&amp;'CASE DATA'!$E158&amp;";",ROW($1:$99),1),";")),"",ROW($1:$99)),COLUMN(L157)+1)-SMALL(IF(ISERROR(SEARCH(MID(";"&amp;'CASE DATA'!$E158&amp;";",ROW($1:$99),1),";")),"",ROW($1:$99)),COLUMN(L157))-1)</f>
        <v/>
      </c>
    </row>
    <row r="159" spans="4:32" x14ac:dyDescent="0.3">
      <c r="D159" s="175"/>
      <c r="E159" s="185"/>
      <c r="S159" s="11">
        <f t="shared" si="3"/>
        <v>0</v>
      </c>
      <c r="U159" s="196" t="str" cm="1">
        <f t="array" ref="U159">MID(";"&amp;'CASE DATA'!$E159&amp;";",SMALL(IF(ISERROR(SEARCH(MID(";"&amp;'CASE DATA'!$E159&amp;";",ROW($1:$99),1),";")),"",ROW($1:$99)+1),COLUMN(A159)),SMALL(IF(ISERROR(SEARCH(MID(";"&amp;'CASE DATA'!$E159&amp;";",ROW($1:$99),1),";")),"",ROW($1:$99)),COLUMN(A158)+1)-SMALL(IF(ISERROR(SEARCH(MID(";"&amp;'CASE DATA'!$E159&amp;";",ROW($1:$99),1),";")),"",ROW($1:$99)),COLUMN(A158))-1)</f>
        <v/>
      </c>
      <c r="V159" s="196" t="str" cm="1">
        <f t="array" ref="V159">MID(";"&amp;'CASE DATA'!$E159&amp;";",SMALL(IF(ISERROR(SEARCH(MID(";"&amp;'CASE DATA'!$E159&amp;";",ROW($1:$99),1),";")),"",ROW($1:$99)+1),COLUMN(B159)),SMALL(IF(ISERROR(SEARCH(MID(";"&amp;'CASE DATA'!$E159&amp;";",ROW($1:$99),1),";")),"",ROW($1:$99)),COLUMN(B158)+1)-SMALL(IF(ISERROR(SEARCH(MID(";"&amp;'CASE DATA'!$E159&amp;";",ROW($1:$99),1),";")),"",ROW($1:$99)),COLUMN(B158))-1)</f>
        <v/>
      </c>
      <c r="W159" s="196" t="str" cm="1">
        <f t="array" ref="W159">MID(";"&amp;'CASE DATA'!$E159&amp;";",SMALL(IF(ISERROR(SEARCH(MID(";"&amp;'CASE DATA'!$E159&amp;";",ROW($1:$99),1),";")),"",ROW($1:$99)+1),COLUMN(C159)),SMALL(IF(ISERROR(SEARCH(MID(";"&amp;'CASE DATA'!$E159&amp;";",ROW($1:$99),1),";")),"",ROW($1:$99)),COLUMN(C158)+1)-SMALL(IF(ISERROR(SEARCH(MID(";"&amp;'CASE DATA'!$E159&amp;";",ROW($1:$99),1),";")),"",ROW($1:$99)),COLUMN(C158))-1)</f>
        <v/>
      </c>
      <c r="X159" s="196" t="str" cm="1">
        <f t="array" ref="X159">MID(";"&amp;'CASE DATA'!$E159&amp;";",SMALL(IF(ISERROR(SEARCH(MID(";"&amp;'CASE DATA'!$E159&amp;";",ROW($1:$99),1),";")),"",ROW($1:$99)+1),COLUMN(D159)),SMALL(IF(ISERROR(SEARCH(MID(";"&amp;'CASE DATA'!$E159&amp;";",ROW($1:$99),1),";")),"",ROW($1:$99)),COLUMN(D158)+1)-SMALL(IF(ISERROR(SEARCH(MID(";"&amp;'CASE DATA'!$E159&amp;";",ROW($1:$99),1),";")),"",ROW($1:$99)),COLUMN(D158))-1)</f>
        <v/>
      </c>
      <c r="Y159" s="196" t="str" cm="1">
        <f t="array" ref="Y159">MID(";"&amp;'CASE DATA'!$E159&amp;";",SMALL(IF(ISERROR(SEARCH(MID(";"&amp;'CASE DATA'!$E159&amp;";",ROW($1:$99),1),";")),"",ROW($1:$99)+1),COLUMN(E159)),SMALL(IF(ISERROR(SEARCH(MID(";"&amp;'CASE DATA'!$E159&amp;";",ROW($1:$99),1),";")),"",ROW($1:$99)),COLUMN(E158)+1)-SMALL(IF(ISERROR(SEARCH(MID(";"&amp;'CASE DATA'!$E159&amp;";",ROW($1:$99),1),";")),"",ROW($1:$99)),COLUMN(E158))-1)</f>
        <v/>
      </c>
      <c r="Z159" s="196" t="str" cm="1">
        <f t="array" ref="Z159">MID(";"&amp;'CASE DATA'!$E159&amp;";",SMALL(IF(ISERROR(SEARCH(MID(";"&amp;'CASE DATA'!$E159&amp;";",ROW($1:$99),1),";")),"",ROW($1:$99)+1),COLUMN(F159)),SMALL(IF(ISERROR(SEARCH(MID(";"&amp;'CASE DATA'!$E159&amp;";",ROW($1:$99),1),";")),"",ROW($1:$99)),COLUMN(F158)+1)-SMALL(IF(ISERROR(SEARCH(MID(";"&amp;'CASE DATA'!$E159&amp;";",ROW($1:$99),1),";")),"",ROW($1:$99)),COLUMN(F158))-1)</f>
        <v/>
      </c>
      <c r="AA159" s="196" t="str" cm="1">
        <f t="array" ref="AA159">MID(";"&amp;'CASE DATA'!$E159&amp;";",SMALL(IF(ISERROR(SEARCH(MID(";"&amp;'CASE DATA'!$E159&amp;";",ROW($1:$99),1),";")),"",ROW($1:$99)+1),COLUMN(G159)),SMALL(IF(ISERROR(SEARCH(MID(";"&amp;'CASE DATA'!$E159&amp;";",ROW($1:$99),1),";")),"",ROW($1:$99)),COLUMN(G158)+1)-SMALL(IF(ISERROR(SEARCH(MID(";"&amp;'CASE DATA'!$E159&amp;";",ROW($1:$99),1),";")),"",ROW($1:$99)),COLUMN(G158))-1)</f>
        <v/>
      </c>
      <c r="AB159" s="196" t="str" cm="1">
        <f t="array" ref="AB159">MID(";"&amp;'CASE DATA'!$E159&amp;";",SMALL(IF(ISERROR(SEARCH(MID(";"&amp;'CASE DATA'!$E159&amp;";",ROW($1:$99),1),";")),"",ROW($1:$99)+1),COLUMN(H159)),SMALL(IF(ISERROR(SEARCH(MID(";"&amp;'CASE DATA'!$E159&amp;";",ROW($1:$99),1),";")),"",ROW($1:$99)),COLUMN(H158)+1)-SMALL(IF(ISERROR(SEARCH(MID(";"&amp;'CASE DATA'!$E159&amp;";",ROW($1:$99),1),";")),"",ROW($1:$99)),COLUMN(H158))-1)</f>
        <v/>
      </c>
      <c r="AC159" s="196" t="str" cm="1">
        <f t="array" ref="AC159">MID(";"&amp;'CASE DATA'!$E159&amp;";",SMALL(IF(ISERROR(SEARCH(MID(";"&amp;'CASE DATA'!$E159&amp;";",ROW($1:$99),1),";")),"",ROW($1:$99)+1),COLUMN(I159)),SMALL(IF(ISERROR(SEARCH(MID(";"&amp;'CASE DATA'!$E159&amp;";",ROW($1:$99),1),";")),"",ROW($1:$99)),COLUMN(I158)+1)-SMALL(IF(ISERROR(SEARCH(MID(";"&amp;'CASE DATA'!$E159&amp;";",ROW($1:$99),1),";")),"",ROW($1:$99)),COLUMN(I158))-1)</f>
        <v/>
      </c>
      <c r="AD159" s="196" t="str" cm="1">
        <f t="array" ref="AD159">MID(";"&amp;'CASE DATA'!$E159&amp;";",SMALL(IF(ISERROR(SEARCH(MID(";"&amp;'CASE DATA'!$E159&amp;";",ROW($1:$99),1),";")),"",ROW($1:$99)+1),COLUMN(J159)),SMALL(IF(ISERROR(SEARCH(MID(";"&amp;'CASE DATA'!$E159&amp;";",ROW($1:$99),1),";")),"",ROW($1:$99)),COLUMN(J158)+1)-SMALL(IF(ISERROR(SEARCH(MID(";"&amp;'CASE DATA'!$E159&amp;";",ROW($1:$99),1),";")),"",ROW($1:$99)),COLUMN(J158))-1)</f>
        <v/>
      </c>
      <c r="AE159" s="196" t="str" cm="1">
        <f t="array" ref="AE159">MID(";"&amp;'CASE DATA'!$E159&amp;";",SMALL(IF(ISERROR(SEARCH(MID(";"&amp;'CASE DATA'!$E159&amp;";",ROW($1:$99),1),";")),"",ROW($1:$99)+1),COLUMN(K159)),SMALL(IF(ISERROR(SEARCH(MID(";"&amp;'CASE DATA'!$E159&amp;";",ROW($1:$99),1),";")),"",ROW($1:$99)),COLUMN(K158)+1)-SMALL(IF(ISERROR(SEARCH(MID(";"&amp;'CASE DATA'!$E159&amp;";",ROW($1:$99),1),";")),"",ROW($1:$99)),COLUMN(K158))-1)</f>
        <v/>
      </c>
      <c r="AF159" s="196" t="str" cm="1">
        <f t="array" ref="AF159">MID(";"&amp;'CASE DATA'!$E159&amp;";",SMALL(IF(ISERROR(SEARCH(MID(";"&amp;'CASE DATA'!$E159&amp;";",ROW($1:$99),1),";")),"",ROW($1:$99)+1),COLUMN(L159)),SMALL(IF(ISERROR(SEARCH(MID(";"&amp;'CASE DATA'!$E159&amp;";",ROW($1:$99),1),";")),"",ROW($1:$99)),COLUMN(L158)+1)-SMALL(IF(ISERROR(SEARCH(MID(";"&amp;'CASE DATA'!$E159&amp;";",ROW($1:$99),1),";")),"",ROW($1:$99)),COLUMN(L158))-1)</f>
        <v/>
      </c>
    </row>
    <row r="160" spans="4:32" x14ac:dyDescent="0.3">
      <c r="D160" s="175"/>
      <c r="E160" s="185"/>
      <c r="S160" s="11">
        <f t="shared" si="3"/>
        <v>0</v>
      </c>
      <c r="U160" s="196" t="str" cm="1">
        <f t="array" ref="U160">MID(";"&amp;'CASE DATA'!$E160&amp;";",SMALL(IF(ISERROR(SEARCH(MID(";"&amp;'CASE DATA'!$E160&amp;";",ROW($1:$99),1),";")),"",ROW($1:$99)+1),COLUMN(A160)),SMALL(IF(ISERROR(SEARCH(MID(";"&amp;'CASE DATA'!$E160&amp;";",ROW($1:$99),1),";")),"",ROW($1:$99)),COLUMN(A159)+1)-SMALL(IF(ISERROR(SEARCH(MID(";"&amp;'CASE DATA'!$E160&amp;";",ROW($1:$99),1),";")),"",ROW($1:$99)),COLUMN(A159))-1)</f>
        <v/>
      </c>
      <c r="V160" s="196" t="str" cm="1">
        <f t="array" ref="V160">MID(";"&amp;'CASE DATA'!$E160&amp;";",SMALL(IF(ISERROR(SEARCH(MID(";"&amp;'CASE DATA'!$E160&amp;";",ROW($1:$99),1),";")),"",ROW($1:$99)+1),COLUMN(B160)),SMALL(IF(ISERROR(SEARCH(MID(";"&amp;'CASE DATA'!$E160&amp;";",ROW($1:$99),1),";")),"",ROW($1:$99)),COLUMN(B159)+1)-SMALL(IF(ISERROR(SEARCH(MID(";"&amp;'CASE DATA'!$E160&amp;";",ROW($1:$99),1),";")),"",ROW($1:$99)),COLUMN(B159))-1)</f>
        <v/>
      </c>
      <c r="W160" s="196" t="str" cm="1">
        <f t="array" ref="W160">MID(";"&amp;'CASE DATA'!$E160&amp;";",SMALL(IF(ISERROR(SEARCH(MID(";"&amp;'CASE DATA'!$E160&amp;";",ROW($1:$99),1),";")),"",ROW($1:$99)+1),COLUMN(C160)),SMALL(IF(ISERROR(SEARCH(MID(";"&amp;'CASE DATA'!$E160&amp;";",ROW($1:$99),1),";")),"",ROW($1:$99)),COLUMN(C159)+1)-SMALL(IF(ISERROR(SEARCH(MID(";"&amp;'CASE DATA'!$E160&amp;";",ROW($1:$99),1),";")),"",ROW($1:$99)),COLUMN(C159))-1)</f>
        <v/>
      </c>
      <c r="X160" s="196" t="str" cm="1">
        <f t="array" ref="X160">MID(";"&amp;'CASE DATA'!$E160&amp;";",SMALL(IF(ISERROR(SEARCH(MID(";"&amp;'CASE DATA'!$E160&amp;";",ROW($1:$99),1),";")),"",ROW($1:$99)+1),COLUMN(D160)),SMALL(IF(ISERROR(SEARCH(MID(";"&amp;'CASE DATA'!$E160&amp;";",ROW($1:$99),1),";")),"",ROW($1:$99)),COLUMN(D159)+1)-SMALL(IF(ISERROR(SEARCH(MID(";"&amp;'CASE DATA'!$E160&amp;";",ROW($1:$99),1),";")),"",ROW($1:$99)),COLUMN(D159))-1)</f>
        <v/>
      </c>
      <c r="Y160" s="196" t="str" cm="1">
        <f t="array" ref="Y160">MID(";"&amp;'CASE DATA'!$E160&amp;";",SMALL(IF(ISERROR(SEARCH(MID(";"&amp;'CASE DATA'!$E160&amp;";",ROW($1:$99),1),";")),"",ROW($1:$99)+1),COLUMN(E160)),SMALL(IF(ISERROR(SEARCH(MID(";"&amp;'CASE DATA'!$E160&amp;";",ROW($1:$99),1),";")),"",ROW($1:$99)),COLUMN(E159)+1)-SMALL(IF(ISERROR(SEARCH(MID(";"&amp;'CASE DATA'!$E160&amp;";",ROW($1:$99),1),";")),"",ROW($1:$99)),COLUMN(E159))-1)</f>
        <v/>
      </c>
      <c r="Z160" s="196" t="str" cm="1">
        <f t="array" ref="Z160">MID(";"&amp;'CASE DATA'!$E160&amp;";",SMALL(IF(ISERROR(SEARCH(MID(";"&amp;'CASE DATA'!$E160&amp;";",ROW($1:$99),1),";")),"",ROW($1:$99)+1),COLUMN(F160)),SMALL(IF(ISERROR(SEARCH(MID(";"&amp;'CASE DATA'!$E160&amp;";",ROW($1:$99),1),";")),"",ROW($1:$99)),COLUMN(F159)+1)-SMALL(IF(ISERROR(SEARCH(MID(";"&amp;'CASE DATA'!$E160&amp;";",ROW($1:$99),1),";")),"",ROW($1:$99)),COLUMN(F159))-1)</f>
        <v/>
      </c>
      <c r="AA160" s="196" t="str" cm="1">
        <f t="array" ref="AA160">MID(";"&amp;'CASE DATA'!$E160&amp;";",SMALL(IF(ISERROR(SEARCH(MID(";"&amp;'CASE DATA'!$E160&amp;";",ROW($1:$99),1),";")),"",ROW($1:$99)+1),COLUMN(G160)),SMALL(IF(ISERROR(SEARCH(MID(";"&amp;'CASE DATA'!$E160&amp;";",ROW($1:$99),1),";")),"",ROW($1:$99)),COLUMN(G159)+1)-SMALL(IF(ISERROR(SEARCH(MID(";"&amp;'CASE DATA'!$E160&amp;";",ROW($1:$99),1),";")),"",ROW($1:$99)),COLUMN(G159))-1)</f>
        <v/>
      </c>
      <c r="AB160" s="196" t="str" cm="1">
        <f t="array" ref="AB160">MID(";"&amp;'CASE DATA'!$E160&amp;";",SMALL(IF(ISERROR(SEARCH(MID(";"&amp;'CASE DATA'!$E160&amp;";",ROW($1:$99),1),";")),"",ROW($1:$99)+1),COLUMN(H160)),SMALL(IF(ISERROR(SEARCH(MID(";"&amp;'CASE DATA'!$E160&amp;";",ROW($1:$99),1),";")),"",ROW($1:$99)),COLUMN(H159)+1)-SMALL(IF(ISERROR(SEARCH(MID(";"&amp;'CASE DATA'!$E160&amp;";",ROW($1:$99),1),";")),"",ROW($1:$99)),COLUMN(H159))-1)</f>
        <v/>
      </c>
      <c r="AC160" s="196" t="str" cm="1">
        <f t="array" ref="AC160">MID(";"&amp;'CASE DATA'!$E160&amp;";",SMALL(IF(ISERROR(SEARCH(MID(";"&amp;'CASE DATA'!$E160&amp;";",ROW($1:$99),1),";")),"",ROW($1:$99)+1),COLUMN(I160)),SMALL(IF(ISERROR(SEARCH(MID(";"&amp;'CASE DATA'!$E160&amp;";",ROW($1:$99),1),";")),"",ROW($1:$99)),COLUMN(I159)+1)-SMALL(IF(ISERROR(SEARCH(MID(";"&amp;'CASE DATA'!$E160&amp;";",ROW($1:$99),1),";")),"",ROW($1:$99)),COLUMN(I159))-1)</f>
        <v/>
      </c>
      <c r="AD160" s="196" t="str" cm="1">
        <f t="array" ref="AD160">MID(";"&amp;'CASE DATA'!$E160&amp;";",SMALL(IF(ISERROR(SEARCH(MID(";"&amp;'CASE DATA'!$E160&amp;";",ROW($1:$99),1),";")),"",ROW($1:$99)+1),COLUMN(J160)),SMALL(IF(ISERROR(SEARCH(MID(";"&amp;'CASE DATA'!$E160&amp;";",ROW($1:$99),1),";")),"",ROW($1:$99)),COLUMN(J159)+1)-SMALL(IF(ISERROR(SEARCH(MID(";"&amp;'CASE DATA'!$E160&amp;";",ROW($1:$99),1),";")),"",ROW($1:$99)),COLUMN(J159))-1)</f>
        <v/>
      </c>
      <c r="AE160" s="196" t="str" cm="1">
        <f t="array" ref="AE160">MID(";"&amp;'CASE DATA'!$E160&amp;";",SMALL(IF(ISERROR(SEARCH(MID(";"&amp;'CASE DATA'!$E160&amp;";",ROW($1:$99),1),";")),"",ROW($1:$99)+1),COLUMN(K160)),SMALL(IF(ISERROR(SEARCH(MID(";"&amp;'CASE DATA'!$E160&amp;";",ROW($1:$99),1),";")),"",ROW($1:$99)),COLUMN(K159)+1)-SMALL(IF(ISERROR(SEARCH(MID(";"&amp;'CASE DATA'!$E160&amp;";",ROW($1:$99),1),";")),"",ROW($1:$99)),COLUMN(K159))-1)</f>
        <v/>
      </c>
      <c r="AF160" s="196" t="str" cm="1">
        <f t="array" ref="AF160">MID(";"&amp;'CASE DATA'!$E160&amp;";",SMALL(IF(ISERROR(SEARCH(MID(";"&amp;'CASE DATA'!$E160&amp;";",ROW($1:$99),1),";")),"",ROW($1:$99)+1),COLUMN(L160)),SMALL(IF(ISERROR(SEARCH(MID(";"&amp;'CASE DATA'!$E160&amp;";",ROW($1:$99),1),";")),"",ROW($1:$99)),COLUMN(L159)+1)-SMALL(IF(ISERROR(SEARCH(MID(";"&amp;'CASE DATA'!$E160&amp;";",ROW($1:$99),1),";")),"",ROW($1:$99)),COLUMN(L159))-1)</f>
        <v/>
      </c>
    </row>
    <row r="161" spans="4:32" x14ac:dyDescent="0.3">
      <c r="D161" s="175"/>
      <c r="E161" s="185"/>
      <c r="S161" s="11">
        <f t="shared" si="3"/>
        <v>0</v>
      </c>
      <c r="U161" s="196" t="str" cm="1">
        <f t="array" ref="U161">MID(";"&amp;'CASE DATA'!$E161&amp;";",SMALL(IF(ISERROR(SEARCH(MID(";"&amp;'CASE DATA'!$E161&amp;";",ROW($1:$99),1),";")),"",ROW($1:$99)+1),COLUMN(A161)),SMALL(IF(ISERROR(SEARCH(MID(";"&amp;'CASE DATA'!$E161&amp;";",ROW($1:$99),1),";")),"",ROW($1:$99)),COLUMN(A160)+1)-SMALL(IF(ISERROR(SEARCH(MID(";"&amp;'CASE DATA'!$E161&amp;";",ROW($1:$99),1),";")),"",ROW($1:$99)),COLUMN(A160))-1)</f>
        <v/>
      </c>
      <c r="V161" s="196" t="str" cm="1">
        <f t="array" ref="V161">MID(";"&amp;'CASE DATA'!$E161&amp;";",SMALL(IF(ISERROR(SEARCH(MID(";"&amp;'CASE DATA'!$E161&amp;";",ROW($1:$99),1),";")),"",ROW($1:$99)+1),COLUMN(B161)),SMALL(IF(ISERROR(SEARCH(MID(";"&amp;'CASE DATA'!$E161&amp;";",ROW($1:$99),1),";")),"",ROW($1:$99)),COLUMN(B160)+1)-SMALL(IF(ISERROR(SEARCH(MID(";"&amp;'CASE DATA'!$E161&amp;";",ROW($1:$99),1),";")),"",ROW($1:$99)),COLUMN(B160))-1)</f>
        <v/>
      </c>
      <c r="W161" s="196" t="str" cm="1">
        <f t="array" ref="W161">MID(";"&amp;'CASE DATA'!$E161&amp;";",SMALL(IF(ISERROR(SEARCH(MID(";"&amp;'CASE DATA'!$E161&amp;";",ROW($1:$99),1),";")),"",ROW($1:$99)+1),COLUMN(C161)),SMALL(IF(ISERROR(SEARCH(MID(";"&amp;'CASE DATA'!$E161&amp;";",ROW($1:$99),1),";")),"",ROW($1:$99)),COLUMN(C160)+1)-SMALL(IF(ISERROR(SEARCH(MID(";"&amp;'CASE DATA'!$E161&amp;";",ROW($1:$99),1),";")),"",ROW($1:$99)),COLUMN(C160))-1)</f>
        <v/>
      </c>
      <c r="X161" s="196" t="str" cm="1">
        <f t="array" ref="X161">MID(";"&amp;'CASE DATA'!$E161&amp;";",SMALL(IF(ISERROR(SEARCH(MID(";"&amp;'CASE DATA'!$E161&amp;";",ROW($1:$99),1),";")),"",ROW($1:$99)+1),COLUMN(D161)),SMALL(IF(ISERROR(SEARCH(MID(";"&amp;'CASE DATA'!$E161&amp;";",ROW($1:$99),1),";")),"",ROW($1:$99)),COLUMN(D160)+1)-SMALL(IF(ISERROR(SEARCH(MID(";"&amp;'CASE DATA'!$E161&amp;";",ROW($1:$99),1),";")),"",ROW($1:$99)),COLUMN(D160))-1)</f>
        <v/>
      </c>
      <c r="Y161" s="196" t="str" cm="1">
        <f t="array" ref="Y161">MID(";"&amp;'CASE DATA'!$E161&amp;";",SMALL(IF(ISERROR(SEARCH(MID(";"&amp;'CASE DATA'!$E161&amp;";",ROW($1:$99),1),";")),"",ROW($1:$99)+1),COLUMN(E161)),SMALL(IF(ISERROR(SEARCH(MID(";"&amp;'CASE DATA'!$E161&amp;";",ROW($1:$99),1),";")),"",ROW($1:$99)),COLUMN(E160)+1)-SMALL(IF(ISERROR(SEARCH(MID(";"&amp;'CASE DATA'!$E161&amp;";",ROW($1:$99),1),";")),"",ROW($1:$99)),COLUMN(E160))-1)</f>
        <v/>
      </c>
      <c r="Z161" s="196" t="str" cm="1">
        <f t="array" ref="Z161">MID(";"&amp;'CASE DATA'!$E161&amp;";",SMALL(IF(ISERROR(SEARCH(MID(";"&amp;'CASE DATA'!$E161&amp;";",ROW($1:$99),1),";")),"",ROW($1:$99)+1),COLUMN(F161)),SMALL(IF(ISERROR(SEARCH(MID(";"&amp;'CASE DATA'!$E161&amp;";",ROW($1:$99),1),";")),"",ROW($1:$99)),COLUMN(F160)+1)-SMALL(IF(ISERROR(SEARCH(MID(";"&amp;'CASE DATA'!$E161&amp;";",ROW($1:$99),1),";")),"",ROW($1:$99)),COLUMN(F160))-1)</f>
        <v/>
      </c>
      <c r="AA161" s="196" t="str" cm="1">
        <f t="array" ref="AA161">MID(";"&amp;'CASE DATA'!$E161&amp;";",SMALL(IF(ISERROR(SEARCH(MID(";"&amp;'CASE DATA'!$E161&amp;";",ROW($1:$99),1),";")),"",ROW($1:$99)+1),COLUMN(G161)),SMALL(IF(ISERROR(SEARCH(MID(";"&amp;'CASE DATA'!$E161&amp;";",ROW($1:$99),1),";")),"",ROW($1:$99)),COLUMN(G160)+1)-SMALL(IF(ISERROR(SEARCH(MID(";"&amp;'CASE DATA'!$E161&amp;";",ROW($1:$99),1),";")),"",ROW($1:$99)),COLUMN(G160))-1)</f>
        <v/>
      </c>
      <c r="AB161" s="196" t="str" cm="1">
        <f t="array" ref="AB161">MID(";"&amp;'CASE DATA'!$E161&amp;";",SMALL(IF(ISERROR(SEARCH(MID(";"&amp;'CASE DATA'!$E161&amp;";",ROW($1:$99),1),";")),"",ROW($1:$99)+1),COLUMN(H161)),SMALL(IF(ISERROR(SEARCH(MID(";"&amp;'CASE DATA'!$E161&amp;";",ROW($1:$99),1),";")),"",ROW($1:$99)),COLUMN(H160)+1)-SMALL(IF(ISERROR(SEARCH(MID(";"&amp;'CASE DATA'!$E161&amp;";",ROW($1:$99),1),";")),"",ROW($1:$99)),COLUMN(H160))-1)</f>
        <v/>
      </c>
      <c r="AC161" s="196" t="str" cm="1">
        <f t="array" ref="AC161">MID(";"&amp;'CASE DATA'!$E161&amp;";",SMALL(IF(ISERROR(SEARCH(MID(";"&amp;'CASE DATA'!$E161&amp;";",ROW($1:$99),1),";")),"",ROW($1:$99)+1),COLUMN(I161)),SMALL(IF(ISERROR(SEARCH(MID(";"&amp;'CASE DATA'!$E161&amp;";",ROW($1:$99),1),";")),"",ROW($1:$99)),COLUMN(I160)+1)-SMALL(IF(ISERROR(SEARCH(MID(";"&amp;'CASE DATA'!$E161&amp;";",ROW($1:$99),1),";")),"",ROW($1:$99)),COLUMN(I160))-1)</f>
        <v/>
      </c>
      <c r="AD161" s="196" t="str" cm="1">
        <f t="array" ref="AD161">MID(";"&amp;'CASE DATA'!$E161&amp;";",SMALL(IF(ISERROR(SEARCH(MID(";"&amp;'CASE DATA'!$E161&amp;";",ROW($1:$99),1),";")),"",ROW($1:$99)+1),COLUMN(J161)),SMALL(IF(ISERROR(SEARCH(MID(";"&amp;'CASE DATA'!$E161&amp;";",ROW($1:$99),1),";")),"",ROW($1:$99)),COLUMN(J160)+1)-SMALL(IF(ISERROR(SEARCH(MID(";"&amp;'CASE DATA'!$E161&amp;";",ROW($1:$99),1),";")),"",ROW($1:$99)),COLUMN(J160))-1)</f>
        <v/>
      </c>
      <c r="AE161" s="196" t="str" cm="1">
        <f t="array" ref="AE161">MID(";"&amp;'CASE DATA'!$E161&amp;";",SMALL(IF(ISERROR(SEARCH(MID(";"&amp;'CASE DATA'!$E161&amp;";",ROW($1:$99),1),";")),"",ROW($1:$99)+1),COLUMN(K161)),SMALL(IF(ISERROR(SEARCH(MID(";"&amp;'CASE DATA'!$E161&amp;";",ROW($1:$99),1),";")),"",ROW($1:$99)),COLUMN(K160)+1)-SMALL(IF(ISERROR(SEARCH(MID(";"&amp;'CASE DATA'!$E161&amp;";",ROW($1:$99),1),";")),"",ROW($1:$99)),COLUMN(K160))-1)</f>
        <v/>
      </c>
      <c r="AF161" s="196" t="str" cm="1">
        <f t="array" ref="AF161">MID(";"&amp;'CASE DATA'!$E161&amp;";",SMALL(IF(ISERROR(SEARCH(MID(";"&amp;'CASE DATA'!$E161&amp;";",ROW($1:$99),1),";")),"",ROW($1:$99)+1),COLUMN(L161)),SMALL(IF(ISERROR(SEARCH(MID(";"&amp;'CASE DATA'!$E161&amp;";",ROW($1:$99),1),";")),"",ROW($1:$99)),COLUMN(L160)+1)-SMALL(IF(ISERROR(SEARCH(MID(";"&amp;'CASE DATA'!$E161&amp;";",ROW($1:$99),1),";")),"",ROW($1:$99)),COLUMN(L160))-1)</f>
        <v/>
      </c>
    </row>
    <row r="162" spans="4:32" x14ac:dyDescent="0.3">
      <c r="D162" s="175"/>
      <c r="E162" s="185"/>
      <c r="S162" s="11">
        <f t="shared" si="3"/>
        <v>0</v>
      </c>
      <c r="U162" s="196" t="str" cm="1">
        <f t="array" ref="U162">MID(";"&amp;'CASE DATA'!$E162&amp;";",SMALL(IF(ISERROR(SEARCH(MID(";"&amp;'CASE DATA'!$E162&amp;";",ROW($1:$99),1),";")),"",ROW($1:$99)+1),COLUMN(A162)),SMALL(IF(ISERROR(SEARCH(MID(";"&amp;'CASE DATA'!$E162&amp;";",ROW($1:$99),1),";")),"",ROW($1:$99)),COLUMN(A161)+1)-SMALL(IF(ISERROR(SEARCH(MID(";"&amp;'CASE DATA'!$E162&amp;";",ROW($1:$99),1),";")),"",ROW($1:$99)),COLUMN(A161))-1)</f>
        <v/>
      </c>
      <c r="V162" s="196" t="str" cm="1">
        <f t="array" ref="V162">MID(";"&amp;'CASE DATA'!$E162&amp;";",SMALL(IF(ISERROR(SEARCH(MID(";"&amp;'CASE DATA'!$E162&amp;";",ROW($1:$99),1),";")),"",ROW($1:$99)+1),COLUMN(B162)),SMALL(IF(ISERROR(SEARCH(MID(";"&amp;'CASE DATA'!$E162&amp;";",ROW($1:$99),1),";")),"",ROW($1:$99)),COLUMN(B161)+1)-SMALL(IF(ISERROR(SEARCH(MID(";"&amp;'CASE DATA'!$E162&amp;";",ROW($1:$99),1),";")),"",ROW($1:$99)),COLUMN(B161))-1)</f>
        <v/>
      </c>
      <c r="W162" s="196" t="str" cm="1">
        <f t="array" ref="W162">MID(";"&amp;'CASE DATA'!$E162&amp;";",SMALL(IF(ISERROR(SEARCH(MID(";"&amp;'CASE DATA'!$E162&amp;";",ROW($1:$99),1),";")),"",ROW($1:$99)+1),COLUMN(C162)),SMALL(IF(ISERROR(SEARCH(MID(";"&amp;'CASE DATA'!$E162&amp;";",ROW($1:$99),1),";")),"",ROW($1:$99)),COLUMN(C161)+1)-SMALL(IF(ISERROR(SEARCH(MID(";"&amp;'CASE DATA'!$E162&amp;";",ROW($1:$99),1),";")),"",ROW($1:$99)),COLUMN(C161))-1)</f>
        <v/>
      </c>
      <c r="X162" s="196" t="str" cm="1">
        <f t="array" ref="X162">MID(";"&amp;'CASE DATA'!$E162&amp;";",SMALL(IF(ISERROR(SEARCH(MID(";"&amp;'CASE DATA'!$E162&amp;";",ROW($1:$99),1),";")),"",ROW($1:$99)+1),COLUMN(D162)),SMALL(IF(ISERROR(SEARCH(MID(";"&amp;'CASE DATA'!$E162&amp;";",ROW($1:$99),1),";")),"",ROW($1:$99)),COLUMN(D161)+1)-SMALL(IF(ISERROR(SEARCH(MID(";"&amp;'CASE DATA'!$E162&amp;";",ROW($1:$99),1),";")),"",ROW($1:$99)),COLUMN(D161))-1)</f>
        <v/>
      </c>
      <c r="Y162" s="196" t="str" cm="1">
        <f t="array" ref="Y162">MID(";"&amp;'CASE DATA'!$E162&amp;";",SMALL(IF(ISERROR(SEARCH(MID(";"&amp;'CASE DATA'!$E162&amp;";",ROW($1:$99),1),";")),"",ROW($1:$99)+1),COLUMN(E162)),SMALL(IF(ISERROR(SEARCH(MID(";"&amp;'CASE DATA'!$E162&amp;";",ROW($1:$99),1),";")),"",ROW($1:$99)),COLUMN(E161)+1)-SMALL(IF(ISERROR(SEARCH(MID(";"&amp;'CASE DATA'!$E162&amp;";",ROW($1:$99),1),";")),"",ROW($1:$99)),COLUMN(E161))-1)</f>
        <v/>
      </c>
      <c r="Z162" s="196" t="str" cm="1">
        <f t="array" ref="Z162">MID(";"&amp;'CASE DATA'!$E162&amp;";",SMALL(IF(ISERROR(SEARCH(MID(";"&amp;'CASE DATA'!$E162&amp;";",ROW($1:$99),1),";")),"",ROW($1:$99)+1),COLUMN(F162)),SMALL(IF(ISERROR(SEARCH(MID(";"&amp;'CASE DATA'!$E162&amp;";",ROW($1:$99),1),";")),"",ROW($1:$99)),COLUMN(F161)+1)-SMALL(IF(ISERROR(SEARCH(MID(";"&amp;'CASE DATA'!$E162&amp;";",ROW($1:$99),1),";")),"",ROW($1:$99)),COLUMN(F161))-1)</f>
        <v/>
      </c>
      <c r="AA162" s="196" t="str" cm="1">
        <f t="array" ref="AA162">MID(";"&amp;'CASE DATA'!$E162&amp;";",SMALL(IF(ISERROR(SEARCH(MID(";"&amp;'CASE DATA'!$E162&amp;";",ROW($1:$99),1),";")),"",ROW($1:$99)+1),COLUMN(G162)),SMALL(IF(ISERROR(SEARCH(MID(";"&amp;'CASE DATA'!$E162&amp;";",ROW($1:$99),1),";")),"",ROW($1:$99)),COLUMN(G161)+1)-SMALL(IF(ISERROR(SEARCH(MID(";"&amp;'CASE DATA'!$E162&amp;";",ROW($1:$99),1),";")),"",ROW($1:$99)),COLUMN(G161))-1)</f>
        <v/>
      </c>
      <c r="AB162" s="196" t="str" cm="1">
        <f t="array" ref="AB162">MID(";"&amp;'CASE DATA'!$E162&amp;";",SMALL(IF(ISERROR(SEARCH(MID(";"&amp;'CASE DATA'!$E162&amp;";",ROW($1:$99),1),";")),"",ROW($1:$99)+1),COLUMN(H162)),SMALL(IF(ISERROR(SEARCH(MID(";"&amp;'CASE DATA'!$E162&amp;";",ROW($1:$99),1),";")),"",ROW($1:$99)),COLUMN(H161)+1)-SMALL(IF(ISERROR(SEARCH(MID(";"&amp;'CASE DATA'!$E162&amp;";",ROW($1:$99),1),";")),"",ROW($1:$99)),COLUMN(H161))-1)</f>
        <v/>
      </c>
      <c r="AC162" s="196" t="str" cm="1">
        <f t="array" ref="AC162">MID(";"&amp;'CASE DATA'!$E162&amp;";",SMALL(IF(ISERROR(SEARCH(MID(";"&amp;'CASE DATA'!$E162&amp;";",ROW($1:$99),1),";")),"",ROW($1:$99)+1),COLUMN(I162)),SMALL(IF(ISERROR(SEARCH(MID(";"&amp;'CASE DATA'!$E162&amp;";",ROW($1:$99),1),";")),"",ROW($1:$99)),COLUMN(I161)+1)-SMALL(IF(ISERROR(SEARCH(MID(";"&amp;'CASE DATA'!$E162&amp;";",ROW($1:$99),1),";")),"",ROW($1:$99)),COLUMN(I161))-1)</f>
        <v/>
      </c>
      <c r="AD162" s="196" t="str" cm="1">
        <f t="array" ref="AD162">MID(";"&amp;'CASE DATA'!$E162&amp;";",SMALL(IF(ISERROR(SEARCH(MID(";"&amp;'CASE DATA'!$E162&amp;";",ROW($1:$99),1),";")),"",ROW($1:$99)+1),COLUMN(J162)),SMALL(IF(ISERROR(SEARCH(MID(";"&amp;'CASE DATA'!$E162&amp;";",ROW($1:$99),1),";")),"",ROW($1:$99)),COLUMN(J161)+1)-SMALL(IF(ISERROR(SEARCH(MID(";"&amp;'CASE DATA'!$E162&amp;";",ROW($1:$99),1),";")),"",ROW($1:$99)),COLUMN(J161))-1)</f>
        <v/>
      </c>
      <c r="AE162" s="196" t="str" cm="1">
        <f t="array" ref="AE162">MID(";"&amp;'CASE DATA'!$E162&amp;";",SMALL(IF(ISERROR(SEARCH(MID(";"&amp;'CASE DATA'!$E162&amp;";",ROW($1:$99),1),";")),"",ROW($1:$99)+1),COLUMN(K162)),SMALL(IF(ISERROR(SEARCH(MID(";"&amp;'CASE DATA'!$E162&amp;";",ROW($1:$99),1),";")),"",ROW($1:$99)),COLUMN(K161)+1)-SMALL(IF(ISERROR(SEARCH(MID(";"&amp;'CASE DATA'!$E162&amp;";",ROW($1:$99),1),";")),"",ROW($1:$99)),COLUMN(K161))-1)</f>
        <v/>
      </c>
      <c r="AF162" s="196" t="str" cm="1">
        <f t="array" ref="AF162">MID(";"&amp;'CASE DATA'!$E162&amp;";",SMALL(IF(ISERROR(SEARCH(MID(";"&amp;'CASE DATA'!$E162&amp;";",ROW($1:$99),1),";")),"",ROW($1:$99)+1),COLUMN(L162)),SMALL(IF(ISERROR(SEARCH(MID(";"&amp;'CASE DATA'!$E162&amp;";",ROW($1:$99),1),";")),"",ROW($1:$99)),COLUMN(L161)+1)-SMALL(IF(ISERROR(SEARCH(MID(";"&amp;'CASE DATA'!$E162&amp;";",ROW($1:$99),1),";")),"",ROW($1:$99)),COLUMN(L161))-1)</f>
        <v/>
      </c>
    </row>
    <row r="163" spans="4:32" x14ac:dyDescent="0.3">
      <c r="D163" s="175"/>
      <c r="E163" s="185"/>
      <c r="S163" s="11">
        <f t="shared" si="3"/>
        <v>0</v>
      </c>
      <c r="U163" s="196" t="str" cm="1">
        <f t="array" ref="U163">MID(";"&amp;'CASE DATA'!$E163&amp;";",SMALL(IF(ISERROR(SEARCH(MID(";"&amp;'CASE DATA'!$E163&amp;";",ROW($1:$99),1),";")),"",ROW($1:$99)+1),COLUMN(A163)),SMALL(IF(ISERROR(SEARCH(MID(";"&amp;'CASE DATA'!$E163&amp;";",ROW($1:$99),1),";")),"",ROW($1:$99)),COLUMN(A162)+1)-SMALL(IF(ISERROR(SEARCH(MID(";"&amp;'CASE DATA'!$E163&amp;";",ROW($1:$99),1),";")),"",ROW($1:$99)),COLUMN(A162))-1)</f>
        <v/>
      </c>
      <c r="V163" s="196" t="str" cm="1">
        <f t="array" ref="V163">MID(";"&amp;'CASE DATA'!$E163&amp;";",SMALL(IF(ISERROR(SEARCH(MID(";"&amp;'CASE DATA'!$E163&amp;";",ROW($1:$99),1),";")),"",ROW($1:$99)+1),COLUMN(B163)),SMALL(IF(ISERROR(SEARCH(MID(";"&amp;'CASE DATA'!$E163&amp;";",ROW($1:$99),1),";")),"",ROW($1:$99)),COLUMN(B162)+1)-SMALL(IF(ISERROR(SEARCH(MID(";"&amp;'CASE DATA'!$E163&amp;";",ROW($1:$99),1),";")),"",ROW($1:$99)),COLUMN(B162))-1)</f>
        <v/>
      </c>
      <c r="W163" s="196" t="str" cm="1">
        <f t="array" ref="W163">MID(";"&amp;'CASE DATA'!$E163&amp;";",SMALL(IF(ISERROR(SEARCH(MID(";"&amp;'CASE DATA'!$E163&amp;";",ROW($1:$99),1),";")),"",ROW($1:$99)+1),COLUMN(C163)),SMALL(IF(ISERROR(SEARCH(MID(";"&amp;'CASE DATA'!$E163&amp;";",ROW($1:$99),1),";")),"",ROW($1:$99)),COLUMN(C162)+1)-SMALL(IF(ISERROR(SEARCH(MID(";"&amp;'CASE DATA'!$E163&amp;";",ROW($1:$99),1),";")),"",ROW($1:$99)),COLUMN(C162))-1)</f>
        <v/>
      </c>
      <c r="X163" s="196" t="str" cm="1">
        <f t="array" ref="X163">MID(";"&amp;'CASE DATA'!$E163&amp;";",SMALL(IF(ISERROR(SEARCH(MID(";"&amp;'CASE DATA'!$E163&amp;";",ROW($1:$99),1),";")),"",ROW($1:$99)+1),COLUMN(D163)),SMALL(IF(ISERROR(SEARCH(MID(";"&amp;'CASE DATA'!$E163&amp;";",ROW($1:$99),1),";")),"",ROW($1:$99)),COLUMN(D162)+1)-SMALL(IF(ISERROR(SEARCH(MID(";"&amp;'CASE DATA'!$E163&amp;";",ROW($1:$99),1),";")),"",ROW($1:$99)),COLUMN(D162))-1)</f>
        <v/>
      </c>
      <c r="Y163" s="196" t="str" cm="1">
        <f t="array" ref="Y163">MID(";"&amp;'CASE DATA'!$E163&amp;";",SMALL(IF(ISERROR(SEARCH(MID(";"&amp;'CASE DATA'!$E163&amp;";",ROW($1:$99),1),";")),"",ROW($1:$99)+1),COLUMN(E163)),SMALL(IF(ISERROR(SEARCH(MID(";"&amp;'CASE DATA'!$E163&amp;";",ROW($1:$99),1),";")),"",ROW($1:$99)),COLUMN(E162)+1)-SMALL(IF(ISERROR(SEARCH(MID(";"&amp;'CASE DATA'!$E163&amp;";",ROW($1:$99),1),";")),"",ROW($1:$99)),COLUMN(E162))-1)</f>
        <v/>
      </c>
      <c r="Z163" s="196" t="str" cm="1">
        <f t="array" ref="Z163">MID(";"&amp;'CASE DATA'!$E163&amp;";",SMALL(IF(ISERROR(SEARCH(MID(";"&amp;'CASE DATA'!$E163&amp;";",ROW($1:$99),1),";")),"",ROW($1:$99)+1),COLUMN(F163)),SMALL(IF(ISERROR(SEARCH(MID(";"&amp;'CASE DATA'!$E163&amp;";",ROW($1:$99),1),";")),"",ROW($1:$99)),COLUMN(F162)+1)-SMALL(IF(ISERROR(SEARCH(MID(";"&amp;'CASE DATA'!$E163&amp;";",ROW($1:$99),1),";")),"",ROW($1:$99)),COLUMN(F162))-1)</f>
        <v/>
      </c>
      <c r="AA163" s="196" t="str" cm="1">
        <f t="array" ref="AA163">MID(";"&amp;'CASE DATA'!$E163&amp;";",SMALL(IF(ISERROR(SEARCH(MID(";"&amp;'CASE DATA'!$E163&amp;";",ROW($1:$99),1),";")),"",ROW($1:$99)+1),COLUMN(G163)),SMALL(IF(ISERROR(SEARCH(MID(";"&amp;'CASE DATA'!$E163&amp;";",ROW($1:$99),1),";")),"",ROW($1:$99)),COLUMN(G162)+1)-SMALL(IF(ISERROR(SEARCH(MID(";"&amp;'CASE DATA'!$E163&amp;";",ROW($1:$99),1),";")),"",ROW($1:$99)),COLUMN(G162))-1)</f>
        <v/>
      </c>
      <c r="AB163" s="196" t="str" cm="1">
        <f t="array" ref="AB163">MID(";"&amp;'CASE DATA'!$E163&amp;";",SMALL(IF(ISERROR(SEARCH(MID(";"&amp;'CASE DATA'!$E163&amp;";",ROW($1:$99),1),";")),"",ROW($1:$99)+1),COLUMN(H163)),SMALL(IF(ISERROR(SEARCH(MID(";"&amp;'CASE DATA'!$E163&amp;";",ROW($1:$99),1),";")),"",ROW($1:$99)),COLUMN(H162)+1)-SMALL(IF(ISERROR(SEARCH(MID(";"&amp;'CASE DATA'!$E163&amp;";",ROW($1:$99),1),";")),"",ROW($1:$99)),COLUMN(H162))-1)</f>
        <v/>
      </c>
      <c r="AC163" s="196" t="str" cm="1">
        <f t="array" ref="AC163">MID(";"&amp;'CASE DATA'!$E163&amp;";",SMALL(IF(ISERROR(SEARCH(MID(";"&amp;'CASE DATA'!$E163&amp;";",ROW($1:$99),1),";")),"",ROW($1:$99)+1),COLUMN(I163)),SMALL(IF(ISERROR(SEARCH(MID(";"&amp;'CASE DATA'!$E163&amp;";",ROW($1:$99),1),";")),"",ROW($1:$99)),COLUMN(I162)+1)-SMALL(IF(ISERROR(SEARCH(MID(";"&amp;'CASE DATA'!$E163&amp;";",ROW($1:$99),1),";")),"",ROW($1:$99)),COLUMN(I162))-1)</f>
        <v/>
      </c>
      <c r="AD163" s="196" t="str" cm="1">
        <f t="array" ref="AD163">MID(";"&amp;'CASE DATA'!$E163&amp;";",SMALL(IF(ISERROR(SEARCH(MID(";"&amp;'CASE DATA'!$E163&amp;";",ROW($1:$99),1),";")),"",ROW($1:$99)+1),COLUMN(J163)),SMALL(IF(ISERROR(SEARCH(MID(";"&amp;'CASE DATA'!$E163&amp;";",ROW($1:$99),1),";")),"",ROW($1:$99)),COLUMN(J162)+1)-SMALL(IF(ISERROR(SEARCH(MID(";"&amp;'CASE DATA'!$E163&amp;";",ROW($1:$99),1),";")),"",ROW($1:$99)),COLUMN(J162))-1)</f>
        <v/>
      </c>
      <c r="AE163" s="196" t="str" cm="1">
        <f t="array" ref="AE163">MID(";"&amp;'CASE DATA'!$E163&amp;";",SMALL(IF(ISERROR(SEARCH(MID(";"&amp;'CASE DATA'!$E163&amp;";",ROW($1:$99),1),";")),"",ROW($1:$99)+1),COLUMN(K163)),SMALL(IF(ISERROR(SEARCH(MID(";"&amp;'CASE DATA'!$E163&amp;";",ROW($1:$99),1),";")),"",ROW($1:$99)),COLUMN(K162)+1)-SMALL(IF(ISERROR(SEARCH(MID(";"&amp;'CASE DATA'!$E163&amp;";",ROW($1:$99),1),";")),"",ROW($1:$99)),COLUMN(K162))-1)</f>
        <v/>
      </c>
      <c r="AF163" s="196" t="str" cm="1">
        <f t="array" ref="AF163">MID(";"&amp;'CASE DATA'!$E163&amp;";",SMALL(IF(ISERROR(SEARCH(MID(";"&amp;'CASE DATA'!$E163&amp;";",ROW($1:$99),1),";")),"",ROW($1:$99)+1),COLUMN(L163)),SMALL(IF(ISERROR(SEARCH(MID(";"&amp;'CASE DATA'!$E163&amp;";",ROW($1:$99),1),";")),"",ROW($1:$99)),COLUMN(L162)+1)-SMALL(IF(ISERROR(SEARCH(MID(";"&amp;'CASE DATA'!$E163&amp;";",ROW($1:$99),1),";")),"",ROW($1:$99)),COLUMN(L162))-1)</f>
        <v/>
      </c>
    </row>
    <row r="164" spans="4:32" x14ac:dyDescent="0.3">
      <c r="D164" s="175"/>
      <c r="E164" s="185"/>
      <c r="S164" s="11">
        <f t="shared" si="3"/>
        <v>0</v>
      </c>
      <c r="U164" s="196" t="str" cm="1">
        <f t="array" ref="U164">MID(";"&amp;'CASE DATA'!$E164&amp;";",SMALL(IF(ISERROR(SEARCH(MID(";"&amp;'CASE DATA'!$E164&amp;";",ROW($1:$99),1),";")),"",ROW($1:$99)+1),COLUMN(A164)),SMALL(IF(ISERROR(SEARCH(MID(";"&amp;'CASE DATA'!$E164&amp;";",ROW($1:$99),1),";")),"",ROW($1:$99)),COLUMN(A163)+1)-SMALL(IF(ISERROR(SEARCH(MID(";"&amp;'CASE DATA'!$E164&amp;";",ROW($1:$99),1),";")),"",ROW($1:$99)),COLUMN(A163))-1)</f>
        <v/>
      </c>
      <c r="V164" s="196" t="str" cm="1">
        <f t="array" ref="V164">MID(";"&amp;'CASE DATA'!$E164&amp;";",SMALL(IF(ISERROR(SEARCH(MID(";"&amp;'CASE DATA'!$E164&amp;";",ROW($1:$99),1),";")),"",ROW($1:$99)+1),COLUMN(B164)),SMALL(IF(ISERROR(SEARCH(MID(";"&amp;'CASE DATA'!$E164&amp;";",ROW($1:$99),1),";")),"",ROW($1:$99)),COLUMN(B163)+1)-SMALL(IF(ISERROR(SEARCH(MID(";"&amp;'CASE DATA'!$E164&amp;";",ROW($1:$99),1),";")),"",ROW($1:$99)),COLUMN(B163))-1)</f>
        <v/>
      </c>
      <c r="W164" s="196" t="str" cm="1">
        <f t="array" ref="W164">MID(";"&amp;'CASE DATA'!$E164&amp;";",SMALL(IF(ISERROR(SEARCH(MID(";"&amp;'CASE DATA'!$E164&amp;";",ROW($1:$99),1),";")),"",ROW($1:$99)+1),COLUMN(C164)),SMALL(IF(ISERROR(SEARCH(MID(";"&amp;'CASE DATA'!$E164&amp;";",ROW($1:$99),1),";")),"",ROW($1:$99)),COLUMN(C163)+1)-SMALL(IF(ISERROR(SEARCH(MID(";"&amp;'CASE DATA'!$E164&amp;";",ROW($1:$99),1),";")),"",ROW($1:$99)),COLUMN(C163))-1)</f>
        <v/>
      </c>
      <c r="X164" s="196" t="str" cm="1">
        <f t="array" ref="X164">MID(";"&amp;'CASE DATA'!$E164&amp;";",SMALL(IF(ISERROR(SEARCH(MID(";"&amp;'CASE DATA'!$E164&amp;";",ROW($1:$99),1),";")),"",ROW($1:$99)+1),COLUMN(D164)),SMALL(IF(ISERROR(SEARCH(MID(";"&amp;'CASE DATA'!$E164&amp;";",ROW($1:$99),1),";")),"",ROW($1:$99)),COLUMN(D163)+1)-SMALL(IF(ISERROR(SEARCH(MID(";"&amp;'CASE DATA'!$E164&amp;";",ROW($1:$99),1),";")),"",ROW($1:$99)),COLUMN(D163))-1)</f>
        <v/>
      </c>
      <c r="Y164" s="196" t="str" cm="1">
        <f t="array" ref="Y164">MID(";"&amp;'CASE DATA'!$E164&amp;";",SMALL(IF(ISERROR(SEARCH(MID(";"&amp;'CASE DATA'!$E164&amp;";",ROW($1:$99),1),";")),"",ROW($1:$99)+1),COLUMN(E164)),SMALL(IF(ISERROR(SEARCH(MID(";"&amp;'CASE DATA'!$E164&amp;";",ROW($1:$99),1),";")),"",ROW($1:$99)),COLUMN(E163)+1)-SMALL(IF(ISERROR(SEARCH(MID(";"&amp;'CASE DATA'!$E164&amp;";",ROW($1:$99),1),";")),"",ROW($1:$99)),COLUMN(E163))-1)</f>
        <v/>
      </c>
      <c r="Z164" s="196" t="str" cm="1">
        <f t="array" ref="Z164">MID(";"&amp;'CASE DATA'!$E164&amp;";",SMALL(IF(ISERROR(SEARCH(MID(";"&amp;'CASE DATA'!$E164&amp;";",ROW($1:$99),1),";")),"",ROW($1:$99)+1),COLUMN(F164)),SMALL(IF(ISERROR(SEARCH(MID(";"&amp;'CASE DATA'!$E164&amp;";",ROW($1:$99),1),";")),"",ROW($1:$99)),COLUMN(F163)+1)-SMALL(IF(ISERROR(SEARCH(MID(";"&amp;'CASE DATA'!$E164&amp;";",ROW($1:$99),1),";")),"",ROW($1:$99)),COLUMN(F163))-1)</f>
        <v/>
      </c>
      <c r="AA164" s="196" t="str" cm="1">
        <f t="array" ref="AA164">MID(";"&amp;'CASE DATA'!$E164&amp;";",SMALL(IF(ISERROR(SEARCH(MID(";"&amp;'CASE DATA'!$E164&amp;";",ROW($1:$99),1),";")),"",ROW($1:$99)+1),COLUMN(G164)),SMALL(IF(ISERROR(SEARCH(MID(";"&amp;'CASE DATA'!$E164&amp;";",ROW($1:$99),1),";")),"",ROW($1:$99)),COLUMN(G163)+1)-SMALL(IF(ISERROR(SEARCH(MID(";"&amp;'CASE DATA'!$E164&amp;";",ROW($1:$99),1),";")),"",ROW($1:$99)),COLUMN(G163))-1)</f>
        <v/>
      </c>
      <c r="AB164" s="196" t="str" cm="1">
        <f t="array" ref="AB164">MID(";"&amp;'CASE DATA'!$E164&amp;";",SMALL(IF(ISERROR(SEARCH(MID(";"&amp;'CASE DATA'!$E164&amp;";",ROW($1:$99),1),";")),"",ROW($1:$99)+1),COLUMN(H164)),SMALL(IF(ISERROR(SEARCH(MID(";"&amp;'CASE DATA'!$E164&amp;";",ROW($1:$99),1),";")),"",ROW($1:$99)),COLUMN(H163)+1)-SMALL(IF(ISERROR(SEARCH(MID(";"&amp;'CASE DATA'!$E164&amp;";",ROW($1:$99),1),";")),"",ROW($1:$99)),COLUMN(H163))-1)</f>
        <v/>
      </c>
      <c r="AC164" s="196" t="str" cm="1">
        <f t="array" ref="AC164">MID(";"&amp;'CASE DATA'!$E164&amp;";",SMALL(IF(ISERROR(SEARCH(MID(";"&amp;'CASE DATA'!$E164&amp;";",ROW($1:$99),1),";")),"",ROW($1:$99)+1),COLUMN(I164)),SMALL(IF(ISERROR(SEARCH(MID(";"&amp;'CASE DATA'!$E164&amp;";",ROW($1:$99),1),";")),"",ROW($1:$99)),COLUMN(I163)+1)-SMALL(IF(ISERROR(SEARCH(MID(";"&amp;'CASE DATA'!$E164&amp;";",ROW($1:$99),1),";")),"",ROW($1:$99)),COLUMN(I163))-1)</f>
        <v/>
      </c>
      <c r="AD164" s="196" t="str" cm="1">
        <f t="array" ref="AD164">MID(";"&amp;'CASE DATA'!$E164&amp;";",SMALL(IF(ISERROR(SEARCH(MID(";"&amp;'CASE DATA'!$E164&amp;";",ROW($1:$99),1),";")),"",ROW($1:$99)+1),COLUMN(J164)),SMALL(IF(ISERROR(SEARCH(MID(";"&amp;'CASE DATA'!$E164&amp;";",ROW($1:$99),1),";")),"",ROW($1:$99)),COLUMN(J163)+1)-SMALL(IF(ISERROR(SEARCH(MID(";"&amp;'CASE DATA'!$E164&amp;";",ROW($1:$99),1),";")),"",ROW($1:$99)),COLUMN(J163))-1)</f>
        <v/>
      </c>
      <c r="AE164" s="196" t="str" cm="1">
        <f t="array" ref="AE164">MID(";"&amp;'CASE DATA'!$E164&amp;";",SMALL(IF(ISERROR(SEARCH(MID(";"&amp;'CASE DATA'!$E164&amp;";",ROW($1:$99),1),";")),"",ROW($1:$99)+1),COLUMN(K164)),SMALL(IF(ISERROR(SEARCH(MID(";"&amp;'CASE DATA'!$E164&amp;";",ROW($1:$99),1),";")),"",ROW($1:$99)),COLUMN(K163)+1)-SMALL(IF(ISERROR(SEARCH(MID(";"&amp;'CASE DATA'!$E164&amp;";",ROW($1:$99),1),";")),"",ROW($1:$99)),COLUMN(K163))-1)</f>
        <v/>
      </c>
      <c r="AF164" s="196" t="str" cm="1">
        <f t="array" ref="AF164">MID(";"&amp;'CASE DATA'!$E164&amp;";",SMALL(IF(ISERROR(SEARCH(MID(";"&amp;'CASE DATA'!$E164&amp;";",ROW($1:$99),1),";")),"",ROW($1:$99)+1),COLUMN(L164)),SMALL(IF(ISERROR(SEARCH(MID(";"&amp;'CASE DATA'!$E164&amp;";",ROW($1:$99),1),";")),"",ROW($1:$99)),COLUMN(L163)+1)-SMALL(IF(ISERROR(SEARCH(MID(";"&amp;'CASE DATA'!$E164&amp;";",ROW($1:$99),1),";")),"",ROW($1:$99)),COLUMN(L163))-1)</f>
        <v/>
      </c>
    </row>
    <row r="165" spans="4:32" x14ac:dyDescent="0.3">
      <c r="D165" s="175"/>
      <c r="E165" s="185"/>
      <c r="S165" s="11">
        <f t="shared" si="3"/>
        <v>0</v>
      </c>
      <c r="U165" s="196" t="str" cm="1">
        <f t="array" ref="U165">MID(";"&amp;'CASE DATA'!$E165&amp;";",SMALL(IF(ISERROR(SEARCH(MID(";"&amp;'CASE DATA'!$E165&amp;";",ROW($1:$99),1),";")),"",ROW($1:$99)+1),COLUMN(A165)),SMALL(IF(ISERROR(SEARCH(MID(";"&amp;'CASE DATA'!$E165&amp;";",ROW($1:$99),1),";")),"",ROW($1:$99)),COLUMN(A164)+1)-SMALL(IF(ISERROR(SEARCH(MID(";"&amp;'CASE DATA'!$E165&amp;";",ROW($1:$99),1),";")),"",ROW($1:$99)),COLUMN(A164))-1)</f>
        <v/>
      </c>
      <c r="V165" s="196" t="str" cm="1">
        <f t="array" ref="V165">MID(";"&amp;'CASE DATA'!$E165&amp;";",SMALL(IF(ISERROR(SEARCH(MID(";"&amp;'CASE DATA'!$E165&amp;";",ROW($1:$99),1),";")),"",ROW($1:$99)+1),COLUMN(B165)),SMALL(IF(ISERROR(SEARCH(MID(";"&amp;'CASE DATA'!$E165&amp;";",ROW($1:$99),1),";")),"",ROW($1:$99)),COLUMN(B164)+1)-SMALL(IF(ISERROR(SEARCH(MID(";"&amp;'CASE DATA'!$E165&amp;";",ROW($1:$99),1),";")),"",ROW($1:$99)),COLUMN(B164))-1)</f>
        <v/>
      </c>
      <c r="W165" s="196" t="str" cm="1">
        <f t="array" ref="W165">MID(";"&amp;'CASE DATA'!$E165&amp;";",SMALL(IF(ISERROR(SEARCH(MID(";"&amp;'CASE DATA'!$E165&amp;";",ROW($1:$99),1),";")),"",ROW($1:$99)+1),COLUMN(C165)),SMALL(IF(ISERROR(SEARCH(MID(";"&amp;'CASE DATA'!$E165&amp;";",ROW($1:$99),1),";")),"",ROW($1:$99)),COLUMN(C164)+1)-SMALL(IF(ISERROR(SEARCH(MID(";"&amp;'CASE DATA'!$E165&amp;";",ROW($1:$99),1),";")),"",ROW($1:$99)),COLUMN(C164))-1)</f>
        <v/>
      </c>
      <c r="X165" s="196" t="str" cm="1">
        <f t="array" ref="X165">MID(";"&amp;'CASE DATA'!$E165&amp;";",SMALL(IF(ISERROR(SEARCH(MID(";"&amp;'CASE DATA'!$E165&amp;";",ROW($1:$99),1),";")),"",ROW($1:$99)+1),COLUMN(D165)),SMALL(IF(ISERROR(SEARCH(MID(";"&amp;'CASE DATA'!$E165&amp;";",ROW($1:$99),1),";")),"",ROW($1:$99)),COLUMN(D164)+1)-SMALL(IF(ISERROR(SEARCH(MID(";"&amp;'CASE DATA'!$E165&amp;";",ROW($1:$99),1),";")),"",ROW($1:$99)),COLUMN(D164))-1)</f>
        <v/>
      </c>
      <c r="Y165" s="196" t="str" cm="1">
        <f t="array" ref="Y165">MID(";"&amp;'CASE DATA'!$E165&amp;";",SMALL(IF(ISERROR(SEARCH(MID(";"&amp;'CASE DATA'!$E165&amp;";",ROW($1:$99),1),";")),"",ROW($1:$99)+1),COLUMN(E165)),SMALL(IF(ISERROR(SEARCH(MID(";"&amp;'CASE DATA'!$E165&amp;";",ROW($1:$99),1),";")),"",ROW($1:$99)),COLUMN(E164)+1)-SMALL(IF(ISERROR(SEARCH(MID(";"&amp;'CASE DATA'!$E165&amp;";",ROW($1:$99),1),";")),"",ROW($1:$99)),COLUMN(E164))-1)</f>
        <v/>
      </c>
      <c r="Z165" s="196" t="str" cm="1">
        <f t="array" ref="Z165">MID(";"&amp;'CASE DATA'!$E165&amp;";",SMALL(IF(ISERROR(SEARCH(MID(";"&amp;'CASE DATA'!$E165&amp;";",ROW($1:$99),1),";")),"",ROW($1:$99)+1),COLUMN(F165)),SMALL(IF(ISERROR(SEARCH(MID(";"&amp;'CASE DATA'!$E165&amp;";",ROW($1:$99),1),";")),"",ROW($1:$99)),COLUMN(F164)+1)-SMALL(IF(ISERROR(SEARCH(MID(";"&amp;'CASE DATA'!$E165&amp;";",ROW($1:$99),1),";")),"",ROW($1:$99)),COLUMN(F164))-1)</f>
        <v/>
      </c>
      <c r="AA165" s="196" t="str" cm="1">
        <f t="array" ref="AA165">MID(";"&amp;'CASE DATA'!$E165&amp;";",SMALL(IF(ISERROR(SEARCH(MID(";"&amp;'CASE DATA'!$E165&amp;";",ROW($1:$99),1),";")),"",ROW($1:$99)+1),COLUMN(G165)),SMALL(IF(ISERROR(SEARCH(MID(";"&amp;'CASE DATA'!$E165&amp;";",ROW($1:$99),1),";")),"",ROW($1:$99)),COLUMN(G164)+1)-SMALL(IF(ISERROR(SEARCH(MID(";"&amp;'CASE DATA'!$E165&amp;";",ROW($1:$99),1),";")),"",ROW($1:$99)),COLUMN(G164))-1)</f>
        <v/>
      </c>
      <c r="AB165" s="196" t="str" cm="1">
        <f t="array" ref="AB165">MID(";"&amp;'CASE DATA'!$E165&amp;";",SMALL(IF(ISERROR(SEARCH(MID(";"&amp;'CASE DATA'!$E165&amp;";",ROW($1:$99),1),";")),"",ROW($1:$99)+1),COLUMN(H165)),SMALL(IF(ISERROR(SEARCH(MID(";"&amp;'CASE DATA'!$E165&amp;";",ROW($1:$99),1),";")),"",ROW($1:$99)),COLUMN(H164)+1)-SMALL(IF(ISERROR(SEARCH(MID(";"&amp;'CASE DATA'!$E165&amp;";",ROW($1:$99),1),";")),"",ROW($1:$99)),COLUMN(H164))-1)</f>
        <v/>
      </c>
      <c r="AC165" s="196" t="str" cm="1">
        <f t="array" ref="AC165">MID(";"&amp;'CASE DATA'!$E165&amp;";",SMALL(IF(ISERROR(SEARCH(MID(";"&amp;'CASE DATA'!$E165&amp;";",ROW($1:$99),1),";")),"",ROW($1:$99)+1),COLUMN(I165)),SMALL(IF(ISERROR(SEARCH(MID(";"&amp;'CASE DATA'!$E165&amp;";",ROW($1:$99),1),";")),"",ROW($1:$99)),COLUMN(I164)+1)-SMALL(IF(ISERROR(SEARCH(MID(";"&amp;'CASE DATA'!$E165&amp;";",ROW($1:$99),1),";")),"",ROW($1:$99)),COLUMN(I164))-1)</f>
        <v/>
      </c>
      <c r="AD165" s="196" t="str" cm="1">
        <f t="array" ref="AD165">MID(";"&amp;'CASE DATA'!$E165&amp;";",SMALL(IF(ISERROR(SEARCH(MID(";"&amp;'CASE DATA'!$E165&amp;";",ROW($1:$99),1),";")),"",ROW($1:$99)+1),COLUMN(J165)),SMALL(IF(ISERROR(SEARCH(MID(";"&amp;'CASE DATA'!$E165&amp;";",ROW($1:$99),1),";")),"",ROW($1:$99)),COLUMN(J164)+1)-SMALL(IF(ISERROR(SEARCH(MID(";"&amp;'CASE DATA'!$E165&amp;";",ROW($1:$99),1),";")),"",ROW($1:$99)),COLUMN(J164))-1)</f>
        <v/>
      </c>
      <c r="AE165" s="196" t="str" cm="1">
        <f t="array" ref="AE165">MID(";"&amp;'CASE DATA'!$E165&amp;";",SMALL(IF(ISERROR(SEARCH(MID(";"&amp;'CASE DATA'!$E165&amp;";",ROW($1:$99),1),";")),"",ROW($1:$99)+1),COLUMN(K165)),SMALL(IF(ISERROR(SEARCH(MID(";"&amp;'CASE DATA'!$E165&amp;";",ROW($1:$99),1),";")),"",ROW($1:$99)),COLUMN(K164)+1)-SMALL(IF(ISERROR(SEARCH(MID(";"&amp;'CASE DATA'!$E165&amp;";",ROW($1:$99),1),";")),"",ROW($1:$99)),COLUMN(K164))-1)</f>
        <v/>
      </c>
      <c r="AF165" s="196" t="str" cm="1">
        <f t="array" ref="AF165">MID(";"&amp;'CASE DATA'!$E165&amp;";",SMALL(IF(ISERROR(SEARCH(MID(";"&amp;'CASE DATA'!$E165&amp;";",ROW($1:$99),1),";")),"",ROW($1:$99)+1),COLUMN(L165)),SMALL(IF(ISERROR(SEARCH(MID(";"&amp;'CASE DATA'!$E165&amp;";",ROW($1:$99),1),";")),"",ROW($1:$99)),COLUMN(L164)+1)-SMALL(IF(ISERROR(SEARCH(MID(";"&amp;'CASE DATA'!$E165&amp;";",ROW($1:$99),1),";")),"",ROW($1:$99)),COLUMN(L164))-1)</f>
        <v/>
      </c>
    </row>
    <row r="166" spans="4:32" x14ac:dyDescent="0.3">
      <c r="D166" s="175"/>
      <c r="E166" s="185"/>
      <c r="S166" s="11">
        <f t="shared" si="3"/>
        <v>0</v>
      </c>
      <c r="U166" s="196" t="str" cm="1">
        <f t="array" ref="U166">MID(";"&amp;'CASE DATA'!$E166&amp;";",SMALL(IF(ISERROR(SEARCH(MID(";"&amp;'CASE DATA'!$E166&amp;";",ROW($1:$99),1),";")),"",ROW($1:$99)+1),COLUMN(A166)),SMALL(IF(ISERROR(SEARCH(MID(";"&amp;'CASE DATA'!$E166&amp;";",ROW($1:$99),1),";")),"",ROW($1:$99)),COLUMN(A165)+1)-SMALL(IF(ISERROR(SEARCH(MID(";"&amp;'CASE DATA'!$E166&amp;";",ROW($1:$99),1),";")),"",ROW($1:$99)),COLUMN(A165))-1)</f>
        <v/>
      </c>
      <c r="V166" s="196" t="str" cm="1">
        <f t="array" ref="V166">MID(";"&amp;'CASE DATA'!$E166&amp;";",SMALL(IF(ISERROR(SEARCH(MID(";"&amp;'CASE DATA'!$E166&amp;";",ROW($1:$99),1),";")),"",ROW($1:$99)+1),COLUMN(B166)),SMALL(IF(ISERROR(SEARCH(MID(";"&amp;'CASE DATA'!$E166&amp;";",ROW($1:$99),1),";")),"",ROW($1:$99)),COLUMN(B165)+1)-SMALL(IF(ISERROR(SEARCH(MID(";"&amp;'CASE DATA'!$E166&amp;";",ROW($1:$99),1),";")),"",ROW($1:$99)),COLUMN(B165))-1)</f>
        <v/>
      </c>
      <c r="W166" s="196" t="str" cm="1">
        <f t="array" ref="W166">MID(";"&amp;'CASE DATA'!$E166&amp;";",SMALL(IF(ISERROR(SEARCH(MID(";"&amp;'CASE DATA'!$E166&amp;";",ROW($1:$99),1),";")),"",ROW($1:$99)+1),COLUMN(C166)),SMALL(IF(ISERROR(SEARCH(MID(";"&amp;'CASE DATA'!$E166&amp;";",ROW($1:$99),1),";")),"",ROW($1:$99)),COLUMN(C165)+1)-SMALL(IF(ISERROR(SEARCH(MID(";"&amp;'CASE DATA'!$E166&amp;";",ROW($1:$99),1),";")),"",ROW($1:$99)),COLUMN(C165))-1)</f>
        <v/>
      </c>
      <c r="X166" s="196" t="str" cm="1">
        <f t="array" ref="X166">MID(";"&amp;'CASE DATA'!$E166&amp;";",SMALL(IF(ISERROR(SEARCH(MID(";"&amp;'CASE DATA'!$E166&amp;";",ROW($1:$99),1),";")),"",ROW($1:$99)+1),COLUMN(D166)),SMALL(IF(ISERROR(SEARCH(MID(";"&amp;'CASE DATA'!$E166&amp;";",ROW($1:$99),1),";")),"",ROW($1:$99)),COLUMN(D165)+1)-SMALL(IF(ISERROR(SEARCH(MID(";"&amp;'CASE DATA'!$E166&amp;";",ROW($1:$99),1),";")),"",ROW($1:$99)),COLUMN(D165))-1)</f>
        <v/>
      </c>
      <c r="Y166" s="196" t="str" cm="1">
        <f t="array" ref="Y166">MID(";"&amp;'CASE DATA'!$E166&amp;";",SMALL(IF(ISERROR(SEARCH(MID(";"&amp;'CASE DATA'!$E166&amp;";",ROW($1:$99),1),";")),"",ROW($1:$99)+1),COLUMN(E166)),SMALL(IF(ISERROR(SEARCH(MID(";"&amp;'CASE DATA'!$E166&amp;";",ROW($1:$99),1),";")),"",ROW($1:$99)),COLUMN(E165)+1)-SMALL(IF(ISERROR(SEARCH(MID(";"&amp;'CASE DATA'!$E166&amp;";",ROW($1:$99),1),";")),"",ROW($1:$99)),COLUMN(E165))-1)</f>
        <v/>
      </c>
      <c r="Z166" s="196" t="str" cm="1">
        <f t="array" ref="Z166">MID(";"&amp;'CASE DATA'!$E166&amp;";",SMALL(IF(ISERROR(SEARCH(MID(";"&amp;'CASE DATA'!$E166&amp;";",ROW($1:$99),1),";")),"",ROW($1:$99)+1),COLUMN(F166)),SMALL(IF(ISERROR(SEARCH(MID(";"&amp;'CASE DATA'!$E166&amp;";",ROW($1:$99),1),";")),"",ROW($1:$99)),COLUMN(F165)+1)-SMALL(IF(ISERROR(SEARCH(MID(";"&amp;'CASE DATA'!$E166&amp;";",ROW($1:$99),1),";")),"",ROW($1:$99)),COLUMN(F165))-1)</f>
        <v/>
      </c>
      <c r="AA166" s="196" t="str" cm="1">
        <f t="array" ref="AA166">MID(";"&amp;'CASE DATA'!$E166&amp;";",SMALL(IF(ISERROR(SEARCH(MID(";"&amp;'CASE DATA'!$E166&amp;";",ROW($1:$99),1),";")),"",ROW($1:$99)+1),COLUMN(G166)),SMALL(IF(ISERROR(SEARCH(MID(";"&amp;'CASE DATA'!$E166&amp;";",ROW($1:$99),1),";")),"",ROW($1:$99)),COLUMN(G165)+1)-SMALL(IF(ISERROR(SEARCH(MID(";"&amp;'CASE DATA'!$E166&amp;";",ROW($1:$99),1),";")),"",ROW($1:$99)),COLUMN(G165))-1)</f>
        <v/>
      </c>
      <c r="AB166" s="196" t="str" cm="1">
        <f t="array" ref="AB166">MID(";"&amp;'CASE DATA'!$E166&amp;";",SMALL(IF(ISERROR(SEARCH(MID(";"&amp;'CASE DATA'!$E166&amp;";",ROW($1:$99),1),";")),"",ROW($1:$99)+1),COLUMN(H166)),SMALL(IF(ISERROR(SEARCH(MID(";"&amp;'CASE DATA'!$E166&amp;";",ROW($1:$99),1),";")),"",ROW($1:$99)),COLUMN(H165)+1)-SMALL(IF(ISERROR(SEARCH(MID(";"&amp;'CASE DATA'!$E166&amp;";",ROW($1:$99),1),";")),"",ROW($1:$99)),COLUMN(H165))-1)</f>
        <v/>
      </c>
      <c r="AC166" s="196" t="str" cm="1">
        <f t="array" ref="AC166">MID(";"&amp;'CASE DATA'!$E166&amp;";",SMALL(IF(ISERROR(SEARCH(MID(";"&amp;'CASE DATA'!$E166&amp;";",ROW($1:$99),1),";")),"",ROW($1:$99)+1),COLUMN(I166)),SMALL(IF(ISERROR(SEARCH(MID(";"&amp;'CASE DATA'!$E166&amp;";",ROW($1:$99),1),";")),"",ROW($1:$99)),COLUMN(I165)+1)-SMALL(IF(ISERROR(SEARCH(MID(";"&amp;'CASE DATA'!$E166&amp;";",ROW($1:$99),1),";")),"",ROW($1:$99)),COLUMN(I165))-1)</f>
        <v/>
      </c>
      <c r="AD166" s="196" t="str" cm="1">
        <f t="array" ref="AD166">MID(";"&amp;'CASE DATA'!$E166&amp;";",SMALL(IF(ISERROR(SEARCH(MID(";"&amp;'CASE DATA'!$E166&amp;";",ROW($1:$99),1),";")),"",ROW($1:$99)+1),COLUMN(J166)),SMALL(IF(ISERROR(SEARCH(MID(";"&amp;'CASE DATA'!$E166&amp;";",ROW($1:$99),1),";")),"",ROW($1:$99)),COLUMN(J165)+1)-SMALL(IF(ISERROR(SEARCH(MID(";"&amp;'CASE DATA'!$E166&amp;";",ROW($1:$99),1),";")),"",ROW($1:$99)),COLUMN(J165))-1)</f>
        <v/>
      </c>
      <c r="AE166" s="196" t="str" cm="1">
        <f t="array" ref="AE166">MID(";"&amp;'CASE DATA'!$E166&amp;";",SMALL(IF(ISERROR(SEARCH(MID(";"&amp;'CASE DATA'!$E166&amp;";",ROW($1:$99),1),";")),"",ROW($1:$99)+1),COLUMN(K166)),SMALL(IF(ISERROR(SEARCH(MID(";"&amp;'CASE DATA'!$E166&amp;";",ROW($1:$99),1),";")),"",ROW($1:$99)),COLUMN(K165)+1)-SMALL(IF(ISERROR(SEARCH(MID(";"&amp;'CASE DATA'!$E166&amp;";",ROW($1:$99),1),";")),"",ROW($1:$99)),COLUMN(K165))-1)</f>
        <v/>
      </c>
      <c r="AF166" s="196" t="str" cm="1">
        <f t="array" ref="AF166">MID(";"&amp;'CASE DATA'!$E166&amp;";",SMALL(IF(ISERROR(SEARCH(MID(";"&amp;'CASE DATA'!$E166&amp;";",ROW($1:$99),1),";")),"",ROW($1:$99)+1),COLUMN(L166)),SMALL(IF(ISERROR(SEARCH(MID(";"&amp;'CASE DATA'!$E166&amp;";",ROW($1:$99),1),";")),"",ROW($1:$99)),COLUMN(L165)+1)-SMALL(IF(ISERROR(SEARCH(MID(";"&amp;'CASE DATA'!$E166&amp;";",ROW($1:$99),1),";")),"",ROW($1:$99)),COLUMN(L165))-1)</f>
        <v/>
      </c>
    </row>
    <row r="167" spans="4:32" x14ac:dyDescent="0.3">
      <c r="D167" s="175"/>
      <c r="E167" s="185"/>
      <c r="S167" s="11">
        <f t="shared" si="3"/>
        <v>0</v>
      </c>
      <c r="U167" s="196" t="str" cm="1">
        <f t="array" ref="U167">MID(";"&amp;'CASE DATA'!$E167&amp;";",SMALL(IF(ISERROR(SEARCH(MID(";"&amp;'CASE DATA'!$E167&amp;";",ROW($1:$99),1),";")),"",ROW($1:$99)+1),COLUMN(A167)),SMALL(IF(ISERROR(SEARCH(MID(";"&amp;'CASE DATA'!$E167&amp;";",ROW($1:$99),1),";")),"",ROW($1:$99)),COLUMN(A166)+1)-SMALL(IF(ISERROR(SEARCH(MID(";"&amp;'CASE DATA'!$E167&amp;";",ROW($1:$99),1),";")),"",ROW($1:$99)),COLUMN(A166))-1)</f>
        <v/>
      </c>
      <c r="V167" s="196" t="str" cm="1">
        <f t="array" ref="V167">MID(";"&amp;'CASE DATA'!$E167&amp;";",SMALL(IF(ISERROR(SEARCH(MID(";"&amp;'CASE DATA'!$E167&amp;";",ROW($1:$99),1),";")),"",ROW($1:$99)+1),COLUMN(B167)),SMALL(IF(ISERROR(SEARCH(MID(";"&amp;'CASE DATA'!$E167&amp;";",ROW($1:$99),1),";")),"",ROW($1:$99)),COLUMN(B166)+1)-SMALL(IF(ISERROR(SEARCH(MID(";"&amp;'CASE DATA'!$E167&amp;";",ROW($1:$99),1),";")),"",ROW($1:$99)),COLUMN(B166))-1)</f>
        <v/>
      </c>
      <c r="W167" s="196" t="str" cm="1">
        <f t="array" ref="W167">MID(";"&amp;'CASE DATA'!$E167&amp;";",SMALL(IF(ISERROR(SEARCH(MID(";"&amp;'CASE DATA'!$E167&amp;";",ROW($1:$99),1),";")),"",ROW($1:$99)+1),COLUMN(C167)),SMALL(IF(ISERROR(SEARCH(MID(";"&amp;'CASE DATA'!$E167&amp;";",ROW($1:$99),1),";")),"",ROW($1:$99)),COLUMN(C166)+1)-SMALL(IF(ISERROR(SEARCH(MID(";"&amp;'CASE DATA'!$E167&amp;";",ROW($1:$99),1),";")),"",ROW($1:$99)),COLUMN(C166))-1)</f>
        <v/>
      </c>
      <c r="X167" s="196" t="str" cm="1">
        <f t="array" ref="X167">MID(";"&amp;'CASE DATA'!$E167&amp;";",SMALL(IF(ISERROR(SEARCH(MID(";"&amp;'CASE DATA'!$E167&amp;";",ROW($1:$99),1),";")),"",ROW($1:$99)+1),COLUMN(D167)),SMALL(IF(ISERROR(SEARCH(MID(";"&amp;'CASE DATA'!$E167&amp;";",ROW($1:$99),1),";")),"",ROW($1:$99)),COLUMN(D166)+1)-SMALL(IF(ISERROR(SEARCH(MID(";"&amp;'CASE DATA'!$E167&amp;";",ROW($1:$99),1),";")),"",ROW($1:$99)),COLUMN(D166))-1)</f>
        <v/>
      </c>
      <c r="Y167" s="196" t="str" cm="1">
        <f t="array" ref="Y167">MID(";"&amp;'CASE DATA'!$E167&amp;";",SMALL(IF(ISERROR(SEARCH(MID(";"&amp;'CASE DATA'!$E167&amp;";",ROW($1:$99),1),";")),"",ROW($1:$99)+1),COLUMN(E167)),SMALL(IF(ISERROR(SEARCH(MID(";"&amp;'CASE DATA'!$E167&amp;";",ROW($1:$99),1),";")),"",ROW($1:$99)),COLUMN(E166)+1)-SMALL(IF(ISERROR(SEARCH(MID(";"&amp;'CASE DATA'!$E167&amp;";",ROW($1:$99),1),";")),"",ROW($1:$99)),COLUMN(E166))-1)</f>
        <v/>
      </c>
      <c r="Z167" s="196" t="str" cm="1">
        <f t="array" ref="Z167">MID(";"&amp;'CASE DATA'!$E167&amp;";",SMALL(IF(ISERROR(SEARCH(MID(";"&amp;'CASE DATA'!$E167&amp;";",ROW($1:$99),1),";")),"",ROW($1:$99)+1),COLUMN(F167)),SMALL(IF(ISERROR(SEARCH(MID(";"&amp;'CASE DATA'!$E167&amp;";",ROW($1:$99),1),";")),"",ROW($1:$99)),COLUMN(F166)+1)-SMALL(IF(ISERROR(SEARCH(MID(";"&amp;'CASE DATA'!$E167&amp;";",ROW($1:$99),1),";")),"",ROW($1:$99)),COLUMN(F166))-1)</f>
        <v/>
      </c>
      <c r="AA167" s="196" t="str" cm="1">
        <f t="array" ref="AA167">MID(";"&amp;'CASE DATA'!$E167&amp;";",SMALL(IF(ISERROR(SEARCH(MID(";"&amp;'CASE DATA'!$E167&amp;";",ROW($1:$99),1),";")),"",ROW($1:$99)+1),COLUMN(G167)),SMALL(IF(ISERROR(SEARCH(MID(";"&amp;'CASE DATA'!$E167&amp;";",ROW($1:$99),1),";")),"",ROW($1:$99)),COLUMN(G166)+1)-SMALL(IF(ISERROR(SEARCH(MID(";"&amp;'CASE DATA'!$E167&amp;";",ROW($1:$99),1),";")),"",ROW($1:$99)),COLUMN(G166))-1)</f>
        <v/>
      </c>
      <c r="AB167" s="196" t="str" cm="1">
        <f t="array" ref="AB167">MID(";"&amp;'CASE DATA'!$E167&amp;";",SMALL(IF(ISERROR(SEARCH(MID(";"&amp;'CASE DATA'!$E167&amp;";",ROW($1:$99),1),";")),"",ROW($1:$99)+1),COLUMN(H167)),SMALL(IF(ISERROR(SEARCH(MID(";"&amp;'CASE DATA'!$E167&amp;";",ROW($1:$99),1),";")),"",ROW($1:$99)),COLUMN(H166)+1)-SMALL(IF(ISERROR(SEARCH(MID(";"&amp;'CASE DATA'!$E167&amp;";",ROW($1:$99),1),";")),"",ROW($1:$99)),COLUMN(H166))-1)</f>
        <v/>
      </c>
      <c r="AC167" s="196" t="str" cm="1">
        <f t="array" ref="AC167">MID(";"&amp;'CASE DATA'!$E167&amp;";",SMALL(IF(ISERROR(SEARCH(MID(";"&amp;'CASE DATA'!$E167&amp;";",ROW($1:$99),1),";")),"",ROW($1:$99)+1),COLUMN(I167)),SMALL(IF(ISERROR(SEARCH(MID(";"&amp;'CASE DATA'!$E167&amp;";",ROW($1:$99),1),";")),"",ROW($1:$99)),COLUMN(I166)+1)-SMALL(IF(ISERROR(SEARCH(MID(";"&amp;'CASE DATA'!$E167&amp;";",ROW($1:$99),1),";")),"",ROW($1:$99)),COLUMN(I166))-1)</f>
        <v/>
      </c>
      <c r="AD167" s="196" t="str" cm="1">
        <f t="array" ref="AD167">MID(";"&amp;'CASE DATA'!$E167&amp;";",SMALL(IF(ISERROR(SEARCH(MID(";"&amp;'CASE DATA'!$E167&amp;";",ROW($1:$99),1),";")),"",ROW($1:$99)+1),COLUMN(J167)),SMALL(IF(ISERROR(SEARCH(MID(";"&amp;'CASE DATA'!$E167&amp;";",ROW($1:$99),1),";")),"",ROW($1:$99)),COLUMN(J166)+1)-SMALL(IF(ISERROR(SEARCH(MID(";"&amp;'CASE DATA'!$E167&amp;";",ROW($1:$99),1),";")),"",ROW($1:$99)),COLUMN(J166))-1)</f>
        <v/>
      </c>
      <c r="AE167" s="196" t="str" cm="1">
        <f t="array" ref="AE167">MID(";"&amp;'CASE DATA'!$E167&amp;";",SMALL(IF(ISERROR(SEARCH(MID(";"&amp;'CASE DATA'!$E167&amp;";",ROW($1:$99),1),";")),"",ROW($1:$99)+1),COLUMN(K167)),SMALL(IF(ISERROR(SEARCH(MID(";"&amp;'CASE DATA'!$E167&amp;";",ROW($1:$99),1),";")),"",ROW($1:$99)),COLUMN(K166)+1)-SMALL(IF(ISERROR(SEARCH(MID(";"&amp;'CASE DATA'!$E167&amp;";",ROW($1:$99),1),";")),"",ROW($1:$99)),COLUMN(K166))-1)</f>
        <v/>
      </c>
      <c r="AF167" s="196" t="str" cm="1">
        <f t="array" ref="AF167">MID(";"&amp;'CASE DATA'!$E167&amp;";",SMALL(IF(ISERROR(SEARCH(MID(";"&amp;'CASE DATA'!$E167&amp;";",ROW($1:$99),1),";")),"",ROW($1:$99)+1),COLUMN(L167)),SMALL(IF(ISERROR(SEARCH(MID(";"&amp;'CASE DATA'!$E167&amp;";",ROW($1:$99),1),";")),"",ROW($1:$99)),COLUMN(L166)+1)-SMALL(IF(ISERROR(SEARCH(MID(";"&amp;'CASE DATA'!$E167&amp;";",ROW($1:$99),1),";")),"",ROW($1:$99)),COLUMN(L166))-1)</f>
        <v/>
      </c>
    </row>
    <row r="168" spans="4:32" x14ac:dyDescent="0.3">
      <c r="D168" s="175"/>
      <c r="E168" s="185"/>
      <c r="S168" s="11">
        <f t="shared" si="3"/>
        <v>0</v>
      </c>
      <c r="U168" s="196" t="str" cm="1">
        <f t="array" ref="U168">MID(";"&amp;'CASE DATA'!$E168&amp;";",SMALL(IF(ISERROR(SEARCH(MID(";"&amp;'CASE DATA'!$E168&amp;";",ROW($1:$99),1),";")),"",ROW($1:$99)+1),COLUMN(A168)),SMALL(IF(ISERROR(SEARCH(MID(";"&amp;'CASE DATA'!$E168&amp;";",ROW($1:$99),1),";")),"",ROW($1:$99)),COLUMN(A167)+1)-SMALL(IF(ISERROR(SEARCH(MID(";"&amp;'CASE DATA'!$E168&amp;";",ROW($1:$99),1),";")),"",ROW($1:$99)),COLUMN(A167))-1)</f>
        <v/>
      </c>
      <c r="V168" s="196" t="str" cm="1">
        <f t="array" ref="V168">MID(";"&amp;'CASE DATA'!$E168&amp;";",SMALL(IF(ISERROR(SEARCH(MID(";"&amp;'CASE DATA'!$E168&amp;";",ROW($1:$99),1),";")),"",ROW($1:$99)+1),COLUMN(B168)),SMALL(IF(ISERROR(SEARCH(MID(";"&amp;'CASE DATA'!$E168&amp;";",ROW($1:$99),1),";")),"",ROW($1:$99)),COLUMN(B167)+1)-SMALL(IF(ISERROR(SEARCH(MID(";"&amp;'CASE DATA'!$E168&amp;";",ROW($1:$99),1),";")),"",ROW($1:$99)),COLUMN(B167))-1)</f>
        <v/>
      </c>
      <c r="W168" s="196" t="str" cm="1">
        <f t="array" ref="W168">MID(";"&amp;'CASE DATA'!$E168&amp;";",SMALL(IF(ISERROR(SEARCH(MID(";"&amp;'CASE DATA'!$E168&amp;";",ROW($1:$99),1),";")),"",ROW($1:$99)+1),COLUMN(C168)),SMALL(IF(ISERROR(SEARCH(MID(";"&amp;'CASE DATA'!$E168&amp;";",ROW($1:$99),1),";")),"",ROW($1:$99)),COLUMN(C167)+1)-SMALL(IF(ISERROR(SEARCH(MID(";"&amp;'CASE DATA'!$E168&amp;";",ROW($1:$99),1),";")),"",ROW($1:$99)),COLUMN(C167))-1)</f>
        <v/>
      </c>
      <c r="X168" s="196" t="str" cm="1">
        <f t="array" ref="X168">MID(";"&amp;'CASE DATA'!$E168&amp;";",SMALL(IF(ISERROR(SEARCH(MID(";"&amp;'CASE DATA'!$E168&amp;";",ROW($1:$99),1),";")),"",ROW($1:$99)+1),COLUMN(D168)),SMALL(IF(ISERROR(SEARCH(MID(";"&amp;'CASE DATA'!$E168&amp;";",ROW($1:$99),1),";")),"",ROW($1:$99)),COLUMN(D167)+1)-SMALL(IF(ISERROR(SEARCH(MID(";"&amp;'CASE DATA'!$E168&amp;";",ROW($1:$99),1),";")),"",ROW($1:$99)),COLUMN(D167))-1)</f>
        <v/>
      </c>
      <c r="Y168" s="196" t="str" cm="1">
        <f t="array" ref="Y168">MID(";"&amp;'CASE DATA'!$E168&amp;";",SMALL(IF(ISERROR(SEARCH(MID(";"&amp;'CASE DATA'!$E168&amp;";",ROW($1:$99),1),";")),"",ROW($1:$99)+1),COLUMN(E168)),SMALL(IF(ISERROR(SEARCH(MID(";"&amp;'CASE DATA'!$E168&amp;";",ROW($1:$99),1),";")),"",ROW($1:$99)),COLUMN(E167)+1)-SMALL(IF(ISERROR(SEARCH(MID(";"&amp;'CASE DATA'!$E168&amp;";",ROW($1:$99),1),";")),"",ROW($1:$99)),COLUMN(E167))-1)</f>
        <v/>
      </c>
      <c r="Z168" s="196" t="str" cm="1">
        <f t="array" ref="Z168">MID(";"&amp;'CASE DATA'!$E168&amp;";",SMALL(IF(ISERROR(SEARCH(MID(";"&amp;'CASE DATA'!$E168&amp;";",ROW($1:$99),1),";")),"",ROW($1:$99)+1),COLUMN(F168)),SMALL(IF(ISERROR(SEARCH(MID(";"&amp;'CASE DATA'!$E168&amp;";",ROW($1:$99),1),";")),"",ROW($1:$99)),COLUMN(F167)+1)-SMALL(IF(ISERROR(SEARCH(MID(";"&amp;'CASE DATA'!$E168&amp;";",ROW($1:$99),1),";")),"",ROW($1:$99)),COLUMN(F167))-1)</f>
        <v/>
      </c>
      <c r="AA168" s="196" t="str" cm="1">
        <f t="array" ref="AA168">MID(";"&amp;'CASE DATA'!$E168&amp;";",SMALL(IF(ISERROR(SEARCH(MID(";"&amp;'CASE DATA'!$E168&amp;";",ROW($1:$99),1),";")),"",ROW($1:$99)+1),COLUMN(G168)),SMALL(IF(ISERROR(SEARCH(MID(";"&amp;'CASE DATA'!$E168&amp;";",ROW($1:$99),1),";")),"",ROW($1:$99)),COLUMN(G167)+1)-SMALL(IF(ISERROR(SEARCH(MID(";"&amp;'CASE DATA'!$E168&amp;";",ROW($1:$99),1),";")),"",ROW($1:$99)),COLUMN(G167))-1)</f>
        <v/>
      </c>
      <c r="AB168" s="196" t="str" cm="1">
        <f t="array" ref="AB168">MID(";"&amp;'CASE DATA'!$E168&amp;";",SMALL(IF(ISERROR(SEARCH(MID(";"&amp;'CASE DATA'!$E168&amp;";",ROW($1:$99),1),";")),"",ROW($1:$99)+1),COLUMN(H168)),SMALL(IF(ISERROR(SEARCH(MID(";"&amp;'CASE DATA'!$E168&amp;";",ROW($1:$99),1),";")),"",ROW($1:$99)),COLUMN(H167)+1)-SMALL(IF(ISERROR(SEARCH(MID(";"&amp;'CASE DATA'!$E168&amp;";",ROW($1:$99),1),";")),"",ROW($1:$99)),COLUMN(H167))-1)</f>
        <v/>
      </c>
      <c r="AC168" s="196" t="str" cm="1">
        <f t="array" ref="AC168">MID(";"&amp;'CASE DATA'!$E168&amp;";",SMALL(IF(ISERROR(SEARCH(MID(";"&amp;'CASE DATA'!$E168&amp;";",ROW($1:$99),1),";")),"",ROW($1:$99)+1),COLUMN(I168)),SMALL(IF(ISERROR(SEARCH(MID(";"&amp;'CASE DATA'!$E168&amp;";",ROW($1:$99),1),";")),"",ROW($1:$99)),COLUMN(I167)+1)-SMALL(IF(ISERROR(SEARCH(MID(";"&amp;'CASE DATA'!$E168&amp;";",ROW($1:$99),1),";")),"",ROW($1:$99)),COLUMN(I167))-1)</f>
        <v/>
      </c>
      <c r="AD168" s="196" t="str" cm="1">
        <f t="array" ref="AD168">MID(";"&amp;'CASE DATA'!$E168&amp;";",SMALL(IF(ISERROR(SEARCH(MID(";"&amp;'CASE DATA'!$E168&amp;";",ROW($1:$99),1),";")),"",ROW($1:$99)+1),COLUMN(J168)),SMALL(IF(ISERROR(SEARCH(MID(";"&amp;'CASE DATA'!$E168&amp;";",ROW($1:$99),1),";")),"",ROW($1:$99)),COLUMN(J167)+1)-SMALL(IF(ISERROR(SEARCH(MID(";"&amp;'CASE DATA'!$E168&amp;";",ROW($1:$99),1),";")),"",ROW($1:$99)),COLUMN(J167))-1)</f>
        <v/>
      </c>
      <c r="AE168" s="196" t="str" cm="1">
        <f t="array" ref="AE168">MID(";"&amp;'CASE DATA'!$E168&amp;";",SMALL(IF(ISERROR(SEARCH(MID(";"&amp;'CASE DATA'!$E168&amp;";",ROW($1:$99),1),";")),"",ROW($1:$99)+1),COLUMN(K168)),SMALL(IF(ISERROR(SEARCH(MID(";"&amp;'CASE DATA'!$E168&amp;";",ROW($1:$99),1),";")),"",ROW($1:$99)),COLUMN(K167)+1)-SMALL(IF(ISERROR(SEARCH(MID(";"&amp;'CASE DATA'!$E168&amp;";",ROW($1:$99),1),";")),"",ROW($1:$99)),COLUMN(K167))-1)</f>
        <v/>
      </c>
      <c r="AF168" s="196" t="str" cm="1">
        <f t="array" ref="AF168">MID(";"&amp;'CASE DATA'!$E168&amp;";",SMALL(IF(ISERROR(SEARCH(MID(";"&amp;'CASE DATA'!$E168&amp;";",ROW($1:$99),1),";")),"",ROW($1:$99)+1),COLUMN(L168)),SMALL(IF(ISERROR(SEARCH(MID(";"&amp;'CASE DATA'!$E168&amp;";",ROW($1:$99),1),";")),"",ROW($1:$99)),COLUMN(L167)+1)-SMALL(IF(ISERROR(SEARCH(MID(";"&amp;'CASE DATA'!$E168&amp;";",ROW($1:$99),1),";")),"",ROW($1:$99)),COLUMN(L167))-1)</f>
        <v/>
      </c>
    </row>
    <row r="169" spans="4:32" x14ac:dyDescent="0.3">
      <c r="D169" s="175"/>
      <c r="E169" s="185"/>
      <c r="S169" s="11">
        <f t="shared" si="3"/>
        <v>0</v>
      </c>
      <c r="U169" s="196" t="str" cm="1">
        <f t="array" ref="U169">MID(";"&amp;'CASE DATA'!$E169&amp;";",SMALL(IF(ISERROR(SEARCH(MID(";"&amp;'CASE DATA'!$E169&amp;";",ROW($1:$99),1),";")),"",ROW($1:$99)+1),COLUMN(A169)),SMALL(IF(ISERROR(SEARCH(MID(";"&amp;'CASE DATA'!$E169&amp;";",ROW($1:$99),1),";")),"",ROW($1:$99)),COLUMN(A168)+1)-SMALL(IF(ISERROR(SEARCH(MID(";"&amp;'CASE DATA'!$E169&amp;";",ROW($1:$99),1),";")),"",ROW($1:$99)),COLUMN(A168))-1)</f>
        <v/>
      </c>
      <c r="V169" s="196" t="str" cm="1">
        <f t="array" ref="V169">MID(";"&amp;'CASE DATA'!$E169&amp;";",SMALL(IF(ISERROR(SEARCH(MID(";"&amp;'CASE DATA'!$E169&amp;";",ROW($1:$99),1),";")),"",ROW($1:$99)+1),COLUMN(B169)),SMALL(IF(ISERROR(SEARCH(MID(";"&amp;'CASE DATA'!$E169&amp;";",ROW($1:$99),1),";")),"",ROW($1:$99)),COLUMN(B168)+1)-SMALL(IF(ISERROR(SEARCH(MID(";"&amp;'CASE DATA'!$E169&amp;";",ROW($1:$99),1),";")),"",ROW($1:$99)),COLUMN(B168))-1)</f>
        <v/>
      </c>
      <c r="W169" s="196" t="str" cm="1">
        <f t="array" ref="W169">MID(";"&amp;'CASE DATA'!$E169&amp;";",SMALL(IF(ISERROR(SEARCH(MID(";"&amp;'CASE DATA'!$E169&amp;";",ROW($1:$99),1),";")),"",ROW($1:$99)+1),COLUMN(C169)),SMALL(IF(ISERROR(SEARCH(MID(";"&amp;'CASE DATA'!$E169&amp;";",ROW($1:$99),1),";")),"",ROW($1:$99)),COLUMN(C168)+1)-SMALL(IF(ISERROR(SEARCH(MID(";"&amp;'CASE DATA'!$E169&amp;";",ROW($1:$99),1),";")),"",ROW($1:$99)),COLUMN(C168))-1)</f>
        <v/>
      </c>
      <c r="X169" s="196" t="str" cm="1">
        <f t="array" ref="X169">MID(";"&amp;'CASE DATA'!$E169&amp;";",SMALL(IF(ISERROR(SEARCH(MID(";"&amp;'CASE DATA'!$E169&amp;";",ROW($1:$99),1),";")),"",ROW($1:$99)+1),COLUMN(D169)),SMALL(IF(ISERROR(SEARCH(MID(";"&amp;'CASE DATA'!$E169&amp;";",ROW($1:$99),1),";")),"",ROW($1:$99)),COLUMN(D168)+1)-SMALL(IF(ISERROR(SEARCH(MID(";"&amp;'CASE DATA'!$E169&amp;";",ROW($1:$99),1),";")),"",ROW($1:$99)),COLUMN(D168))-1)</f>
        <v/>
      </c>
      <c r="Y169" s="196" t="str" cm="1">
        <f t="array" ref="Y169">MID(";"&amp;'CASE DATA'!$E169&amp;";",SMALL(IF(ISERROR(SEARCH(MID(";"&amp;'CASE DATA'!$E169&amp;";",ROW($1:$99),1),";")),"",ROW($1:$99)+1),COLUMN(E169)),SMALL(IF(ISERROR(SEARCH(MID(";"&amp;'CASE DATA'!$E169&amp;";",ROW($1:$99),1),";")),"",ROW($1:$99)),COLUMN(E168)+1)-SMALL(IF(ISERROR(SEARCH(MID(";"&amp;'CASE DATA'!$E169&amp;";",ROW($1:$99),1),";")),"",ROW($1:$99)),COLUMN(E168))-1)</f>
        <v/>
      </c>
      <c r="Z169" s="196" t="str" cm="1">
        <f t="array" ref="Z169">MID(";"&amp;'CASE DATA'!$E169&amp;";",SMALL(IF(ISERROR(SEARCH(MID(";"&amp;'CASE DATA'!$E169&amp;";",ROW($1:$99),1),";")),"",ROW($1:$99)+1),COLUMN(F169)),SMALL(IF(ISERROR(SEARCH(MID(";"&amp;'CASE DATA'!$E169&amp;";",ROW($1:$99),1),";")),"",ROW($1:$99)),COLUMN(F168)+1)-SMALL(IF(ISERROR(SEARCH(MID(";"&amp;'CASE DATA'!$E169&amp;";",ROW($1:$99),1),";")),"",ROW($1:$99)),COLUMN(F168))-1)</f>
        <v/>
      </c>
      <c r="AA169" s="196" t="str" cm="1">
        <f t="array" ref="AA169">MID(";"&amp;'CASE DATA'!$E169&amp;";",SMALL(IF(ISERROR(SEARCH(MID(";"&amp;'CASE DATA'!$E169&amp;";",ROW($1:$99),1),";")),"",ROW($1:$99)+1),COLUMN(G169)),SMALL(IF(ISERROR(SEARCH(MID(";"&amp;'CASE DATA'!$E169&amp;";",ROW($1:$99),1),";")),"",ROW($1:$99)),COLUMN(G168)+1)-SMALL(IF(ISERROR(SEARCH(MID(";"&amp;'CASE DATA'!$E169&amp;";",ROW($1:$99),1),";")),"",ROW($1:$99)),COLUMN(G168))-1)</f>
        <v/>
      </c>
      <c r="AB169" s="196" t="str" cm="1">
        <f t="array" ref="AB169">MID(";"&amp;'CASE DATA'!$E169&amp;";",SMALL(IF(ISERROR(SEARCH(MID(";"&amp;'CASE DATA'!$E169&amp;";",ROW($1:$99),1),";")),"",ROW($1:$99)+1),COLUMN(H169)),SMALL(IF(ISERROR(SEARCH(MID(";"&amp;'CASE DATA'!$E169&amp;";",ROW($1:$99),1),";")),"",ROW($1:$99)),COLUMN(H168)+1)-SMALL(IF(ISERROR(SEARCH(MID(";"&amp;'CASE DATA'!$E169&amp;";",ROW($1:$99),1),";")),"",ROW($1:$99)),COLUMN(H168))-1)</f>
        <v/>
      </c>
      <c r="AC169" s="196" t="str" cm="1">
        <f t="array" ref="AC169">MID(";"&amp;'CASE DATA'!$E169&amp;";",SMALL(IF(ISERROR(SEARCH(MID(";"&amp;'CASE DATA'!$E169&amp;";",ROW($1:$99),1),";")),"",ROW($1:$99)+1),COLUMN(I169)),SMALL(IF(ISERROR(SEARCH(MID(";"&amp;'CASE DATA'!$E169&amp;";",ROW($1:$99),1),";")),"",ROW($1:$99)),COLUMN(I168)+1)-SMALL(IF(ISERROR(SEARCH(MID(";"&amp;'CASE DATA'!$E169&amp;";",ROW($1:$99),1),";")),"",ROW($1:$99)),COLUMN(I168))-1)</f>
        <v/>
      </c>
      <c r="AD169" s="196" t="str" cm="1">
        <f t="array" ref="AD169">MID(";"&amp;'CASE DATA'!$E169&amp;";",SMALL(IF(ISERROR(SEARCH(MID(";"&amp;'CASE DATA'!$E169&amp;";",ROW($1:$99),1),";")),"",ROW($1:$99)+1),COLUMN(J169)),SMALL(IF(ISERROR(SEARCH(MID(";"&amp;'CASE DATA'!$E169&amp;";",ROW($1:$99),1),";")),"",ROW($1:$99)),COLUMN(J168)+1)-SMALL(IF(ISERROR(SEARCH(MID(";"&amp;'CASE DATA'!$E169&amp;";",ROW($1:$99),1),";")),"",ROW($1:$99)),COLUMN(J168))-1)</f>
        <v/>
      </c>
      <c r="AE169" s="196" t="str" cm="1">
        <f t="array" ref="AE169">MID(";"&amp;'CASE DATA'!$E169&amp;";",SMALL(IF(ISERROR(SEARCH(MID(";"&amp;'CASE DATA'!$E169&amp;";",ROW($1:$99),1),";")),"",ROW($1:$99)+1),COLUMN(K169)),SMALL(IF(ISERROR(SEARCH(MID(";"&amp;'CASE DATA'!$E169&amp;";",ROW($1:$99),1),";")),"",ROW($1:$99)),COLUMN(K168)+1)-SMALL(IF(ISERROR(SEARCH(MID(";"&amp;'CASE DATA'!$E169&amp;";",ROW($1:$99),1),";")),"",ROW($1:$99)),COLUMN(K168))-1)</f>
        <v/>
      </c>
      <c r="AF169" s="196" t="str" cm="1">
        <f t="array" ref="AF169">MID(";"&amp;'CASE DATA'!$E169&amp;";",SMALL(IF(ISERROR(SEARCH(MID(";"&amp;'CASE DATA'!$E169&amp;";",ROW($1:$99),1),";")),"",ROW($1:$99)+1),COLUMN(L169)),SMALL(IF(ISERROR(SEARCH(MID(";"&amp;'CASE DATA'!$E169&amp;";",ROW($1:$99),1),";")),"",ROW($1:$99)),COLUMN(L168)+1)-SMALL(IF(ISERROR(SEARCH(MID(";"&amp;'CASE DATA'!$E169&amp;";",ROW($1:$99),1),";")),"",ROW($1:$99)),COLUMN(L168))-1)</f>
        <v/>
      </c>
    </row>
    <row r="170" spans="4:32" x14ac:dyDescent="0.3">
      <c r="D170" s="175"/>
      <c r="E170" s="185"/>
      <c r="S170" s="11">
        <f t="shared" si="3"/>
        <v>0</v>
      </c>
      <c r="U170" s="196" t="str" cm="1">
        <f t="array" ref="U170">MID(";"&amp;'CASE DATA'!$E170&amp;";",SMALL(IF(ISERROR(SEARCH(MID(";"&amp;'CASE DATA'!$E170&amp;";",ROW($1:$99),1),";")),"",ROW($1:$99)+1),COLUMN(A170)),SMALL(IF(ISERROR(SEARCH(MID(";"&amp;'CASE DATA'!$E170&amp;";",ROW($1:$99),1),";")),"",ROW($1:$99)),COLUMN(A169)+1)-SMALL(IF(ISERROR(SEARCH(MID(";"&amp;'CASE DATA'!$E170&amp;";",ROW($1:$99),1),";")),"",ROW($1:$99)),COLUMN(A169))-1)</f>
        <v/>
      </c>
      <c r="V170" s="196" t="str" cm="1">
        <f t="array" ref="V170">MID(";"&amp;'CASE DATA'!$E170&amp;";",SMALL(IF(ISERROR(SEARCH(MID(";"&amp;'CASE DATA'!$E170&amp;";",ROW($1:$99),1),";")),"",ROW($1:$99)+1),COLUMN(B170)),SMALL(IF(ISERROR(SEARCH(MID(";"&amp;'CASE DATA'!$E170&amp;";",ROW($1:$99),1),";")),"",ROW($1:$99)),COLUMN(B169)+1)-SMALL(IF(ISERROR(SEARCH(MID(";"&amp;'CASE DATA'!$E170&amp;";",ROW($1:$99),1),";")),"",ROW($1:$99)),COLUMN(B169))-1)</f>
        <v/>
      </c>
      <c r="W170" s="196" t="str" cm="1">
        <f t="array" ref="W170">MID(";"&amp;'CASE DATA'!$E170&amp;";",SMALL(IF(ISERROR(SEARCH(MID(";"&amp;'CASE DATA'!$E170&amp;";",ROW($1:$99),1),";")),"",ROW($1:$99)+1),COLUMN(C170)),SMALL(IF(ISERROR(SEARCH(MID(";"&amp;'CASE DATA'!$E170&amp;";",ROW($1:$99),1),";")),"",ROW($1:$99)),COLUMN(C169)+1)-SMALL(IF(ISERROR(SEARCH(MID(";"&amp;'CASE DATA'!$E170&amp;";",ROW($1:$99),1),";")),"",ROW($1:$99)),COLUMN(C169))-1)</f>
        <v/>
      </c>
      <c r="X170" s="196" t="str" cm="1">
        <f t="array" ref="X170">MID(";"&amp;'CASE DATA'!$E170&amp;";",SMALL(IF(ISERROR(SEARCH(MID(";"&amp;'CASE DATA'!$E170&amp;";",ROW($1:$99),1),";")),"",ROW($1:$99)+1),COLUMN(D170)),SMALL(IF(ISERROR(SEARCH(MID(";"&amp;'CASE DATA'!$E170&amp;";",ROW($1:$99),1),";")),"",ROW($1:$99)),COLUMN(D169)+1)-SMALL(IF(ISERROR(SEARCH(MID(";"&amp;'CASE DATA'!$E170&amp;";",ROW($1:$99),1),";")),"",ROW($1:$99)),COLUMN(D169))-1)</f>
        <v/>
      </c>
      <c r="Y170" s="196" t="str" cm="1">
        <f t="array" ref="Y170">MID(";"&amp;'CASE DATA'!$E170&amp;";",SMALL(IF(ISERROR(SEARCH(MID(";"&amp;'CASE DATA'!$E170&amp;";",ROW($1:$99),1),";")),"",ROW($1:$99)+1),COLUMN(E170)),SMALL(IF(ISERROR(SEARCH(MID(";"&amp;'CASE DATA'!$E170&amp;";",ROW($1:$99),1),";")),"",ROW($1:$99)),COLUMN(E169)+1)-SMALL(IF(ISERROR(SEARCH(MID(";"&amp;'CASE DATA'!$E170&amp;";",ROW($1:$99),1),";")),"",ROW($1:$99)),COLUMN(E169))-1)</f>
        <v/>
      </c>
      <c r="Z170" s="196" t="str" cm="1">
        <f t="array" ref="Z170">MID(";"&amp;'CASE DATA'!$E170&amp;";",SMALL(IF(ISERROR(SEARCH(MID(";"&amp;'CASE DATA'!$E170&amp;";",ROW($1:$99),1),";")),"",ROW($1:$99)+1),COLUMN(F170)),SMALL(IF(ISERROR(SEARCH(MID(";"&amp;'CASE DATA'!$E170&amp;";",ROW($1:$99),1),";")),"",ROW($1:$99)),COLUMN(F169)+1)-SMALL(IF(ISERROR(SEARCH(MID(";"&amp;'CASE DATA'!$E170&amp;";",ROW($1:$99),1),";")),"",ROW($1:$99)),COLUMN(F169))-1)</f>
        <v/>
      </c>
      <c r="AA170" s="196" t="str" cm="1">
        <f t="array" ref="AA170">MID(";"&amp;'CASE DATA'!$E170&amp;";",SMALL(IF(ISERROR(SEARCH(MID(";"&amp;'CASE DATA'!$E170&amp;";",ROW($1:$99),1),";")),"",ROW($1:$99)+1),COLUMN(G170)),SMALL(IF(ISERROR(SEARCH(MID(";"&amp;'CASE DATA'!$E170&amp;";",ROW($1:$99),1),";")),"",ROW($1:$99)),COLUMN(G169)+1)-SMALL(IF(ISERROR(SEARCH(MID(";"&amp;'CASE DATA'!$E170&amp;";",ROW($1:$99),1),";")),"",ROW($1:$99)),COLUMN(G169))-1)</f>
        <v/>
      </c>
      <c r="AB170" s="196" t="str" cm="1">
        <f t="array" ref="AB170">MID(";"&amp;'CASE DATA'!$E170&amp;";",SMALL(IF(ISERROR(SEARCH(MID(";"&amp;'CASE DATA'!$E170&amp;";",ROW($1:$99),1),";")),"",ROW($1:$99)+1),COLUMN(H170)),SMALL(IF(ISERROR(SEARCH(MID(";"&amp;'CASE DATA'!$E170&amp;";",ROW($1:$99),1),";")),"",ROW($1:$99)),COLUMN(H169)+1)-SMALL(IF(ISERROR(SEARCH(MID(";"&amp;'CASE DATA'!$E170&amp;";",ROW($1:$99),1),";")),"",ROW($1:$99)),COLUMN(H169))-1)</f>
        <v/>
      </c>
      <c r="AC170" s="196" t="str" cm="1">
        <f t="array" ref="AC170">MID(";"&amp;'CASE DATA'!$E170&amp;";",SMALL(IF(ISERROR(SEARCH(MID(";"&amp;'CASE DATA'!$E170&amp;";",ROW($1:$99),1),";")),"",ROW($1:$99)+1),COLUMN(I170)),SMALL(IF(ISERROR(SEARCH(MID(";"&amp;'CASE DATA'!$E170&amp;";",ROW($1:$99),1),";")),"",ROW($1:$99)),COLUMN(I169)+1)-SMALL(IF(ISERROR(SEARCH(MID(";"&amp;'CASE DATA'!$E170&amp;";",ROW($1:$99),1),";")),"",ROW($1:$99)),COLUMN(I169))-1)</f>
        <v/>
      </c>
      <c r="AD170" s="196" t="str" cm="1">
        <f t="array" ref="AD170">MID(";"&amp;'CASE DATA'!$E170&amp;";",SMALL(IF(ISERROR(SEARCH(MID(";"&amp;'CASE DATA'!$E170&amp;";",ROW($1:$99),1),";")),"",ROW($1:$99)+1),COLUMN(J170)),SMALL(IF(ISERROR(SEARCH(MID(";"&amp;'CASE DATA'!$E170&amp;";",ROW($1:$99),1),";")),"",ROW($1:$99)),COLUMN(J169)+1)-SMALL(IF(ISERROR(SEARCH(MID(";"&amp;'CASE DATA'!$E170&amp;";",ROW($1:$99),1),";")),"",ROW($1:$99)),COLUMN(J169))-1)</f>
        <v/>
      </c>
      <c r="AE170" s="196" t="str" cm="1">
        <f t="array" ref="AE170">MID(";"&amp;'CASE DATA'!$E170&amp;";",SMALL(IF(ISERROR(SEARCH(MID(";"&amp;'CASE DATA'!$E170&amp;";",ROW($1:$99),1),";")),"",ROW($1:$99)+1),COLUMN(K170)),SMALL(IF(ISERROR(SEARCH(MID(";"&amp;'CASE DATA'!$E170&amp;";",ROW($1:$99),1),";")),"",ROW($1:$99)),COLUMN(K169)+1)-SMALL(IF(ISERROR(SEARCH(MID(";"&amp;'CASE DATA'!$E170&amp;";",ROW($1:$99),1),";")),"",ROW($1:$99)),COLUMN(K169))-1)</f>
        <v/>
      </c>
      <c r="AF170" s="196" t="str" cm="1">
        <f t="array" ref="AF170">MID(";"&amp;'CASE DATA'!$E170&amp;";",SMALL(IF(ISERROR(SEARCH(MID(";"&amp;'CASE DATA'!$E170&amp;";",ROW($1:$99),1),";")),"",ROW($1:$99)+1),COLUMN(L170)),SMALL(IF(ISERROR(SEARCH(MID(";"&amp;'CASE DATA'!$E170&amp;";",ROW($1:$99),1),";")),"",ROW($1:$99)),COLUMN(L169)+1)-SMALL(IF(ISERROR(SEARCH(MID(";"&amp;'CASE DATA'!$E170&amp;";",ROW($1:$99),1),";")),"",ROW($1:$99)),COLUMN(L169))-1)</f>
        <v/>
      </c>
    </row>
    <row r="171" spans="4:32" x14ac:dyDescent="0.3">
      <c r="D171" s="175"/>
      <c r="E171" s="185"/>
      <c r="S171" s="11">
        <f t="shared" si="3"/>
        <v>0</v>
      </c>
      <c r="U171" s="196" t="str" cm="1">
        <f t="array" ref="U171">MID(";"&amp;'CASE DATA'!$E171&amp;";",SMALL(IF(ISERROR(SEARCH(MID(";"&amp;'CASE DATA'!$E171&amp;";",ROW($1:$99),1),";")),"",ROW($1:$99)+1),COLUMN(A171)),SMALL(IF(ISERROR(SEARCH(MID(";"&amp;'CASE DATA'!$E171&amp;";",ROW($1:$99),1),";")),"",ROW($1:$99)),COLUMN(A170)+1)-SMALL(IF(ISERROR(SEARCH(MID(";"&amp;'CASE DATA'!$E171&amp;";",ROW($1:$99),1),";")),"",ROW($1:$99)),COLUMN(A170))-1)</f>
        <v/>
      </c>
      <c r="V171" s="196" t="str" cm="1">
        <f t="array" ref="V171">MID(";"&amp;'CASE DATA'!$E171&amp;";",SMALL(IF(ISERROR(SEARCH(MID(";"&amp;'CASE DATA'!$E171&amp;";",ROW($1:$99),1),";")),"",ROW($1:$99)+1),COLUMN(B171)),SMALL(IF(ISERROR(SEARCH(MID(";"&amp;'CASE DATA'!$E171&amp;";",ROW($1:$99),1),";")),"",ROW($1:$99)),COLUMN(B170)+1)-SMALL(IF(ISERROR(SEARCH(MID(";"&amp;'CASE DATA'!$E171&amp;";",ROW($1:$99),1),";")),"",ROW($1:$99)),COLUMN(B170))-1)</f>
        <v/>
      </c>
      <c r="W171" s="196" t="str" cm="1">
        <f t="array" ref="W171">MID(";"&amp;'CASE DATA'!$E171&amp;";",SMALL(IF(ISERROR(SEARCH(MID(";"&amp;'CASE DATA'!$E171&amp;";",ROW($1:$99),1),";")),"",ROW($1:$99)+1),COLUMN(C171)),SMALL(IF(ISERROR(SEARCH(MID(";"&amp;'CASE DATA'!$E171&amp;";",ROW($1:$99),1),";")),"",ROW($1:$99)),COLUMN(C170)+1)-SMALL(IF(ISERROR(SEARCH(MID(";"&amp;'CASE DATA'!$E171&amp;";",ROW($1:$99),1),";")),"",ROW($1:$99)),COLUMN(C170))-1)</f>
        <v/>
      </c>
      <c r="X171" s="196" t="str" cm="1">
        <f t="array" ref="X171">MID(";"&amp;'CASE DATA'!$E171&amp;";",SMALL(IF(ISERROR(SEARCH(MID(";"&amp;'CASE DATA'!$E171&amp;";",ROW($1:$99),1),";")),"",ROW($1:$99)+1),COLUMN(D171)),SMALL(IF(ISERROR(SEARCH(MID(";"&amp;'CASE DATA'!$E171&amp;";",ROW($1:$99),1),";")),"",ROW($1:$99)),COLUMN(D170)+1)-SMALL(IF(ISERROR(SEARCH(MID(";"&amp;'CASE DATA'!$E171&amp;";",ROW($1:$99),1),";")),"",ROW($1:$99)),COLUMN(D170))-1)</f>
        <v/>
      </c>
      <c r="Y171" s="196" t="str" cm="1">
        <f t="array" ref="Y171">MID(";"&amp;'CASE DATA'!$E171&amp;";",SMALL(IF(ISERROR(SEARCH(MID(";"&amp;'CASE DATA'!$E171&amp;";",ROW($1:$99),1),";")),"",ROW($1:$99)+1),COLUMN(E171)),SMALL(IF(ISERROR(SEARCH(MID(";"&amp;'CASE DATA'!$E171&amp;";",ROW($1:$99),1),";")),"",ROW($1:$99)),COLUMN(E170)+1)-SMALL(IF(ISERROR(SEARCH(MID(";"&amp;'CASE DATA'!$E171&amp;";",ROW($1:$99),1),";")),"",ROW($1:$99)),COLUMN(E170))-1)</f>
        <v/>
      </c>
      <c r="Z171" s="196" t="str" cm="1">
        <f t="array" ref="Z171">MID(";"&amp;'CASE DATA'!$E171&amp;";",SMALL(IF(ISERROR(SEARCH(MID(";"&amp;'CASE DATA'!$E171&amp;";",ROW($1:$99),1),";")),"",ROW($1:$99)+1),COLUMN(F171)),SMALL(IF(ISERROR(SEARCH(MID(";"&amp;'CASE DATA'!$E171&amp;";",ROW($1:$99),1),";")),"",ROW($1:$99)),COLUMN(F170)+1)-SMALL(IF(ISERROR(SEARCH(MID(";"&amp;'CASE DATA'!$E171&amp;";",ROW($1:$99),1),";")),"",ROW($1:$99)),COLUMN(F170))-1)</f>
        <v/>
      </c>
      <c r="AA171" s="196" t="str" cm="1">
        <f t="array" ref="AA171">MID(";"&amp;'CASE DATA'!$E171&amp;";",SMALL(IF(ISERROR(SEARCH(MID(";"&amp;'CASE DATA'!$E171&amp;";",ROW($1:$99),1),";")),"",ROW($1:$99)+1),COLUMN(G171)),SMALL(IF(ISERROR(SEARCH(MID(";"&amp;'CASE DATA'!$E171&amp;";",ROW($1:$99),1),";")),"",ROW($1:$99)),COLUMN(G170)+1)-SMALL(IF(ISERROR(SEARCH(MID(";"&amp;'CASE DATA'!$E171&amp;";",ROW($1:$99),1),";")),"",ROW($1:$99)),COLUMN(G170))-1)</f>
        <v/>
      </c>
      <c r="AB171" s="196" t="str" cm="1">
        <f t="array" ref="AB171">MID(";"&amp;'CASE DATA'!$E171&amp;";",SMALL(IF(ISERROR(SEARCH(MID(";"&amp;'CASE DATA'!$E171&amp;";",ROW($1:$99),1),";")),"",ROW($1:$99)+1),COLUMN(H171)),SMALL(IF(ISERROR(SEARCH(MID(";"&amp;'CASE DATA'!$E171&amp;";",ROW($1:$99),1),";")),"",ROW($1:$99)),COLUMN(H170)+1)-SMALL(IF(ISERROR(SEARCH(MID(";"&amp;'CASE DATA'!$E171&amp;";",ROW($1:$99),1),";")),"",ROW($1:$99)),COLUMN(H170))-1)</f>
        <v/>
      </c>
      <c r="AC171" s="196" t="str" cm="1">
        <f t="array" ref="AC171">MID(";"&amp;'CASE DATA'!$E171&amp;";",SMALL(IF(ISERROR(SEARCH(MID(";"&amp;'CASE DATA'!$E171&amp;";",ROW($1:$99),1),";")),"",ROW($1:$99)+1),COLUMN(I171)),SMALL(IF(ISERROR(SEARCH(MID(";"&amp;'CASE DATA'!$E171&amp;";",ROW($1:$99),1),";")),"",ROW($1:$99)),COLUMN(I170)+1)-SMALL(IF(ISERROR(SEARCH(MID(";"&amp;'CASE DATA'!$E171&amp;";",ROW($1:$99),1),";")),"",ROW($1:$99)),COLUMN(I170))-1)</f>
        <v/>
      </c>
      <c r="AD171" s="196" t="str" cm="1">
        <f t="array" ref="AD171">MID(";"&amp;'CASE DATA'!$E171&amp;";",SMALL(IF(ISERROR(SEARCH(MID(";"&amp;'CASE DATA'!$E171&amp;";",ROW($1:$99),1),";")),"",ROW($1:$99)+1),COLUMN(J171)),SMALL(IF(ISERROR(SEARCH(MID(";"&amp;'CASE DATA'!$E171&amp;";",ROW($1:$99),1),";")),"",ROW($1:$99)),COLUMN(J170)+1)-SMALL(IF(ISERROR(SEARCH(MID(";"&amp;'CASE DATA'!$E171&amp;";",ROW($1:$99),1),";")),"",ROW($1:$99)),COLUMN(J170))-1)</f>
        <v/>
      </c>
      <c r="AE171" s="196" t="str" cm="1">
        <f t="array" ref="AE171">MID(";"&amp;'CASE DATA'!$E171&amp;";",SMALL(IF(ISERROR(SEARCH(MID(";"&amp;'CASE DATA'!$E171&amp;";",ROW($1:$99),1),";")),"",ROW($1:$99)+1),COLUMN(K171)),SMALL(IF(ISERROR(SEARCH(MID(";"&amp;'CASE DATA'!$E171&amp;";",ROW($1:$99),1),";")),"",ROW($1:$99)),COLUMN(K170)+1)-SMALL(IF(ISERROR(SEARCH(MID(";"&amp;'CASE DATA'!$E171&amp;";",ROW($1:$99),1),";")),"",ROW($1:$99)),COLUMN(K170))-1)</f>
        <v/>
      </c>
      <c r="AF171" s="196" t="str" cm="1">
        <f t="array" ref="AF171">MID(";"&amp;'CASE DATA'!$E171&amp;";",SMALL(IF(ISERROR(SEARCH(MID(";"&amp;'CASE DATA'!$E171&amp;";",ROW($1:$99),1),";")),"",ROW($1:$99)+1),COLUMN(L171)),SMALL(IF(ISERROR(SEARCH(MID(";"&amp;'CASE DATA'!$E171&amp;";",ROW($1:$99),1),";")),"",ROW($1:$99)),COLUMN(L170)+1)-SMALL(IF(ISERROR(SEARCH(MID(";"&amp;'CASE DATA'!$E171&amp;";",ROW($1:$99),1),";")),"",ROW($1:$99)),COLUMN(L170))-1)</f>
        <v/>
      </c>
    </row>
    <row r="172" spans="4:32" x14ac:dyDescent="0.3">
      <c r="D172" s="175"/>
      <c r="E172" s="185"/>
      <c r="S172" s="11">
        <f t="shared" si="3"/>
        <v>0</v>
      </c>
      <c r="U172" s="196" t="str" cm="1">
        <f t="array" ref="U172">MID(";"&amp;'CASE DATA'!$E172&amp;";",SMALL(IF(ISERROR(SEARCH(MID(";"&amp;'CASE DATA'!$E172&amp;";",ROW($1:$99),1),";")),"",ROW($1:$99)+1),COLUMN(A172)),SMALL(IF(ISERROR(SEARCH(MID(";"&amp;'CASE DATA'!$E172&amp;";",ROW($1:$99),1),";")),"",ROW($1:$99)),COLUMN(A171)+1)-SMALL(IF(ISERROR(SEARCH(MID(";"&amp;'CASE DATA'!$E172&amp;";",ROW($1:$99),1),";")),"",ROW($1:$99)),COLUMN(A171))-1)</f>
        <v/>
      </c>
      <c r="V172" s="196" t="str" cm="1">
        <f t="array" ref="V172">MID(";"&amp;'CASE DATA'!$E172&amp;";",SMALL(IF(ISERROR(SEARCH(MID(";"&amp;'CASE DATA'!$E172&amp;";",ROW($1:$99),1),";")),"",ROW($1:$99)+1),COLUMN(B172)),SMALL(IF(ISERROR(SEARCH(MID(";"&amp;'CASE DATA'!$E172&amp;";",ROW($1:$99),1),";")),"",ROW($1:$99)),COLUMN(B171)+1)-SMALL(IF(ISERROR(SEARCH(MID(";"&amp;'CASE DATA'!$E172&amp;";",ROW($1:$99),1),";")),"",ROW($1:$99)),COLUMN(B171))-1)</f>
        <v/>
      </c>
      <c r="W172" s="196" t="str" cm="1">
        <f t="array" ref="W172">MID(";"&amp;'CASE DATA'!$E172&amp;";",SMALL(IF(ISERROR(SEARCH(MID(";"&amp;'CASE DATA'!$E172&amp;";",ROW($1:$99),1),";")),"",ROW($1:$99)+1),COLUMN(C172)),SMALL(IF(ISERROR(SEARCH(MID(";"&amp;'CASE DATA'!$E172&amp;";",ROW($1:$99),1),";")),"",ROW($1:$99)),COLUMN(C171)+1)-SMALL(IF(ISERROR(SEARCH(MID(";"&amp;'CASE DATA'!$E172&amp;";",ROW($1:$99),1),";")),"",ROW($1:$99)),COLUMN(C171))-1)</f>
        <v/>
      </c>
      <c r="X172" s="196" t="str" cm="1">
        <f t="array" ref="X172">MID(";"&amp;'CASE DATA'!$E172&amp;";",SMALL(IF(ISERROR(SEARCH(MID(";"&amp;'CASE DATA'!$E172&amp;";",ROW($1:$99),1),";")),"",ROW($1:$99)+1),COLUMN(D172)),SMALL(IF(ISERROR(SEARCH(MID(";"&amp;'CASE DATA'!$E172&amp;";",ROW($1:$99),1),";")),"",ROW($1:$99)),COLUMN(D171)+1)-SMALL(IF(ISERROR(SEARCH(MID(";"&amp;'CASE DATA'!$E172&amp;";",ROW($1:$99),1),";")),"",ROW($1:$99)),COLUMN(D171))-1)</f>
        <v/>
      </c>
      <c r="Y172" s="196" t="str" cm="1">
        <f t="array" ref="Y172">MID(";"&amp;'CASE DATA'!$E172&amp;";",SMALL(IF(ISERROR(SEARCH(MID(";"&amp;'CASE DATA'!$E172&amp;";",ROW($1:$99),1),";")),"",ROW($1:$99)+1),COLUMN(E172)),SMALL(IF(ISERROR(SEARCH(MID(";"&amp;'CASE DATA'!$E172&amp;";",ROW($1:$99),1),";")),"",ROW($1:$99)),COLUMN(E171)+1)-SMALL(IF(ISERROR(SEARCH(MID(";"&amp;'CASE DATA'!$E172&amp;";",ROW($1:$99),1),";")),"",ROW($1:$99)),COLUMN(E171))-1)</f>
        <v/>
      </c>
      <c r="Z172" s="196" t="str" cm="1">
        <f t="array" ref="Z172">MID(";"&amp;'CASE DATA'!$E172&amp;";",SMALL(IF(ISERROR(SEARCH(MID(";"&amp;'CASE DATA'!$E172&amp;";",ROW($1:$99),1),";")),"",ROW($1:$99)+1),COLUMN(F172)),SMALL(IF(ISERROR(SEARCH(MID(";"&amp;'CASE DATA'!$E172&amp;";",ROW($1:$99),1),";")),"",ROW($1:$99)),COLUMN(F171)+1)-SMALL(IF(ISERROR(SEARCH(MID(";"&amp;'CASE DATA'!$E172&amp;";",ROW($1:$99),1),";")),"",ROW($1:$99)),COLUMN(F171))-1)</f>
        <v/>
      </c>
      <c r="AA172" s="196" t="str" cm="1">
        <f t="array" ref="AA172">MID(";"&amp;'CASE DATA'!$E172&amp;";",SMALL(IF(ISERROR(SEARCH(MID(";"&amp;'CASE DATA'!$E172&amp;";",ROW($1:$99),1),";")),"",ROW($1:$99)+1),COLUMN(G172)),SMALL(IF(ISERROR(SEARCH(MID(";"&amp;'CASE DATA'!$E172&amp;";",ROW($1:$99),1),";")),"",ROW($1:$99)),COLUMN(G171)+1)-SMALL(IF(ISERROR(SEARCH(MID(";"&amp;'CASE DATA'!$E172&amp;";",ROW($1:$99),1),";")),"",ROW($1:$99)),COLUMN(G171))-1)</f>
        <v/>
      </c>
      <c r="AB172" s="196" t="str" cm="1">
        <f t="array" ref="AB172">MID(";"&amp;'CASE DATA'!$E172&amp;";",SMALL(IF(ISERROR(SEARCH(MID(";"&amp;'CASE DATA'!$E172&amp;";",ROW($1:$99),1),";")),"",ROW($1:$99)+1),COLUMN(H172)),SMALL(IF(ISERROR(SEARCH(MID(";"&amp;'CASE DATA'!$E172&amp;";",ROW($1:$99),1),";")),"",ROW($1:$99)),COLUMN(H171)+1)-SMALL(IF(ISERROR(SEARCH(MID(";"&amp;'CASE DATA'!$E172&amp;";",ROW($1:$99),1),";")),"",ROW($1:$99)),COLUMN(H171))-1)</f>
        <v/>
      </c>
      <c r="AC172" s="196" t="str" cm="1">
        <f t="array" ref="AC172">MID(";"&amp;'CASE DATA'!$E172&amp;";",SMALL(IF(ISERROR(SEARCH(MID(";"&amp;'CASE DATA'!$E172&amp;";",ROW($1:$99),1),";")),"",ROW($1:$99)+1),COLUMN(I172)),SMALL(IF(ISERROR(SEARCH(MID(";"&amp;'CASE DATA'!$E172&amp;";",ROW($1:$99),1),";")),"",ROW($1:$99)),COLUMN(I171)+1)-SMALL(IF(ISERROR(SEARCH(MID(";"&amp;'CASE DATA'!$E172&amp;";",ROW($1:$99),1),";")),"",ROW($1:$99)),COLUMN(I171))-1)</f>
        <v/>
      </c>
      <c r="AD172" s="196" t="str" cm="1">
        <f t="array" ref="AD172">MID(";"&amp;'CASE DATA'!$E172&amp;";",SMALL(IF(ISERROR(SEARCH(MID(";"&amp;'CASE DATA'!$E172&amp;";",ROW($1:$99),1),";")),"",ROW($1:$99)+1),COLUMN(J172)),SMALL(IF(ISERROR(SEARCH(MID(";"&amp;'CASE DATA'!$E172&amp;";",ROW($1:$99),1),";")),"",ROW($1:$99)),COLUMN(J171)+1)-SMALL(IF(ISERROR(SEARCH(MID(";"&amp;'CASE DATA'!$E172&amp;";",ROW($1:$99),1),";")),"",ROW($1:$99)),COLUMN(J171))-1)</f>
        <v/>
      </c>
      <c r="AE172" s="196" t="str" cm="1">
        <f t="array" ref="AE172">MID(";"&amp;'CASE DATA'!$E172&amp;";",SMALL(IF(ISERROR(SEARCH(MID(";"&amp;'CASE DATA'!$E172&amp;";",ROW($1:$99),1),";")),"",ROW($1:$99)+1),COLUMN(K172)),SMALL(IF(ISERROR(SEARCH(MID(";"&amp;'CASE DATA'!$E172&amp;";",ROW($1:$99),1),";")),"",ROW($1:$99)),COLUMN(K171)+1)-SMALL(IF(ISERROR(SEARCH(MID(";"&amp;'CASE DATA'!$E172&amp;";",ROW($1:$99),1),";")),"",ROW($1:$99)),COLUMN(K171))-1)</f>
        <v/>
      </c>
      <c r="AF172" s="196" t="str" cm="1">
        <f t="array" ref="AF172">MID(";"&amp;'CASE DATA'!$E172&amp;";",SMALL(IF(ISERROR(SEARCH(MID(";"&amp;'CASE DATA'!$E172&amp;";",ROW($1:$99),1),";")),"",ROW($1:$99)+1),COLUMN(L172)),SMALL(IF(ISERROR(SEARCH(MID(";"&amp;'CASE DATA'!$E172&amp;";",ROW($1:$99),1),";")),"",ROW($1:$99)),COLUMN(L171)+1)-SMALL(IF(ISERROR(SEARCH(MID(";"&amp;'CASE DATA'!$E172&amp;";",ROW($1:$99),1),";")),"",ROW($1:$99)),COLUMN(L171))-1)</f>
        <v/>
      </c>
    </row>
    <row r="173" spans="4:32" x14ac:dyDescent="0.3">
      <c r="D173" s="175"/>
      <c r="E173" s="185"/>
      <c r="S173" s="11">
        <f t="shared" si="3"/>
        <v>0</v>
      </c>
      <c r="U173" s="196" t="str" cm="1">
        <f t="array" ref="U173">MID(";"&amp;'CASE DATA'!$E173&amp;";",SMALL(IF(ISERROR(SEARCH(MID(";"&amp;'CASE DATA'!$E173&amp;";",ROW($1:$99),1),";")),"",ROW($1:$99)+1),COLUMN(A173)),SMALL(IF(ISERROR(SEARCH(MID(";"&amp;'CASE DATA'!$E173&amp;";",ROW($1:$99),1),";")),"",ROW($1:$99)),COLUMN(A172)+1)-SMALL(IF(ISERROR(SEARCH(MID(";"&amp;'CASE DATA'!$E173&amp;";",ROW($1:$99),1),";")),"",ROW($1:$99)),COLUMN(A172))-1)</f>
        <v/>
      </c>
      <c r="V173" s="196" t="str" cm="1">
        <f t="array" ref="V173">MID(";"&amp;'CASE DATA'!$E173&amp;";",SMALL(IF(ISERROR(SEARCH(MID(";"&amp;'CASE DATA'!$E173&amp;";",ROW($1:$99),1),";")),"",ROW($1:$99)+1),COLUMN(B173)),SMALL(IF(ISERROR(SEARCH(MID(";"&amp;'CASE DATA'!$E173&amp;";",ROW($1:$99),1),";")),"",ROW($1:$99)),COLUMN(B172)+1)-SMALL(IF(ISERROR(SEARCH(MID(";"&amp;'CASE DATA'!$E173&amp;";",ROW($1:$99),1),";")),"",ROW($1:$99)),COLUMN(B172))-1)</f>
        <v/>
      </c>
      <c r="W173" s="196" t="str" cm="1">
        <f t="array" ref="W173">MID(";"&amp;'CASE DATA'!$E173&amp;";",SMALL(IF(ISERROR(SEARCH(MID(";"&amp;'CASE DATA'!$E173&amp;";",ROW($1:$99),1),";")),"",ROW($1:$99)+1),COLUMN(C173)),SMALL(IF(ISERROR(SEARCH(MID(";"&amp;'CASE DATA'!$E173&amp;";",ROW($1:$99),1),";")),"",ROW($1:$99)),COLUMN(C172)+1)-SMALL(IF(ISERROR(SEARCH(MID(";"&amp;'CASE DATA'!$E173&amp;";",ROW($1:$99),1),";")),"",ROW($1:$99)),COLUMN(C172))-1)</f>
        <v/>
      </c>
      <c r="X173" s="196" t="str" cm="1">
        <f t="array" ref="X173">MID(";"&amp;'CASE DATA'!$E173&amp;";",SMALL(IF(ISERROR(SEARCH(MID(";"&amp;'CASE DATA'!$E173&amp;";",ROW($1:$99),1),";")),"",ROW($1:$99)+1),COLUMN(D173)),SMALL(IF(ISERROR(SEARCH(MID(";"&amp;'CASE DATA'!$E173&amp;";",ROW($1:$99),1),";")),"",ROW($1:$99)),COLUMN(D172)+1)-SMALL(IF(ISERROR(SEARCH(MID(";"&amp;'CASE DATA'!$E173&amp;";",ROW($1:$99),1),";")),"",ROW($1:$99)),COLUMN(D172))-1)</f>
        <v/>
      </c>
      <c r="Y173" s="196" t="str" cm="1">
        <f t="array" ref="Y173">MID(";"&amp;'CASE DATA'!$E173&amp;";",SMALL(IF(ISERROR(SEARCH(MID(";"&amp;'CASE DATA'!$E173&amp;";",ROW($1:$99),1),";")),"",ROW($1:$99)+1),COLUMN(E173)),SMALL(IF(ISERROR(SEARCH(MID(";"&amp;'CASE DATA'!$E173&amp;";",ROW($1:$99),1),";")),"",ROW($1:$99)),COLUMN(E172)+1)-SMALL(IF(ISERROR(SEARCH(MID(";"&amp;'CASE DATA'!$E173&amp;";",ROW($1:$99),1),";")),"",ROW($1:$99)),COLUMN(E172))-1)</f>
        <v/>
      </c>
      <c r="Z173" s="196" t="str" cm="1">
        <f t="array" ref="Z173">MID(";"&amp;'CASE DATA'!$E173&amp;";",SMALL(IF(ISERROR(SEARCH(MID(";"&amp;'CASE DATA'!$E173&amp;";",ROW($1:$99),1),";")),"",ROW($1:$99)+1),COLUMN(F173)),SMALL(IF(ISERROR(SEARCH(MID(";"&amp;'CASE DATA'!$E173&amp;";",ROW($1:$99),1),";")),"",ROW($1:$99)),COLUMN(F172)+1)-SMALL(IF(ISERROR(SEARCH(MID(";"&amp;'CASE DATA'!$E173&amp;";",ROW($1:$99),1),";")),"",ROW($1:$99)),COLUMN(F172))-1)</f>
        <v/>
      </c>
      <c r="AA173" s="196" t="str" cm="1">
        <f t="array" ref="AA173">MID(";"&amp;'CASE DATA'!$E173&amp;";",SMALL(IF(ISERROR(SEARCH(MID(";"&amp;'CASE DATA'!$E173&amp;";",ROW($1:$99),1),";")),"",ROW($1:$99)+1),COLUMN(G173)),SMALL(IF(ISERROR(SEARCH(MID(";"&amp;'CASE DATA'!$E173&amp;";",ROW($1:$99),1),";")),"",ROW($1:$99)),COLUMN(G172)+1)-SMALL(IF(ISERROR(SEARCH(MID(";"&amp;'CASE DATA'!$E173&amp;";",ROW($1:$99),1),";")),"",ROW($1:$99)),COLUMN(G172))-1)</f>
        <v/>
      </c>
      <c r="AB173" s="196" t="str" cm="1">
        <f t="array" ref="AB173">MID(";"&amp;'CASE DATA'!$E173&amp;";",SMALL(IF(ISERROR(SEARCH(MID(";"&amp;'CASE DATA'!$E173&amp;";",ROW($1:$99),1),";")),"",ROW($1:$99)+1),COLUMN(H173)),SMALL(IF(ISERROR(SEARCH(MID(";"&amp;'CASE DATA'!$E173&amp;";",ROW($1:$99),1),";")),"",ROW($1:$99)),COLUMN(H172)+1)-SMALL(IF(ISERROR(SEARCH(MID(";"&amp;'CASE DATA'!$E173&amp;";",ROW($1:$99),1),";")),"",ROW($1:$99)),COLUMN(H172))-1)</f>
        <v/>
      </c>
      <c r="AC173" s="196" t="str" cm="1">
        <f t="array" ref="AC173">MID(";"&amp;'CASE DATA'!$E173&amp;";",SMALL(IF(ISERROR(SEARCH(MID(";"&amp;'CASE DATA'!$E173&amp;";",ROW($1:$99),1),";")),"",ROW($1:$99)+1),COLUMN(I173)),SMALL(IF(ISERROR(SEARCH(MID(";"&amp;'CASE DATA'!$E173&amp;";",ROW($1:$99),1),";")),"",ROW($1:$99)),COLUMN(I172)+1)-SMALL(IF(ISERROR(SEARCH(MID(";"&amp;'CASE DATA'!$E173&amp;";",ROW($1:$99),1),";")),"",ROW($1:$99)),COLUMN(I172))-1)</f>
        <v/>
      </c>
      <c r="AD173" s="196" t="str" cm="1">
        <f t="array" ref="AD173">MID(";"&amp;'CASE DATA'!$E173&amp;";",SMALL(IF(ISERROR(SEARCH(MID(";"&amp;'CASE DATA'!$E173&amp;";",ROW($1:$99),1),";")),"",ROW($1:$99)+1),COLUMN(J173)),SMALL(IF(ISERROR(SEARCH(MID(";"&amp;'CASE DATA'!$E173&amp;";",ROW($1:$99),1),";")),"",ROW($1:$99)),COLUMN(J172)+1)-SMALL(IF(ISERROR(SEARCH(MID(";"&amp;'CASE DATA'!$E173&amp;";",ROW($1:$99),1),";")),"",ROW($1:$99)),COLUMN(J172))-1)</f>
        <v/>
      </c>
      <c r="AE173" s="196" t="str" cm="1">
        <f t="array" ref="AE173">MID(";"&amp;'CASE DATA'!$E173&amp;";",SMALL(IF(ISERROR(SEARCH(MID(";"&amp;'CASE DATA'!$E173&amp;";",ROW($1:$99),1),";")),"",ROW($1:$99)+1),COLUMN(K173)),SMALL(IF(ISERROR(SEARCH(MID(";"&amp;'CASE DATA'!$E173&amp;";",ROW($1:$99),1),";")),"",ROW($1:$99)),COLUMN(K172)+1)-SMALL(IF(ISERROR(SEARCH(MID(";"&amp;'CASE DATA'!$E173&amp;";",ROW($1:$99),1),";")),"",ROW($1:$99)),COLUMN(K172))-1)</f>
        <v/>
      </c>
      <c r="AF173" s="196" t="str" cm="1">
        <f t="array" ref="AF173">MID(";"&amp;'CASE DATA'!$E173&amp;";",SMALL(IF(ISERROR(SEARCH(MID(";"&amp;'CASE DATA'!$E173&amp;";",ROW($1:$99),1),";")),"",ROW($1:$99)+1),COLUMN(L173)),SMALL(IF(ISERROR(SEARCH(MID(";"&amp;'CASE DATA'!$E173&amp;";",ROW($1:$99),1),";")),"",ROW($1:$99)),COLUMN(L172)+1)-SMALL(IF(ISERROR(SEARCH(MID(";"&amp;'CASE DATA'!$E173&amp;";",ROW($1:$99),1),";")),"",ROW($1:$99)),COLUMN(L172))-1)</f>
        <v/>
      </c>
    </row>
    <row r="174" spans="4:32" x14ac:dyDescent="0.3">
      <c r="D174" s="175"/>
      <c r="E174" s="185"/>
      <c r="S174" s="11">
        <f t="shared" si="3"/>
        <v>0</v>
      </c>
      <c r="U174" s="196" t="str" cm="1">
        <f t="array" ref="U174">MID(";"&amp;'CASE DATA'!$E174&amp;";",SMALL(IF(ISERROR(SEARCH(MID(";"&amp;'CASE DATA'!$E174&amp;";",ROW($1:$99),1),";")),"",ROW($1:$99)+1),COLUMN(A174)),SMALL(IF(ISERROR(SEARCH(MID(";"&amp;'CASE DATA'!$E174&amp;";",ROW($1:$99),1),";")),"",ROW($1:$99)),COLUMN(A173)+1)-SMALL(IF(ISERROR(SEARCH(MID(";"&amp;'CASE DATA'!$E174&amp;";",ROW($1:$99),1),";")),"",ROW($1:$99)),COLUMN(A173))-1)</f>
        <v/>
      </c>
      <c r="V174" s="196" t="str" cm="1">
        <f t="array" ref="V174">MID(";"&amp;'CASE DATA'!$E174&amp;";",SMALL(IF(ISERROR(SEARCH(MID(";"&amp;'CASE DATA'!$E174&amp;";",ROW($1:$99),1),";")),"",ROW($1:$99)+1),COLUMN(B174)),SMALL(IF(ISERROR(SEARCH(MID(";"&amp;'CASE DATA'!$E174&amp;";",ROW($1:$99),1),";")),"",ROW($1:$99)),COLUMN(B173)+1)-SMALL(IF(ISERROR(SEARCH(MID(";"&amp;'CASE DATA'!$E174&amp;";",ROW($1:$99),1),";")),"",ROW($1:$99)),COLUMN(B173))-1)</f>
        <v/>
      </c>
      <c r="W174" s="196" t="str" cm="1">
        <f t="array" ref="W174">MID(";"&amp;'CASE DATA'!$E174&amp;";",SMALL(IF(ISERROR(SEARCH(MID(";"&amp;'CASE DATA'!$E174&amp;";",ROW($1:$99),1),";")),"",ROW($1:$99)+1),COLUMN(C174)),SMALL(IF(ISERROR(SEARCH(MID(";"&amp;'CASE DATA'!$E174&amp;";",ROW($1:$99),1),";")),"",ROW($1:$99)),COLUMN(C173)+1)-SMALL(IF(ISERROR(SEARCH(MID(";"&amp;'CASE DATA'!$E174&amp;";",ROW($1:$99),1),";")),"",ROW($1:$99)),COLUMN(C173))-1)</f>
        <v/>
      </c>
      <c r="X174" s="196" t="str" cm="1">
        <f t="array" ref="X174">MID(";"&amp;'CASE DATA'!$E174&amp;";",SMALL(IF(ISERROR(SEARCH(MID(";"&amp;'CASE DATA'!$E174&amp;";",ROW($1:$99),1),";")),"",ROW($1:$99)+1),COLUMN(D174)),SMALL(IF(ISERROR(SEARCH(MID(";"&amp;'CASE DATA'!$E174&amp;";",ROW($1:$99),1),";")),"",ROW($1:$99)),COLUMN(D173)+1)-SMALL(IF(ISERROR(SEARCH(MID(";"&amp;'CASE DATA'!$E174&amp;";",ROW($1:$99),1),";")),"",ROW($1:$99)),COLUMN(D173))-1)</f>
        <v/>
      </c>
      <c r="Y174" s="196" t="str" cm="1">
        <f t="array" ref="Y174">MID(";"&amp;'CASE DATA'!$E174&amp;";",SMALL(IF(ISERROR(SEARCH(MID(";"&amp;'CASE DATA'!$E174&amp;";",ROW($1:$99),1),";")),"",ROW($1:$99)+1),COLUMN(E174)),SMALL(IF(ISERROR(SEARCH(MID(";"&amp;'CASE DATA'!$E174&amp;";",ROW($1:$99),1),";")),"",ROW($1:$99)),COLUMN(E173)+1)-SMALL(IF(ISERROR(SEARCH(MID(";"&amp;'CASE DATA'!$E174&amp;";",ROW($1:$99),1),";")),"",ROW($1:$99)),COLUMN(E173))-1)</f>
        <v/>
      </c>
      <c r="Z174" s="196" t="str" cm="1">
        <f t="array" ref="Z174">MID(";"&amp;'CASE DATA'!$E174&amp;";",SMALL(IF(ISERROR(SEARCH(MID(";"&amp;'CASE DATA'!$E174&amp;";",ROW($1:$99),1),";")),"",ROW($1:$99)+1),COLUMN(F174)),SMALL(IF(ISERROR(SEARCH(MID(";"&amp;'CASE DATA'!$E174&amp;";",ROW($1:$99),1),";")),"",ROW($1:$99)),COLUMN(F173)+1)-SMALL(IF(ISERROR(SEARCH(MID(";"&amp;'CASE DATA'!$E174&amp;";",ROW($1:$99),1),";")),"",ROW($1:$99)),COLUMN(F173))-1)</f>
        <v/>
      </c>
      <c r="AA174" s="196" t="str" cm="1">
        <f t="array" ref="AA174">MID(";"&amp;'CASE DATA'!$E174&amp;";",SMALL(IF(ISERROR(SEARCH(MID(";"&amp;'CASE DATA'!$E174&amp;";",ROW($1:$99),1),";")),"",ROW($1:$99)+1),COLUMN(G174)),SMALL(IF(ISERROR(SEARCH(MID(";"&amp;'CASE DATA'!$E174&amp;";",ROW($1:$99),1),";")),"",ROW($1:$99)),COLUMN(G173)+1)-SMALL(IF(ISERROR(SEARCH(MID(";"&amp;'CASE DATA'!$E174&amp;";",ROW($1:$99),1),";")),"",ROW($1:$99)),COLUMN(G173))-1)</f>
        <v/>
      </c>
      <c r="AB174" s="196" t="str" cm="1">
        <f t="array" ref="AB174">MID(";"&amp;'CASE DATA'!$E174&amp;";",SMALL(IF(ISERROR(SEARCH(MID(";"&amp;'CASE DATA'!$E174&amp;";",ROW($1:$99),1),";")),"",ROW($1:$99)+1),COLUMN(H174)),SMALL(IF(ISERROR(SEARCH(MID(";"&amp;'CASE DATA'!$E174&amp;";",ROW($1:$99),1),";")),"",ROW($1:$99)),COLUMN(H173)+1)-SMALL(IF(ISERROR(SEARCH(MID(";"&amp;'CASE DATA'!$E174&amp;";",ROW($1:$99),1),";")),"",ROW($1:$99)),COLUMN(H173))-1)</f>
        <v/>
      </c>
      <c r="AC174" s="196" t="str" cm="1">
        <f t="array" ref="AC174">MID(";"&amp;'CASE DATA'!$E174&amp;";",SMALL(IF(ISERROR(SEARCH(MID(";"&amp;'CASE DATA'!$E174&amp;";",ROW($1:$99),1),";")),"",ROW($1:$99)+1),COLUMN(I174)),SMALL(IF(ISERROR(SEARCH(MID(";"&amp;'CASE DATA'!$E174&amp;";",ROW($1:$99),1),";")),"",ROW($1:$99)),COLUMN(I173)+1)-SMALL(IF(ISERROR(SEARCH(MID(";"&amp;'CASE DATA'!$E174&amp;";",ROW($1:$99),1),";")),"",ROW($1:$99)),COLUMN(I173))-1)</f>
        <v/>
      </c>
      <c r="AD174" s="196" t="str" cm="1">
        <f t="array" ref="AD174">MID(";"&amp;'CASE DATA'!$E174&amp;";",SMALL(IF(ISERROR(SEARCH(MID(";"&amp;'CASE DATA'!$E174&amp;";",ROW($1:$99),1),";")),"",ROW($1:$99)+1),COLUMN(J174)),SMALL(IF(ISERROR(SEARCH(MID(";"&amp;'CASE DATA'!$E174&amp;";",ROW($1:$99),1),";")),"",ROW($1:$99)),COLUMN(J173)+1)-SMALL(IF(ISERROR(SEARCH(MID(";"&amp;'CASE DATA'!$E174&amp;";",ROW($1:$99),1),";")),"",ROW($1:$99)),COLUMN(J173))-1)</f>
        <v/>
      </c>
      <c r="AE174" s="196" t="str" cm="1">
        <f t="array" ref="AE174">MID(";"&amp;'CASE DATA'!$E174&amp;";",SMALL(IF(ISERROR(SEARCH(MID(";"&amp;'CASE DATA'!$E174&amp;";",ROW($1:$99),1),";")),"",ROW($1:$99)+1),COLUMN(K174)),SMALL(IF(ISERROR(SEARCH(MID(";"&amp;'CASE DATA'!$E174&amp;";",ROW($1:$99),1),";")),"",ROW($1:$99)),COLUMN(K173)+1)-SMALL(IF(ISERROR(SEARCH(MID(";"&amp;'CASE DATA'!$E174&amp;";",ROW($1:$99),1),";")),"",ROW($1:$99)),COLUMN(K173))-1)</f>
        <v/>
      </c>
      <c r="AF174" s="196" t="str" cm="1">
        <f t="array" ref="AF174">MID(";"&amp;'CASE DATA'!$E174&amp;";",SMALL(IF(ISERROR(SEARCH(MID(";"&amp;'CASE DATA'!$E174&amp;";",ROW($1:$99),1),";")),"",ROW($1:$99)+1),COLUMN(L174)),SMALL(IF(ISERROR(SEARCH(MID(";"&amp;'CASE DATA'!$E174&amp;";",ROW($1:$99),1),";")),"",ROW($1:$99)),COLUMN(L173)+1)-SMALL(IF(ISERROR(SEARCH(MID(";"&amp;'CASE DATA'!$E174&amp;";",ROW($1:$99),1),";")),"",ROW($1:$99)),COLUMN(L173))-1)</f>
        <v/>
      </c>
    </row>
    <row r="175" spans="4:32" x14ac:dyDescent="0.3">
      <c r="D175" s="175"/>
      <c r="E175" s="185"/>
      <c r="S175" s="11">
        <f t="shared" si="3"/>
        <v>0</v>
      </c>
      <c r="U175" s="196" t="str" cm="1">
        <f t="array" ref="U175">MID(";"&amp;'CASE DATA'!$E175&amp;";",SMALL(IF(ISERROR(SEARCH(MID(";"&amp;'CASE DATA'!$E175&amp;";",ROW($1:$99),1),";")),"",ROW($1:$99)+1),COLUMN(A175)),SMALL(IF(ISERROR(SEARCH(MID(";"&amp;'CASE DATA'!$E175&amp;";",ROW($1:$99),1),";")),"",ROW($1:$99)),COLUMN(A174)+1)-SMALL(IF(ISERROR(SEARCH(MID(";"&amp;'CASE DATA'!$E175&amp;";",ROW($1:$99),1),";")),"",ROW($1:$99)),COLUMN(A174))-1)</f>
        <v/>
      </c>
      <c r="V175" s="196" t="str" cm="1">
        <f t="array" ref="V175">MID(";"&amp;'CASE DATA'!$E175&amp;";",SMALL(IF(ISERROR(SEARCH(MID(";"&amp;'CASE DATA'!$E175&amp;";",ROW($1:$99),1),";")),"",ROW($1:$99)+1),COLUMN(B175)),SMALL(IF(ISERROR(SEARCH(MID(";"&amp;'CASE DATA'!$E175&amp;";",ROW($1:$99),1),";")),"",ROW($1:$99)),COLUMN(B174)+1)-SMALL(IF(ISERROR(SEARCH(MID(";"&amp;'CASE DATA'!$E175&amp;";",ROW($1:$99),1),";")),"",ROW($1:$99)),COLUMN(B174))-1)</f>
        <v/>
      </c>
      <c r="W175" s="196" t="str" cm="1">
        <f t="array" ref="W175">MID(";"&amp;'CASE DATA'!$E175&amp;";",SMALL(IF(ISERROR(SEARCH(MID(";"&amp;'CASE DATA'!$E175&amp;";",ROW($1:$99),1),";")),"",ROW($1:$99)+1),COLUMN(C175)),SMALL(IF(ISERROR(SEARCH(MID(";"&amp;'CASE DATA'!$E175&amp;";",ROW($1:$99),1),";")),"",ROW($1:$99)),COLUMN(C174)+1)-SMALL(IF(ISERROR(SEARCH(MID(";"&amp;'CASE DATA'!$E175&amp;";",ROW($1:$99),1),";")),"",ROW($1:$99)),COLUMN(C174))-1)</f>
        <v/>
      </c>
      <c r="X175" s="196" t="str" cm="1">
        <f t="array" ref="X175">MID(";"&amp;'CASE DATA'!$E175&amp;";",SMALL(IF(ISERROR(SEARCH(MID(";"&amp;'CASE DATA'!$E175&amp;";",ROW($1:$99),1),";")),"",ROW($1:$99)+1),COLUMN(D175)),SMALL(IF(ISERROR(SEARCH(MID(";"&amp;'CASE DATA'!$E175&amp;";",ROW($1:$99),1),";")),"",ROW($1:$99)),COLUMN(D174)+1)-SMALL(IF(ISERROR(SEARCH(MID(";"&amp;'CASE DATA'!$E175&amp;";",ROW($1:$99),1),";")),"",ROW($1:$99)),COLUMN(D174))-1)</f>
        <v/>
      </c>
      <c r="Y175" s="196" t="str" cm="1">
        <f t="array" ref="Y175">MID(";"&amp;'CASE DATA'!$E175&amp;";",SMALL(IF(ISERROR(SEARCH(MID(";"&amp;'CASE DATA'!$E175&amp;";",ROW($1:$99),1),";")),"",ROW($1:$99)+1),COLUMN(E175)),SMALL(IF(ISERROR(SEARCH(MID(";"&amp;'CASE DATA'!$E175&amp;";",ROW($1:$99),1),";")),"",ROW($1:$99)),COLUMN(E174)+1)-SMALL(IF(ISERROR(SEARCH(MID(";"&amp;'CASE DATA'!$E175&amp;";",ROW($1:$99),1),";")),"",ROW($1:$99)),COLUMN(E174))-1)</f>
        <v/>
      </c>
      <c r="Z175" s="196" t="str" cm="1">
        <f t="array" ref="Z175">MID(";"&amp;'CASE DATA'!$E175&amp;";",SMALL(IF(ISERROR(SEARCH(MID(";"&amp;'CASE DATA'!$E175&amp;";",ROW($1:$99),1),";")),"",ROW($1:$99)+1),COLUMN(F175)),SMALL(IF(ISERROR(SEARCH(MID(";"&amp;'CASE DATA'!$E175&amp;";",ROW($1:$99),1),";")),"",ROW($1:$99)),COLUMN(F174)+1)-SMALL(IF(ISERROR(SEARCH(MID(";"&amp;'CASE DATA'!$E175&amp;";",ROW($1:$99),1),";")),"",ROW($1:$99)),COLUMN(F174))-1)</f>
        <v/>
      </c>
      <c r="AA175" s="196" t="str" cm="1">
        <f t="array" ref="AA175">MID(";"&amp;'CASE DATA'!$E175&amp;";",SMALL(IF(ISERROR(SEARCH(MID(";"&amp;'CASE DATA'!$E175&amp;";",ROW($1:$99),1),";")),"",ROW($1:$99)+1),COLUMN(G175)),SMALL(IF(ISERROR(SEARCH(MID(";"&amp;'CASE DATA'!$E175&amp;";",ROW($1:$99),1),";")),"",ROW($1:$99)),COLUMN(G174)+1)-SMALL(IF(ISERROR(SEARCH(MID(";"&amp;'CASE DATA'!$E175&amp;";",ROW($1:$99),1),";")),"",ROW($1:$99)),COLUMN(G174))-1)</f>
        <v/>
      </c>
      <c r="AB175" s="196" t="str" cm="1">
        <f t="array" ref="AB175">MID(";"&amp;'CASE DATA'!$E175&amp;";",SMALL(IF(ISERROR(SEARCH(MID(";"&amp;'CASE DATA'!$E175&amp;";",ROW($1:$99),1),";")),"",ROW($1:$99)+1),COLUMN(H175)),SMALL(IF(ISERROR(SEARCH(MID(";"&amp;'CASE DATA'!$E175&amp;";",ROW($1:$99),1),";")),"",ROW($1:$99)),COLUMN(H174)+1)-SMALL(IF(ISERROR(SEARCH(MID(";"&amp;'CASE DATA'!$E175&amp;";",ROW($1:$99),1),";")),"",ROW($1:$99)),COLUMN(H174))-1)</f>
        <v/>
      </c>
      <c r="AC175" s="196" t="str" cm="1">
        <f t="array" ref="AC175">MID(";"&amp;'CASE DATA'!$E175&amp;";",SMALL(IF(ISERROR(SEARCH(MID(";"&amp;'CASE DATA'!$E175&amp;";",ROW($1:$99),1),";")),"",ROW($1:$99)+1),COLUMN(I175)),SMALL(IF(ISERROR(SEARCH(MID(";"&amp;'CASE DATA'!$E175&amp;";",ROW($1:$99),1),";")),"",ROW($1:$99)),COLUMN(I174)+1)-SMALL(IF(ISERROR(SEARCH(MID(";"&amp;'CASE DATA'!$E175&amp;";",ROW($1:$99),1),";")),"",ROW($1:$99)),COLUMN(I174))-1)</f>
        <v/>
      </c>
      <c r="AD175" s="196" t="str" cm="1">
        <f t="array" ref="AD175">MID(";"&amp;'CASE DATA'!$E175&amp;";",SMALL(IF(ISERROR(SEARCH(MID(";"&amp;'CASE DATA'!$E175&amp;";",ROW($1:$99),1),";")),"",ROW($1:$99)+1),COLUMN(J175)),SMALL(IF(ISERROR(SEARCH(MID(";"&amp;'CASE DATA'!$E175&amp;";",ROW($1:$99),1),";")),"",ROW($1:$99)),COLUMN(J174)+1)-SMALL(IF(ISERROR(SEARCH(MID(";"&amp;'CASE DATA'!$E175&amp;";",ROW($1:$99),1),";")),"",ROW($1:$99)),COLUMN(J174))-1)</f>
        <v/>
      </c>
      <c r="AE175" s="196" t="str" cm="1">
        <f t="array" ref="AE175">MID(";"&amp;'CASE DATA'!$E175&amp;";",SMALL(IF(ISERROR(SEARCH(MID(";"&amp;'CASE DATA'!$E175&amp;";",ROW($1:$99),1),";")),"",ROW($1:$99)+1),COLUMN(K175)),SMALL(IF(ISERROR(SEARCH(MID(";"&amp;'CASE DATA'!$E175&amp;";",ROW($1:$99),1),";")),"",ROW($1:$99)),COLUMN(K174)+1)-SMALL(IF(ISERROR(SEARCH(MID(";"&amp;'CASE DATA'!$E175&amp;";",ROW($1:$99),1),";")),"",ROW($1:$99)),COLUMN(K174))-1)</f>
        <v/>
      </c>
      <c r="AF175" s="196" t="str" cm="1">
        <f t="array" ref="AF175">MID(";"&amp;'CASE DATA'!$E175&amp;";",SMALL(IF(ISERROR(SEARCH(MID(";"&amp;'CASE DATA'!$E175&amp;";",ROW($1:$99),1),";")),"",ROW($1:$99)+1),COLUMN(L175)),SMALL(IF(ISERROR(SEARCH(MID(";"&amp;'CASE DATA'!$E175&amp;";",ROW($1:$99),1),";")),"",ROW($1:$99)),COLUMN(L174)+1)-SMALL(IF(ISERROR(SEARCH(MID(";"&amp;'CASE DATA'!$E175&amp;";",ROW($1:$99),1),";")),"",ROW($1:$99)),COLUMN(L174))-1)</f>
        <v/>
      </c>
    </row>
    <row r="176" spans="4:32" x14ac:dyDescent="0.3">
      <c r="D176" s="175"/>
      <c r="E176" s="185"/>
      <c r="S176" s="11">
        <f t="shared" si="3"/>
        <v>0</v>
      </c>
      <c r="U176" s="196" t="str" cm="1">
        <f t="array" ref="U176">MID(";"&amp;'CASE DATA'!$E176&amp;";",SMALL(IF(ISERROR(SEARCH(MID(";"&amp;'CASE DATA'!$E176&amp;";",ROW($1:$99),1),";")),"",ROW($1:$99)+1),COLUMN(A176)),SMALL(IF(ISERROR(SEARCH(MID(";"&amp;'CASE DATA'!$E176&amp;";",ROW($1:$99),1),";")),"",ROW($1:$99)),COLUMN(A175)+1)-SMALL(IF(ISERROR(SEARCH(MID(";"&amp;'CASE DATA'!$E176&amp;";",ROW($1:$99),1),";")),"",ROW($1:$99)),COLUMN(A175))-1)</f>
        <v/>
      </c>
      <c r="V176" s="196" t="str" cm="1">
        <f t="array" ref="V176">MID(";"&amp;'CASE DATA'!$E176&amp;";",SMALL(IF(ISERROR(SEARCH(MID(";"&amp;'CASE DATA'!$E176&amp;";",ROW($1:$99),1),";")),"",ROW($1:$99)+1),COLUMN(B176)),SMALL(IF(ISERROR(SEARCH(MID(";"&amp;'CASE DATA'!$E176&amp;";",ROW($1:$99),1),";")),"",ROW($1:$99)),COLUMN(B175)+1)-SMALL(IF(ISERROR(SEARCH(MID(";"&amp;'CASE DATA'!$E176&amp;";",ROW($1:$99),1),";")),"",ROW($1:$99)),COLUMN(B175))-1)</f>
        <v/>
      </c>
      <c r="W176" s="196" t="str" cm="1">
        <f t="array" ref="W176">MID(";"&amp;'CASE DATA'!$E176&amp;";",SMALL(IF(ISERROR(SEARCH(MID(";"&amp;'CASE DATA'!$E176&amp;";",ROW($1:$99),1),";")),"",ROW($1:$99)+1),COLUMN(C176)),SMALL(IF(ISERROR(SEARCH(MID(";"&amp;'CASE DATA'!$E176&amp;";",ROW($1:$99),1),";")),"",ROW($1:$99)),COLUMN(C175)+1)-SMALL(IF(ISERROR(SEARCH(MID(";"&amp;'CASE DATA'!$E176&amp;";",ROW($1:$99),1),";")),"",ROW($1:$99)),COLUMN(C175))-1)</f>
        <v/>
      </c>
      <c r="X176" s="196" t="str" cm="1">
        <f t="array" ref="X176">MID(";"&amp;'CASE DATA'!$E176&amp;";",SMALL(IF(ISERROR(SEARCH(MID(";"&amp;'CASE DATA'!$E176&amp;";",ROW($1:$99),1),";")),"",ROW($1:$99)+1),COLUMN(D176)),SMALL(IF(ISERROR(SEARCH(MID(";"&amp;'CASE DATA'!$E176&amp;";",ROW($1:$99),1),";")),"",ROW($1:$99)),COLUMN(D175)+1)-SMALL(IF(ISERROR(SEARCH(MID(";"&amp;'CASE DATA'!$E176&amp;";",ROW($1:$99),1),";")),"",ROW($1:$99)),COLUMN(D175))-1)</f>
        <v/>
      </c>
      <c r="Y176" s="196" t="str" cm="1">
        <f t="array" ref="Y176">MID(";"&amp;'CASE DATA'!$E176&amp;";",SMALL(IF(ISERROR(SEARCH(MID(";"&amp;'CASE DATA'!$E176&amp;";",ROW($1:$99),1),";")),"",ROW($1:$99)+1),COLUMN(E176)),SMALL(IF(ISERROR(SEARCH(MID(";"&amp;'CASE DATA'!$E176&amp;";",ROW($1:$99),1),";")),"",ROW($1:$99)),COLUMN(E175)+1)-SMALL(IF(ISERROR(SEARCH(MID(";"&amp;'CASE DATA'!$E176&amp;";",ROW($1:$99),1),";")),"",ROW($1:$99)),COLUMN(E175))-1)</f>
        <v/>
      </c>
      <c r="Z176" s="196" t="str" cm="1">
        <f t="array" ref="Z176">MID(";"&amp;'CASE DATA'!$E176&amp;";",SMALL(IF(ISERROR(SEARCH(MID(";"&amp;'CASE DATA'!$E176&amp;";",ROW($1:$99),1),";")),"",ROW($1:$99)+1),COLUMN(F176)),SMALL(IF(ISERROR(SEARCH(MID(";"&amp;'CASE DATA'!$E176&amp;";",ROW($1:$99),1),";")),"",ROW($1:$99)),COLUMN(F175)+1)-SMALL(IF(ISERROR(SEARCH(MID(";"&amp;'CASE DATA'!$E176&amp;";",ROW($1:$99),1),";")),"",ROW($1:$99)),COLUMN(F175))-1)</f>
        <v/>
      </c>
      <c r="AA176" s="196" t="str" cm="1">
        <f t="array" ref="AA176">MID(";"&amp;'CASE DATA'!$E176&amp;";",SMALL(IF(ISERROR(SEARCH(MID(";"&amp;'CASE DATA'!$E176&amp;";",ROW($1:$99),1),";")),"",ROW($1:$99)+1),COLUMN(G176)),SMALL(IF(ISERROR(SEARCH(MID(";"&amp;'CASE DATA'!$E176&amp;";",ROW($1:$99),1),";")),"",ROW($1:$99)),COLUMN(G175)+1)-SMALL(IF(ISERROR(SEARCH(MID(";"&amp;'CASE DATA'!$E176&amp;";",ROW($1:$99),1),";")),"",ROW($1:$99)),COLUMN(G175))-1)</f>
        <v/>
      </c>
      <c r="AB176" s="196" t="str" cm="1">
        <f t="array" ref="AB176">MID(";"&amp;'CASE DATA'!$E176&amp;";",SMALL(IF(ISERROR(SEARCH(MID(";"&amp;'CASE DATA'!$E176&amp;";",ROW($1:$99),1),";")),"",ROW($1:$99)+1),COLUMN(H176)),SMALL(IF(ISERROR(SEARCH(MID(";"&amp;'CASE DATA'!$E176&amp;";",ROW($1:$99),1),";")),"",ROW($1:$99)),COLUMN(H175)+1)-SMALL(IF(ISERROR(SEARCH(MID(";"&amp;'CASE DATA'!$E176&amp;";",ROW($1:$99),1),";")),"",ROW($1:$99)),COLUMN(H175))-1)</f>
        <v/>
      </c>
      <c r="AC176" s="196" t="str" cm="1">
        <f t="array" ref="AC176">MID(";"&amp;'CASE DATA'!$E176&amp;";",SMALL(IF(ISERROR(SEARCH(MID(";"&amp;'CASE DATA'!$E176&amp;";",ROW($1:$99),1),";")),"",ROW($1:$99)+1),COLUMN(I176)),SMALL(IF(ISERROR(SEARCH(MID(";"&amp;'CASE DATA'!$E176&amp;";",ROW($1:$99),1),";")),"",ROW($1:$99)),COLUMN(I175)+1)-SMALL(IF(ISERROR(SEARCH(MID(";"&amp;'CASE DATA'!$E176&amp;";",ROW($1:$99),1),";")),"",ROW($1:$99)),COLUMN(I175))-1)</f>
        <v/>
      </c>
      <c r="AD176" s="196" t="str" cm="1">
        <f t="array" ref="AD176">MID(";"&amp;'CASE DATA'!$E176&amp;";",SMALL(IF(ISERROR(SEARCH(MID(";"&amp;'CASE DATA'!$E176&amp;";",ROW($1:$99),1),";")),"",ROW($1:$99)+1),COLUMN(J176)),SMALL(IF(ISERROR(SEARCH(MID(";"&amp;'CASE DATA'!$E176&amp;";",ROW($1:$99),1),";")),"",ROW($1:$99)),COLUMN(J175)+1)-SMALL(IF(ISERROR(SEARCH(MID(";"&amp;'CASE DATA'!$E176&amp;";",ROW($1:$99),1),";")),"",ROW($1:$99)),COLUMN(J175))-1)</f>
        <v/>
      </c>
      <c r="AE176" s="196" t="str" cm="1">
        <f t="array" ref="AE176">MID(";"&amp;'CASE DATA'!$E176&amp;";",SMALL(IF(ISERROR(SEARCH(MID(";"&amp;'CASE DATA'!$E176&amp;";",ROW($1:$99),1),";")),"",ROW($1:$99)+1),COLUMN(K176)),SMALL(IF(ISERROR(SEARCH(MID(";"&amp;'CASE DATA'!$E176&amp;";",ROW($1:$99),1),";")),"",ROW($1:$99)),COLUMN(K175)+1)-SMALL(IF(ISERROR(SEARCH(MID(";"&amp;'CASE DATA'!$E176&amp;";",ROW($1:$99),1),";")),"",ROW($1:$99)),COLUMN(K175))-1)</f>
        <v/>
      </c>
      <c r="AF176" s="196" t="str" cm="1">
        <f t="array" ref="AF176">MID(";"&amp;'CASE DATA'!$E176&amp;";",SMALL(IF(ISERROR(SEARCH(MID(";"&amp;'CASE DATA'!$E176&amp;";",ROW($1:$99),1),";")),"",ROW($1:$99)+1),COLUMN(L176)),SMALL(IF(ISERROR(SEARCH(MID(";"&amp;'CASE DATA'!$E176&amp;";",ROW($1:$99),1),";")),"",ROW($1:$99)),COLUMN(L175)+1)-SMALL(IF(ISERROR(SEARCH(MID(";"&amp;'CASE DATA'!$E176&amp;";",ROW($1:$99),1),";")),"",ROW($1:$99)),COLUMN(L175))-1)</f>
        <v/>
      </c>
    </row>
    <row r="177" spans="4:32" x14ac:dyDescent="0.3">
      <c r="D177" s="175"/>
      <c r="E177" s="185"/>
      <c r="S177" s="11">
        <f t="shared" si="3"/>
        <v>0</v>
      </c>
      <c r="U177" s="196" t="str" cm="1">
        <f t="array" ref="U177">MID(";"&amp;'CASE DATA'!$E177&amp;";",SMALL(IF(ISERROR(SEARCH(MID(";"&amp;'CASE DATA'!$E177&amp;";",ROW($1:$99),1),";")),"",ROW($1:$99)+1),COLUMN(A177)),SMALL(IF(ISERROR(SEARCH(MID(";"&amp;'CASE DATA'!$E177&amp;";",ROW($1:$99),1),";")),"",ROW($1:$99)),COLUMN(A176)+1)-SMALL(IF(ISERROR(SEARCH(MID(";"&amp;'CASE DATA'!$E177&amp;";",ROW($1:$99),1),";")),"",ROW($1:$99)),COLUMN(A176))-1)</f>
        <v/>
      </c>
      <c r="V177" s="196" t="str" cm="1">
        <f t="array" ref="V177">MID(";"&amp;'CASE DATA'!$E177&amp;";",SMALL(IF(ISERROR(SEARCH(MID(";"&amp;'CASE DATA'!$E177&amp;";",ROW($1:$99),1),";")),"",ROW($1:$99)+1),COLUMN(B177)),SMALL(IF(ISERROR(SEARCH(MID(";"&amp;'CASE DATA'!$E177&amp;";",ROW($1:$99),1),";")),"",ROW($1:$99)),COLUMN(B176)+1)-SMALL(IF(ISERROR(SEARCH(MID(";"&amp;'CASE DATA'!$E177&amp;";",ROW($1:$99),1),";")),"",ROW($1:$99)),COLUMN(B176))-1)</f>
        <v/>
      </c>
      <c r="W177" s="196" t="str" cm="1">
        <f t="array" ref="W177">MID(";"&amp;'CASE DATA'!$E177&amp;";",SMALL(IF(ISERROR(SEARCH(MID(";"&amp;'CASE DATA'!$E177&amp;";",ROW($1:$99),1),";")),"",ROW($1:$99)+1),COLUMN(C177)),SMALL(IF(ISERROR(SEARCH(MID(";"&amp;'CASE DATA'!$E177&amp;";",ROW($1:$99),1),";")),"",ROW($1:$99)),COLUMN(C176)+1)-SMALL(IF(ISERROR(SEARCH(MID(";"&amp;'CASE DATA'!$E177&amp;";",ROW($1:$99),1),";")),"",ROW($1:$99)),COLUMN(C176))-1)</f>
        <v/>
      </c>
      <c r="X177" s="196" t="str" cm="1">
        <f t="array" ref="X177">MID(";"&amp;'CASE DATA'!$E177&amp;";",SMALL(IF(ISERROR(SEARCH(MID(";"&amp;'CASE DATA'!$E177&amp;";",ROW($1:$99),1),";")),"",ROW($1:$99)+1),COLUMN(D177)),SMALL(IF(ISERROR(SEARCH(MID(";"&amp;'CASE DATA'!$E177&amp;";",ROW($1:$99),1),";")),"",ROW($1:$99)),COLUMN(D176)+1)-SMALL(IF(ISERROR(SEARCH(MID(";"&amp;'CASE DATA'!$E177&amp;";",ROW($1:$99),1),";")),"",ROW($1:$99)),COLUMN(D176))-1)</f>
        <v/>
      </c>
      <c r="Y177" s="196" t="str" cm="1">
        <f t="array" ref="Y177">MID(";"&amp;'CASE DATA'!$E177&amp;";",SMALL(IF(ISERROR(SEARCH(MID(";"&amp;'CASE DATA'!$E177&amp;";",ROW($1:$99),1),";")),"",ROW($1:$99)+1),COLUMN(E177)),SMALL(IF(ISERROR(SEARCH(MID(";"&amp;'CASE DATA'!$E177&amp;";",ROW($1:$99),1),";")),"",ROW($1:$99)),COLUMN(E176)+1)-SMALL(IF(ISERROR(SEARCH(MID(";"&amp;'CASE DATA'!$E177&amp;";",ROW($1:$99),1),";")),"",ROW($1:$99)),COLUMN(E176))-1)</f>
        <v/>
      </c>
      <c r="Z177" s="196" t="str" cm="1">
        <f t="array" ref="Z177">MID(";"&amp;'CASE DATA'!$E177&amp;";",SMALL(IF(ISERROR(SEARCH(MID(";"&amp;'CASE DATA'!$E177&amp;";",ROW($1:$99),1),";")),"",ROW($1:$99)+1),COLUMN(F177)),SMALL(IF(ISERROR(SEARCH(MID(";"&amp;'CASE DATA'!$E177&amp;";",ROW($1:$99),1),";")),"",ROW($1:$99)),COLUMN(F176)+1)-SMALL(IF(ISERROR(SEARCH(MID(";"&amp;'CASE DATA'!$E177&amp;";",ROW($1:$99),1),";")),"",ROW($1:$99)),COLUMN(F176))-1)</f>
        <v/>
      </c>
      <c r="AA177" s="196" t="str" cm="1">
        <f t="array" ref="AA177">MID(";"&amp;'CASE DATA'!$E177&amp;";",SMALL(IF(ISERROR(SEARCH(MID(";"&amp;'CASE DATA'!$E177&amp;";",ROW($1:$99),1),";")),"",ROW($1:$99)+1),COLUMN(G177)),SMALL(IF(ISERROR(SEARCH(MID(";"&amp;'CASE DATA'!$E177&amp;";",ROW($1:$99),1),";")),"",ROW($1:$99)),COLUMN(G176)+1)-SMALL(IF(ISERROR(SEARCH(MID(";"&amp;'CASE DATA'!$E177&amp;";",ROW($1:$99),1),";")),"",ROW($1:$99)),COLUMN(G176))-1)</f>
        <v/>
      </c>
      <c r="AB177" s="196" t="str" cm="1">
        <f t="array" ref="AB177">MID(";"&amp;'CASE DATA'!$E177&amp;";",SMALL(IF(ISERROR(SEARCH(MID(";"&amp;'CASE DATA'!$E177&amp;";",ROW($1:$99),1),";")),"",ROW($1:$99)+1),COLUMN(H177)),SMALL(IF(ISERROR(SEARCH(MID(";"&amp;'CASE DATA'!$E177&amp;";",ROW($1:$99),1),";")),"",ROW($1:$99)),COLUMN(H176)+1)-SMALL(IF(ISERROR(SEARCH(MID(";"&amp;'CASE DATA'!$E177&amp;";",ROW($1:$99),1),";")),"",ROW($1:$99)),COLUMN(H176))-1)</f>
        <v/>
      </c>
      <c r="AC177" s="196" t="str" cm="1">
        <f t="array" ref="AC177">MID(";"&amp;'CASE DATA'!$E177&amp;";",SMALL(IF(ISERROR(SEARCH(MID(";"&amp;'CASE DATA'!$E177&amp;";",ROW($1:$99),1),";")),"",ROW($1:$99)+1),COLUMN(I177)),SMALL(IF(ISERROR(SEARCH(MID(";"&amp;'CASE DATA'!$E177&amp;";",ROW($1:$99),1),";")),"",ROW($1:$99)),COLUMN(I176)+1)-SMALL(IF(ISERROR(SEARCH(MID(";"&amp;'CASE DATA'!$E177&amp;";",ROW($1:$99),1),";")),"",ROW($1:$99)),COLUMN(I176))-1)</f>
        <v/>
      </c>
      <c r="AD177" s="196" t="str" cm="1">
        <f t="array" ref="AD177">MID(";"&amp;'CASE DATA'!$E177&amp;";",SMALL(IF(ISERROR(SEARCH(MID(";"&amp;'CASE DATA'!$E177&amp;";",ROW($1:$99),1),";")),"",ROW($1:$99)+1),COLUMN(J177)),SMALL(IF(ISERROR(SEARCH(MID(";"&amp;'CASE DATA'!$E177&amp;";",ROW($1:$99),1),";")),"",ROW($1:$99)),COLUMN(J176)+1)-SMALL(IF(ISERROR(SEARCH(MID(";"&amp;'CASE DATA'!$E177&amp;";",ROW($1:$99),1),";")),"",ROW($1:$99)),COLUMN(J176))-1)</f>
        <v/>
      </c>
      <c r="AE177" s="196" t="str" cm="1">
        <f t="array" ref="AE177">MID(";"&amp;'CASE DATA'!$E177&amp;";",SMALL(IF(ISERROR(SEARCH(MID(";"&amp;'CASE DATA'!$E177&amp;";",ROW($1:$99),1),";")),"",ROW($1:$99)+1),COLUMN(K177)),SMALL(IF(ISERROR(SEARCH(MID(";"&amp;'CASE DATA'!$E177&amp;";",ROW($1:$99),1),";")),"",ROW($1:$99)),COLUMN(K176)+1)-SMALL(IF(ISERROR(SEARCH(MID(";"&amp;'CASE DATA'!$E177&amp;";",ROW($1:$99),1),";")),"",ROW($1:$99)),COLUMN(K176))-1)</f>
        <v/>
      </c>
      <c r="AF177" s="196" t="str" cm="1">
        <f t="array" ref="AF177">MID(";"&amp;'CASE DATA'!$E177&amp;";",SMALL(IF(ISERROR(SEARCH(MID(";"&amp;'CASE DATA'!$E177&amp;";",ROW($1:$99),1),";")),"",ROW($1:$99)+1),COLUMN(L177)),SMALL(IF(ISERROR(SEARCH(MID(";"&amp;'CASE DATA'!$E177&amp;";",ROW($1:$99),1),";")),"",ROW($1:$99)),COLUMN(L176)+1)-SMALL(IF(ISERROR(SEARCH(MID(";"&amp;'CASE DATA'!$E177&amp;";",ROW($1:$99),1),";")),"",ROW($1:$99)),COLUMN(L176))-1)</f>
        <v/>
      </c>
    </row>
    <row r="178" spans="4:32" x14ac:dyDescent="0.3">
      <c r="D178" s="175"/>
      <c r="E178" s="185"/>
      <c r="S178" s="11">
        <f t="shared" si="3"/>
        <v>0</v>
      </c>
      <c r="U178" s="196" t="str" cm="1">
        <f t="array" ref="U178">MID(";"&amp;'CASE DATA'!$E178&amp;";",SMALL(IF(ISERROR(SEARCH(MID(";"&amp;'CASE DATA'!$E178&amp;";",ROW($1:$99),1),";")),"",ROW($1:$99)+1),COLUMN(A178)),SMALL(IF(ISERROR(SEARCH(MID(";"&amp;'CASE DATA'!$E178&amp;";",ROW($1:$99),1),";")),"",ROW($1:$99)),COLUMN(A177)+1)-SMALL(IF(ISERROR(SEARCH(MID(";"&amp;'CASE DATA'!$E178&amp;";",ROW($1:$99),1),";")),"",ROW($1:$99)),COLUMN(A177))-1)</f>
        <v/>
      </c>
      <c r="V178" s="196" t="str" cm="1">
        <f t="array" ref="V178">MID(";"&amp;'CASE DATA'!$E178&amp;";",SMALL(IF(ISERROR(SEARCH(MID(";"&amp;'CASE DATA'!$E178&amp;";",ROW($1:$99),1),";")),"",ROW($1:$99)+1),COLUMN(B178)),SMALL(IF(ISERROR(SEARCH(MID(";"&amp;'CASE DATA'!$E178&amp;";",ROW($1:$99),1),";")),"",ROW($1:$99)),COLUMN(B177)+1)-SMALL(IF(ISERROR(SEARCH(MID(";"&amp;'CASE DATA'!$E178&amp;";",ROW($1:$99),1),";")),"",ROW($1:$99)),COLUMN(B177))-1)</f>
        <v/>
      </c>
      <c r="W178" s="196" t="str" cm="1">
        <f t="array" ref="W178">MID(";"&amp;'CASE DATA'!$E178&amp;";",SMALL(IF(ISERROR(SEARCH(MID(";"&amp;'CASE DATA'!$E178&amp;";",ROW($1:$99),1),";")),"",ROW($1:$99)+1),COLUMN(C178)),SMALL(IF(ISERROR(SEARCH(MID(";"&amp;'CASE DATA'!$E178&amp;";",ROW($1:$99),1),";")),"",ROW($1:$99)),COLUMN(C177)+1)-SMALL(IF(ISERROR(SEARCH(MID(";"&amp;'CASE DATA'!$E178&amp;";",ROW($1:$99),1),";")),"",ROW($1:$99)),COLUMN(C177))-1)</f>
        <v/>
      </c>
      <c r="X178" s="196" t="str" cm="1">
        <f t="array" ref="X178">MID(";"&amp;'CASE DATA'!$E178&amp;";",SMALL(IF(ISERROR(SEARCH(MID(";"&amp;'CASE DATA'!$E178&amp;";",ROW($1:$99),1),";")),"",ROW($1:$99)+1),COLUMN(D178)),SMALL(IF(ISERROR(SEARCH(MID(";"&amp;'CASE DATA'!$E178&amp;";",ROW($1:$99),1),";")),"",ROW($1:$99)),COLUMN(D177)+1)-SMALL(IF(ISERROR(SEARCH(MID(";"&amp;'CASE DATA'!$E178&amp;";",ROW($1:$99),1),";")),"",ROW($1:$99)),COLUMN(D177))-1)</f>
        <v/>
      </c>
      <c r="Y178" s="196" t="str" cm="1">
        <f t="array" ref="Y178">MID(";"&amp;'CASE DATA'!$E178&amp;";",SMALL(IF(ISERROR(SEARCH(MID(";"&amp;'CASE DATA'!$E178&amp;";",ROW($1:$99),1),";")),"",ROW($1:$99)+1),COLUMN(E178)),SMALL(IF(ISERROR(SEARCH(MID(";"&amp;'CASE DATA'!$E178&amp;";",ROW($1:$99),1),";")),"",ROW($1:$99)),COLUMN(E177)+1)-SMALL(IF(ISERROR(SEARCH(MID(";"&amp;'CASE DATA'!$E178&amp;";",ROW($1:$99),1),";")),"",ROW($1:$99)),COLUMN(E177))-1)</f>
        <v/>
      </c>
      <c r="Z178" s="196" t="str" cm="1">
        <f t="array" ref="Z178">MID(";"&amp;'CASE DATA'!$E178&amp;";",SMALL(IF(ISERROR(SEARCH(MID(";"&amp;'CASE DATA'!$E178&amp;";",ROW($1:$99),1),";")),"",ROW($1:$99)+1),COLUMN(F178)),SMALL(IF(ISERROR(SEARCH(MID(";"&amp;'CASE DATA'!$E178&amp;";",ROW($1:$99),1),";")),"",ROW($1:$99)),COLUMN(F177)+1)-SMALL(IF(ISERROR(SEARCH(MID(";"&amp;'CASE DATA'!$E178&amp;";",ROW($1:$99),1),";")),"",ROW($1:$99)),COLUMN(F177))-1)</f>
        <v/>
      </c>
      <c r="AA178" s="196" t="str" cm="1">
        <f t="array" ref="AA178">MID(";"&amp;'CASE DATA'!$E178&amp;";",SMALL(IF(ISERROR(SEARCH(MID(";"&amp;'CASE DATA'!$E178&amp;";",ROW($1:$99),1),";")),"",ROW($1:$99)+1),COLUMN(G178)),SMALL(IF(ISERROR(SEARCH(MID(";"&amp;'CASE DATA'!$E178&amp;";",ROW($1:$99),1),";")),"",ROW($1:$99)),COLUMN(G177)+1)-SMALL(IF(ISERROR(SEARCH(MID(";"&amp;'CASE DATA'!$E178&amp;";",ROW($1:$99),1),";")),"",ROW($1:$99)),COLUMN(G177))-1)</f>
        <v/>
      </c>
      <c r="AB178" s="196" t="str" cm="1">
        <f t="array" ref="AB178">MID(";"&amp;'CASE DATA'!$E178&amp;";",SMALL(IF(ISERROR(SEARCH(MID(";"&amp;'CASE DATA'!$E178&amp;";",ROW($1:$99),1),";")),"",ROW($1:$99)+1),COLUMN(H178)),SMALL(IF(ISERROR(SEARCH(MID(";"&amp;'CASE DATA'!$E178&amp;";",ROW($1:$99),1),";")),"",ROW($1:$99)),COLUMN(H177)+1)-SMALL(IF(ISERROR(SEARCH(MID(";"&amp;'CASE DATA'!$E178&amp;";",ROW($1:$99),1),";")),"",ROW($1:$99)),COLUMN(H177))-1)</f>
        <v/>
      </c>
      <c r="AC178" s="196" t="str" cm="1">
        <f t="array" ref="AC178">MID(";"&amp;'CASE DATA'!$E178&amp;";",SMALL(IF(ISERROR(SEARCH(MID(";"&amp;'CASE DATA'!$E178&amp;";",ROW($1:$99),1),";")),"",ROW($1:$99)+1),COLUMN(I178)),SMALL(IF(ISERROR(SEARCH(MID(";"&amp;'CASE DATA'!$E178&amp;";",ROW($1:$99),1),";")),"",ROW($1:$99)),COLUMN(I177)+1)-SMALL(IF(ISERROR(SEARCH(MID(";"&amp;'CASE DATA'!$E178&amp;";",ROW($1:$99),1),";")),"",ROW($1:$99)),COLUMN(I177))-1)</f>
        <v/>
      </c>
      <c r="AD178" s="196" t="str" cm="1">
        <f t="array" ref="AD178">MID(";"&amp;'CASE DATA'!$E178&amp;";",SMALL(IF(ISERROR(SEARCH(MID(";"&amp;'CASE DATA'!$E178&amp;";",ROW($1:$99),1),";")),"",ROW($1:$99)+1),COLUMN(J178)),SMALL(IF(ISERROR(SEARCH(MID(";"&amp;'CASE DATA'!$E178&amp;";",ROW($1:$99),1),";")),"",ROW($1:$99)),COLUMN(J177)+1)-SMALL(IF(ISERROR(SEARCH(MID(";"&amp;'CASE DATA'!$E178&amp;";",ROW($1:$99),1),";")),"",ROW($1:$99)),COLUMN(J177))-1)</f>
        <v/>
      </c>
      <c r="AE178" s="196" t="str" cm="1">
        <f t="array" ref="AE178">MID(";"&amp;'CASE DATA'!$E178&amp;";",SMALL(IF(ISERROR(SEARCH(MID(";"&amp;'CASE DATA'!$E178&amp;";",ROW($1:$99),1),";")),"",ROW($1:$99)+1),COLUMN(K178)),SMALL(IF(ISERROR(SEARCH(MID(";"&amp;'CASE DATA'!$E178&amp;";",ROW($1:$99),1),";")),"",ROW($1:$99)),COLUMN(K177)+1)-SMALL(IF(ISERROR(SEARCH(MID(";"&amp;'CASE DATA'!$E178&amp;";",ROW($1:$99),1),";")),"",ROW($1:$99)),COLUMN(K177))-1)</f>
        <v/>
      </c>
      <c r="AF178" s="196" t="str" cm="1">
        <f t="array" ref="AF178">MID(";"&amp;'CASE DATA'!$E178&amp;";",SMALL(IF(ISERROR(SEARCH(MID(";"&amp;'CASE DATA'!$E178&amp;";",ROW($1:$99),1),";")),"",ROW($1:$99)+1),COLUMN(L178)),SMALL(IF(ISERROR(SEARCH(MID(";"&amp;'CASE DATA'!$E178&amp;";",ROW($1:$99),1),";")),"",ROW($1:$99)),COLUMN(L177)+1)-SMALL(IF(ISERROR(SEARCH(MID(";"&amp;'CASE DATA'!$E178&amp;";",ROW($1:$99),1),";")),"",ROW($1:$99)),COLUMN(L177))-1)</f>
        <v/>
      </c>
    </row>
    <row r="179" spans="4:32" x14ac:dyDescent="0.3">
      <c r="D179" s="175"/>
      <c r="E179" s="185"/>
      <c r="S179" s="11">
        <f t="shared" si="3"/>
        <v>0</v>
      </c>
      <c r="U179" s="196" t="str" cm="1">
        <f t="array" ref="U179">MID(";"&amp;'CASE DATA'!$E179&amp;";",SMALL(IF(ISERROR(SEARCH(MID(";"&amp;'CASE DATA'!$E179&amp;";",ROW($1:$99),1),";")),"",ROW($1:$99)+1),COLUMN(A179)),SMALL(IF(ISERROR(SEARCH(MID(";"&amp;'CASE DATA'!$E179&amp;";",ROW($1:$99),1),";")),"",ROW($1:$99)),COLUMN(A178)+1)-SMALL(IF(ISERROR(SEARCH(MID(";"&amp;'CASE DATA'!$E179&amp;";",ROW($1:$99),1),";")),"",ROW($1:$99)),COLUMN(A178))-1)</f>
        <v/>
      </c>
      <c r="V179" s="196" t="str" cm="1">
        <f t="array" ref="V179">MID(";"&amp;'CASE DATA'!$E179&amp;";",SMALL(IF(ISERROR(SEARCH(MID(";"&amp;'CASE DATA'!$E179&amp;";",ROW($1:$99),1),";")),"",ROW($1:$99)+1),COLUMN(B179)),SMALL(IF(ISERROR(SEARCH(MID(";"&amp;'CASE DATA'!$E179&amp;";",ROW($1:$99),1),";")),"",ROW($1:$99)),COLUMN(B178)+1)-SMALL(IF(ISERROR(SEARCH(MID(";"&amp;'CASE DATA'!$E179&amp;";",ROW($1:$99),1),";")),"",ROW($1:$99)),COLUMN(B178))-1)</f>
        <v/>
      </c>
      <c r="W179" s="196" t="str" cm="1">
        <f t="array" ref="W179">MID(";"&amp;'CASE DATA'!$E179&amp;";",SMALL(IF(ISERROR(SEARCH(MID(";"&amp;'CASE DATA'!$E179&amp;";",ROW($1:$99),1),";")),"",ROW($1:$99)+1),COLUMN(C179)),SMALL(IF(ISERROR(SEARCH(MID(";"&amp;'CASE DATA'!$E179&amp;";",ROW($1:$99),1),";")),"",ROW($1:$99)),COLUMN(C178)+1)-SMALL(IF(ISERROR(SEARCH(MID(";"&amp;'CASE DATA'!$E179&amp;";",ROW($1:$99),1),";")),"",ROW($1:$99)),COLUMN(C178))-1)</f>
        <v/>
      </c>
      <c r="X179" s="196" t="str" cm="1">
        <f t="array" ref="X179">MID(";"&amp;'CASE DATA'!$E179&amp;";",SMALL(IF(ISERROR(SEARCH(MID(";"&amp;'CASE DATA'!$E179&amp;";",ROW($1:$99),1),";")),"",ROW($1:$99)+1),COLUMN(D179)),SMALL(IF(ISERROR(SEARCH(MID(";"&amp;'CASE DATA'!$E179&amp;";",ROW($1:$99),1),";")),"",ROW($1:$99)),COLUMN(D178)+1)-SMALL(IF(ISERROR(SEARCH(MID(";"&amp;'CASE DATA'!$E179&amp;";",ROW($1:$99),1),";")),"",ROW($1:$99)),COLUMN(D178))-1)</f>
        <v/>
      </c>
      <c r="Y179" s="196" t="str" cm="1">
        <f t="array" ref="Y179">MID(";"&amp;'CASE DATA'!$E179&amp;";",SMALL(IF(ISERROR(SEARCH(MID(";"&amp;'CASE DATA'!$E179&amp;";",ROW($1:$99),1),";")),"",ROW($1:$99)+1),COLUMN(E179)),SMALL(IF(ISERROR(SEARCH(MID(";"&amp;'CASE DATA'!$E179&amp;";",ROW($1:$99),1),";")),"",ROW($1:$99)),COLUMN(E178)+1)-SMALL(IF(ISERROR(SEARCH(MID(";"&amp;'CASE DATA'!$E179&amp;";",ROW($1:$99),1),";")),"",ROW($1:$99)),COLUMN(E178))-1)</f>
        <v/>
      </c>
      <c r="Z179" s="196" t="str" cm="1">
        <f t="array" ref="Z179">MID(";"&amp;'CASE DATA'!$E179&amp;";",SMALL(IF(ISERROR(SEARCH(MID(";"&amp;'CASE DATA'!$E179&amp;";",ROW($1:$99),1),";")),"",ROW($1:$99)+1),COLUMN(F179)),SMALL(IF(ISERROR(SEARCH(MID(";"&amp;'CASE DATA'!$E179&amp;";",ROW($1:$99),1),";")),"",ROW($1:$99)),COLUMN(F178)+1)-SMALL(IF(ISERROR(SEARCH(MID(";"&amp;'CASE DATA'!$E179&amp;";",ROW($1:$99),1),";")),"",ROW($1:$99)),COLUMN(F178))-1)</f>
        <v/>
      </c>
      <c r="AA179" s="196" t="str" cm="1">
        <f t="array" ref="AA179">MID(";"&amp;'CASE DATA'!$E179&amp;";",SMALL(IF(ISERROR(SEARCH(MID(";"&amp;'CASE DATA'!$E179&amp;";",ROW($1:$99),1),";")),"",ROW($1:$99)+1),COLUMN(G179)),SMALL(IF(ISERROR(SEARCH(MID(";"&amp;'CASE DATA'!$E179&amp;";",ROW($1:$99),1),";")),"",ROW($1:$99)),COLUMN(G178)+1)-SMALL(IF(ISERROR(SEARCH(MID(";"&amp;'CASE DATA'!$E179&amp;";",ROW($1:$99),1),";")),"",ROW($1:$99)),COLUMN(G178))-1)</f>
        <v/>
      </c>
      <c r="AB179" s="196" t="str" cm="1">
        <f t="array" ref="AB179">MID(";"&amp;'CASE DATA'!$E179&amp;";",SMALL(IF(ISERROR(SEARCH(MID(";"&amp;'CASE DATA'!$E179&amp;";",ROW($1:$99),1),";")),"",ROW($1:$99)+1),COLUMN(H179)),SMALL(IF(ISERROR(SEARCH(MID(";"&amp;'CASE DATA'!$E179&amp;";",ROW($1:$99),1),";")),"",ROW($1:$99)),COLUMN(H178)+1)-SMALL(IF(ISERROR(SEARCH(MID(";"&amp;'CASE DATA'!$E179&amp;";",ROW($1:$99),1),";")),"",ROW($1:$99)),COLUMN(H178))-1)</f>
        <v/>
      </c>
      <c r="AC179" s="196" t="str" cm="1">
        <f t="array" ref="AC179">MID(";"&amp;'CASE DATA'!$E179&amp;";",SMALL(IF(ISERROR(SEARCH(MID(";"&amp;'CASE DATA'!$E179&amp;";",ROW($1:$99),1),";")),"",ROW($1:$99)+1),COLUMN(I179)),SMALL(IF(ISERROR(SEARCH(MID(";"&amp;'CASE DATA'!$E179&amp;";",ROW($1:$99),1),";")),"",ROW($1:$99)),COLUMN(I178)+1)-SMALL(IF(ISERROR(SEARCH(MID(";"&amp;'CASE DATA'!$E179&amp;";",ROW($1:$99),1),";")),"",ROW($1:$99)),COLUMN(I178))-1)</f>
        <v/>
      </c>
      <c r="AD179" s="196" t="str" cm="1">
        <f t="array" ref="AD179">MID(";"&amp;'CASE DATA'!$E179&amp;";",SMALL(IF(ISERROR(SEARCH(MID(";"&amp;'CASE DATA'!$E179&amp;";",ROW($1:$99),1),";")),"",ROW($1:$99)+1),COLUMN(J179)),SMALL(IF(ISERROR(SEARCH(MID(";"&amp;'CASE DATA'!$E179&amp;";",ROW($1:$99),1),";")),"",ROW($1:$99)),COLUMN(J178)+1)-SMALL(IF(ISERROR(SEARCH(MID(";"&amp;'CASE DATA'!$E179&amp;";",ROW($1:$99),1),";")),"",ROW($1:$99)),COLUMN(J178))-1)</f>
        <v/>
      </c>
      <c r="AE179" s="196" t="str" cm="1">
        <f t="array" ref="AE179">MID(";"&amp;'CASE DATA'!$E179&amp;";",SMALL(IF(ISERROR(SEARCH(MID(";"&amp;'CASE DATA'!$E179&amp;";",ROW($1:$99),1),";")),"",ROW($1:$99)+1),COLUMN(K179)),SMALL(IF(ISERROR(SEARCH(MID(";"&amp;'CASE DATA'!$E179&amp;";",ROW($1:$99),1),";")),"",ROW($1:$99)),COLUMN(K178)+1)-SMALL(IF(ISERROR(SEARCH(MID(";"&amp;'CASE DATA'!$E179&amp;";",ROW($1:$99),1),";")),"",ROW($1:$99)),COLUMN(K178))-1)</f>
        <v/>
      </c>
      <c r="AF179" s="196" t="str" cm="1">
        <f t="array" ref="AF179">MID(";"&amp;'CASE DATA'!$E179&amp;";",SMALL(IF(ISERROR(SEARCH(MID(";"&amp;'CASE DATA'!$E179&amp;";",ROW($1:$99),1),";")),"",ROW($1:$99)+1),COLUMN(L179)),SMALL(IF(ISERROR(SEARCH(MID(";"&amp;'CASE DATA'!$E179&amp;";",ROW($1:$99),1),";")),"",ROW($1:$99)),COLUMN(L178)+1)-SMALL(IF(ISERROR(SEARCH(MID(";"&amp;'CASE DATA'!$E179&amp;";",ROW($1:$99),1),";")),"",ROW($1:$99)),COLUMN(L178))-1)</f>
        <v/>
      </c>
    </row>
    <row r="180" spans="4:32" x14ac:dyDescent="0.3">
      <c r="D180" s="175"/>
      <c r="E180" s="185"/>
      <c r="S180" s="11">
        <f t="shared" si="3"/>
        <v>0</v>
      </c>
      <c r="U180" s="196" t="str" cm="1">
        <f t="array" ref="U180">MID(";"&amp;'CASE DATA'!$E180&amp;";",SMALL(IF(ISERROR(SEARCH(MID(";"&amp;'CASE DATA'!$E180&amp;";",ROW($1:$99),1),";")),"",ROW($1:$99)+1),COLUMN(A180)),SMALL(IF(ISERROR(SEARCH(MID(";"&amp;'CASE DATA'!$E180&amp;";",ROW($1:$99),1),";")),"",ROW($1:$99)),COLUMN(A179)+1)-SMALL(IF(ISERROR(SEARCH(MID(";"&amp;'CASE DATA'!$E180&amp;";",ROW($1:$99),1),";")),"",ROW($1:$99)),COLUMN(A179))-1)</f>
        <v/>
      </c>
      <c r="V180" s="196" t="str" cm="1">
        <f t="array" ref="V180">MID(";"&amp;'CASE DATA'!$E180&amp;";",SMALL(IF(ISERROR(SEARCH(MID(";"&amp;'CASE DATA'!$E180&amp;";",ROW($1:$99),1),";")),"",ROW($1:$99)+1),COLUMN(B180)),SMALL(IF(ISERROR(SEARCH(MID(";"&amp;'CASE DATA'!$E180&amp;";",ROW($1:$99),1),";")),"",ROW($1:$99)),COLUMN(B179)+1)-SMALL(IF(ISERROR(SEARCH(MID(";"&amp;'CASE DATA'!$E180&amp;";",ROW($1:$99),1),";")),"",ROW($1:$99)),COLUMN(B179))-1)</f>
        <v/>
      </c>
      <c r="W180" s="196" t="str" cm="1">
        <f t="array" ref="W180">MID(";"&amp;'CASE DATA'!$E180&amp;";",SMALL(IF(ISERROR(SEARCH(MID(";"&amp;'CASE DATA'!$E180&amp;";",ROW($1:$99),1),";")),"",ROW($1:$99)+1),COLUMN(C180)),SMALL(IF(ISERROR(SEARCH(MID(";"&amp;'CASE DATA'!$E180&amp;";",ROW($1:$99),1),";")),"",ROW($1:$99)),COLUMN(C179)+1)-SMALL(IF(ISERROR(SEARCH(MID(";"&amp;'CASE DATA'!$E180&amp;";",ROW($1:$99),1),";")),"",ROW($1:$99)),COLUMN(C179))-1)</f>
        <v/>
      </c>
      <c r="X180" s="196" t="str" cm="1">
        <f t="array" ref="X180">MID(";"&amp;'CASE DATA'!$E180&amp;";",SMALL(IF(ISERROR(SEARCH(MID(";"&amp;'CASE DATA'!$E180&amp;";",ROW($1:$99),1),";")),"",ROW($1:$99)+1),COLUMN(D180)),SMALL(IF(ISERROR(SEARCH(MID(";"&amp;'CASE DATA'!$E180&amp;";",ROW($1:$99),1),";")),"",ROW($1:$99)),COLUMN(D179)+1)-SMALL(IF(ISERROR(SEARCH(MID(";"&amp;'CASE DATA'!$E180&amp;";",ROW($1:$99),1),";")),"",ROW($1:$99)),COLUMN(D179))-1)</f>
        <v/>
      </c>
      <c r="Y180" s="196" t="str" cm="1">
        <f t="array" ref="Y180">MID(";"&amp;'CASE DATA'!$E180&amp;";",SMALL(IF(ISERROR(SEARCH(MID(";"&amp;'CASE DATA'!$E180&amp;";",ROW($1:$99),1),";")),"",ROW($1:$99)+1),COLUMN(E180)),SMALL(IF(ISERROR(SEARCH(MID(";"&amp;'CASE DATA'!$E180&amp;";",ROW($1:$99),1),";")),"",ROW($1:$99)),COLUMN(E179)+1)-SMALL(IF(ISERROR(SEARCH(MID(";"&amp;'CASE DATA'!$E180&amp;";",ROW($1:$99),1),";")),"",ROW($1:$99)),COLUMN(E179))-1)</f>
        <v/>
      </c>
      <c r="Z180" s="196" t="str" cm="1">
        <f t="array" ref="Z180">MID(";"&amp;'CASE DATA'!$E180&amp;";",SMALL(IF(ISERROR(SEARCH(MID(";"&amp;'CASE DATA'!$E180&amp;";",ROW($1:$99),1),";")),"",ROW($1:$99)+1),COLUMN(F180)),SMALL(IF(ISERROR(SEARCH(MID(";"&amp;'CASE DATA'!$E180&amp;";",ROW($1:$99),1),";")),"",ROW($1:$99)),COLUMN(F179)+1)-SMALL(IF(ISERROR(SEARCH(MID(";"&amp;'CASE DATA'!$E180&amp;";",ROW($1:$99),1),";")),"",ROW($1:$99)),COLUMN(F179))-1)</f>
        <v/>
      </c>
      <c r="AA180" s="196" t="str" cm="1">
        <f t="array" ref="AA180">MID(";"&amp;'CASE DATA'!$E180&amp;";",SMALL(IF(ISERROR(SEARCH(MID(";"&amp;'CASE DATA'!$E180&amp;";",ROW($1:$99),1),";")),"",ROW($1:$99)+1),COLUMN(G180)),SMALL(IF(ISERROR(SEARCH(MID(";"&amp;'CASE DATA'!$E180&amp;";",ROW($1:$99),1),";")),"",ROW($1:$99)),COLUMN(G179)+1)-SMALL(IF(ISERROR(SEARCH(MID(";"&amp;'CASE DATA'!$E180&amp;";",ROW($1:$99),1),";")),"",ROW($1:$99)),COLUMN(G179))-1)</f>
        <v/>
      </c>
      <c r="AB180" s="196" t="str" cm="1">
        <f t="array" ref="AB180">MID(";"&amp;'CASE DATA'!$E180&amp;";",SMALL(IF(ISERROR(SEARCH(MID(";"&amp;'CASE DATA'!$E180&amp;";",ROW($1:$99),1),";")),"",ROW($1:$99)+1),COLUMN(H180)),SMALL(IF(ISERROR(SEARCH(MID(";"&amp;'CASE DATA'!$E180&amp;";",ROW($1:$99),1),";")),"",ROW($1:$99)),COLUMN(H179)+1)-SMALL(IF(ISERROR(SEARCH(MID(";"&amp;'CASE DATA'!$E180&amp;";",ROW($1:$99),1),";")),"",ROW($1:$99)),COLUMN(H179))-1)</f>
        <v/>
      </c>
      <c r="AC180" s="196" t="str" cm="1">
        <f t="array" ref="AC180">MID(";"&amp;'CASE DATA'!$E180&amp;";",SMALL(IF(ISERROR(SEARCH(MID(";"&amp;'CASE DATA'!$E180&amp;";",ROW($1:$99),1),";")),"",ROW($1:$99)+1),COLUMN(I180)),SMALL(IF(ISERROR(SEARCH(MID(";"&amp;'CASE DATA'!$E180&amp;";",ROW($1:$99),1),";")),"",ROW($1:$99)),COLUMN(I179)+1)-SMALL(IF(ISERROR(SEARCH(MID(";"&amp;'CASE DATA'!$E180&amp;";",ROW($1:$99),1),";")),"",ROW($1:$99)),COLUMN(I179))-1)</f>
        <v/>
      </c>
      <c r="AD180" s="196" t="str" cm="1">
        <f t="array" ref="AD180">MID(";"&amp;'CASE DATA'!$E180&amp;";",SMALL(IF(ISERROR(SEARCH(MID(";"&amp;'CASE DATA'!$E180&amp;";",ROW($1:$99),1),";")),"",ROW($1:$99)+1),COLUMN(J180)),SMALL(IF(ISERROR(SEARCH(MID(";"&amp;'CASE DATA'!$E180&amp;";",ROW($1:$99),1),";")),"",ROW($1:$99)),COLUMN(J179)+1)-SMALL(IF(ISERROR(SEARCH(MID(";"&amp;'CASE DATA'!$E180&amp;";",ROW($1:$99),1),";")),"",ROW($1:$99)),COLUMN(J179))-1)</f>
        <v/>
      </c>
      <c r="AE180" s="196" t="str" cm="1">
        <f t="array" ref="AE180">MID(";"&amp;'CASE DATA'!$E180&amp;";",SMALL(IF(ISERROR(SEARCH(MID(";"&amp;'CASE DATA'!$E180&amp;";",ROW($1:$99),1),";")),"",ROW($1:$99)+1),COLUMN(K180)),SMALL(IF(ISERROR(SEARCH(MID(";"&amp;'CASE DATA'!$E180&amp;";",ROW($1:$99),1),";")),"",ROW($1:$99)),COLUMN(K179)+1)-SMALL(IF(ISERROR(SEARCH(MID(";"&amp;'CASE DATA'!$E180&amp;";",ROW($1:$99),1),";")),"",ROW($1:$99)),COLUMN(K179))-1)</f>
        <v/>
      </c>
      <c r="AF180" s="196" t="str" cm="1">
        <f t="array" ref="AF180">MID(";"&amp;'CASE DATA'!$E180&amp;";",SMALL(IF(ISERROR(SEARCH(MID(";"&amp;'CASE DATA'!$E180&amp;";",ROW($1:$99),1),";")),"",ROW($1:$99)+1),COLUMN(L180)),SMALL(IF(ISERROR(SEARCH(MID(";"&amp;'CASE DATA'!$E180&amp;";",ROW($1:$99),1),";")),"",ROW($1:$99)),COLUMN(L179)+1)-SMALL(IF(ISERROR(SEARCH(MID(";"&amp;'CASE DATA'!$E180&amp;";",ROW($1:$99),1),";")),"",ROW($1:$99)),COLUMN(L179))-1)</f>
        <v/>
      </c>
    </row>
    <row r="181" spans="4:32" x14ac:dyDescent="0.3">
      <c r="D181" s="175"/>
      <c r="E181" s="185"/>
      <c r="S181" s="11">
        <f t="shared" si="3"/>
        <v>0</v>
      </c>
      <c r="U181" s="196" t="str" cm="1">
        <f t="array" ref="U181">MID(";"&amp;'CASE DATA'!$E181&amp;";",SMALL(IF(ISERROR(SEARCH(MID(";"&amp;'CASE DATA'!$E181&amp;";",ROW($1:$99),1),";")),"",ROW($1:$99)+1),COLUMN(A181)),SMALL(IF(ISERROR(SEARCH(MID(";"&amp;'CASE DATA'!$E181&amp;";",ROW($1:$99),1),";")),"",ROW($1:$99)),COLUMN(A180)+1)-SMALL(IF(ISERROR(SEARCH(MID(";"&amp;'CASE DATA'!$E181&amp;";",ROW($1:$99),1),";")),"",ROW($1:$99)),COLUMN(A180))-1)</f>
        <v/>
      </c>
      <c r="V181" s="196" t="str" cm="1">
        <f t="array" ref="V181">MID(";"&amp;'CASE DATA'!$E181&amp;";",SMALL(IF(ISERROR(SEARCH(MID(";"&amp;'CASE DATA'!$E181&amp;";",ROW($1:$99),1),";")),"",ROW($1:$99)+1),COLUMN(B181)),SMALL(IF(ISERROR(SEARCH(MID(";"&amp;'CASE DATA'!$E181&amp;";",ROW($1:$99),1),";")),"",ROW($1:$99)),COLUMN(B180)+1)-SMALL(IF(ISERROR(SEARCH(MID(";"&amp;'CASE DATA'!$E181&amp;";",ROW($1:$99),1),";")),"",ROW($1:$99)),COLUMN(B180))-1)</f>
        <v/>
      </c>
      <c r="W181" s="196" t="str" cm="1">
        <f t="array" ref="W181">MID(";"&amp;'CASE DATA'!$E181&amp;";",SMALL(IF(ISERROR(SEARCH(MID(";"&amp;'CASE DATA'!$E181&amp;";",ROW($1:$99),1),";")),"",ROW($1:$99)+1),COLUMN(C181)),SMALL(IF(ISERROR(SEARCH(MID(";"&amp;'CASE DATA'!$E181&amp;";",ROW($1:$99),1),";")),"",ROW($1:$99)),COLUMN(C180)+1)-SMALL(IF(ISERROR(SEARCH(MID(";"&amp;'CASE DATA'!$E181&amp;";",ROW($1:$99),1),";")),"",ROW($1:$99)),COLUMN(C180))-1)</f>
        <v/>
      </c>
      <c r="X181" s="196" t="str" cm="1">
        <f t="array" ref="X181">MID(";"&amp;'CASE DATA'!$E181&amp;";",SMALL(IF(ISERROR(SEARCH(MID(";"&amp;'CASE DATA'!$E181&amp;";",ROW($1:$99),1),";")),"",ROW($1:$99)+1),COLUMN(D181)),SMALL(IF(ISERROR(SEARCH(MID(";"&amp;'CASE DATA'!$E181&amp;";",ROW($1:$99),1),";")),"",ROW($1:$99)),COLUMN(D180)+1)-SMALL(IF(ISERROR(SEARCH(MID(";"&amp;'CASE DATA'!$E181&amp;";",ROW($1:$99),1),";")),"",ROW($1:$99)),COLUMN(D180))-1)</f>
        <v/>
      </c>
      <c r="Y181" s="196" t="str" cm="1">
        <f t="array" ref="Y181">MID(";"&amp;'CASE DATA'!$E181&amp;";",SMALL(IF(ISERROR(SEARCH(MID(";"&amp;'CASE DATA'!$E181&amp;";",ROW($1:$99),1),";")),"",ROW($1:$99)+1),COLUMN(E181)),SMALL(IF(ISERROR(SEARCH(MID(";"&amp;'CASE DATA'!$E181&amp;";",ROW($1:$99),1),";")),"",ROW($1:$99)),COLUMN(E180)+1)-SMALL(IF(ISERROR(SEARCH(MID(";"&amp;'CASE DATA'!$E181&amp;";",ROW($1:$99),1),";")),"",ROW($1:$99)),COLUMN(E180))-1)</f>
        <v/>
      </c>
      <c r="Z181" s="196" t="str" cm="1">
        <f t="array" ref="Z181">MID(";"&amp;'CASE DATA'!$E181&amp;";",SMALL(IF(ISERROR(SEARCH(MID(";"&amp;'CASE DATA'!$E181&amp;";",ROW($1:$99),1),";")),"",ROW($1:$99)+1),COLUMN(F181)),SMALL(IF(ISERROR(SEARCH(MID(";"&amp;'CASE DATA'!$E181&amp;";",ROW($1:$99),1),";")),"",ROW($1:$99)),COLUMN(F180)+1)-SMALL(IF(ISERROR(SEARCH(MID(";"&amp;'CASE DATA'!$E181&amp;";",ROW($1:$99),1),";")),"",ROW($1:$99)),COLUMN(F180))-1)</f>
        <v/>
      </c>
      <c r="AA181" s="196" t="str" cm="1">
        <f t="array" ref="AA181">MID(";"&amp;'CASE DATA'!$E181&amp;";",SMALL(IF(ISERROR(SEARCH(MID(";"&amp;'CASE DATA'!$E181&amp;";",ROW($1:$99),1),";")),"",ROW($1:$99)+1),COLUMN(G181)),SMALL(IF(ISERROR(SEARCH(MID(";"&amp;'CASE DATA'!$E181&amp;";",ROW($1:$99),1),";")),"",ROW($1:$99)),COLUMN(G180)+1)-SMALL(IF(ISERROR(SEARCH(MID(";"&amp;'CASE DATA'!$E181&amp;";",ROW($1:$99),1),";")),"",ROW($1:$99)),COLUMN(G180))-1)</f>
        <v/>
      </c>
      <c r="AB181" s="196" t="str" cm="1">
        <f t="array" ref="AB181">MID(";"&amp;'CASE DATA'!$E181&amp;";",SMALL(IF(ISERROR(SEARCH(MID(";"&amp;'CASE DATA'!$E181&amp;";",ROW($1:$99),1),";")),"",ROW($1:$99)+1),COLUMN(H181)),SMALL(IF(ISERROR(SEARCH(MID(";"&amp;'CASE DATA'!$E181&amp;";",ROW($1:$99),1),";")),"",ROW($1:$99)),COLUMN(H180)+1)-SMALL(IF(ISERROR(SEARCH(MID(";"&amp;'CASE DATA'!$E181&amp;";",ROW($1:$99),1),";")),"",ROW($1:$99)),COLUMN(H180))-1)</f>
        <v/>
      </c>
      <c r="AC181" s="196" t="str" cm="1">
        <f t="array" ref="AC181">MID(";"&amp;'CASE DATA'!$E181&amp;";",SMALL(IF(ISERROR(SEARCH(MID(";"&amp;'CASE DATA'!$E181&amp;";",ROW($1:$99),1),";")),"",ROW($1:$99)+1),COLUMN(I181)),SMALL(IF(ISERROR(SEARCH(MID(";"&amp;'CASE DATA'!$E181&amp;";",ROW($1:$99),1),";")),"",ROW($1:$99)),COLUMN(I180)+1)-SMALL(IF(ISERROR(SEARCH(MID(";"&amp;'CASE DATA'!$E181&amp;";",ROW($1:$99),1),";")),"",ROW($1:$99)),COLUMN(I180))-1)</f>
        <v/>
      </c>
      <c r="AD181" s="196" t="str" cm="1">
        <f t="array" ref="AD181">MID(";"&amp;'CASE DATA'!$E181&amp;";",SMALL(IF(ISERROR(SEARCH(MID(";"&amp;'CASE DATA'!$E181&amp;";",ROW($1:$99),1),";")),"",ROW($1:$99)+1),COLUMN(J181)),SMALL(IF(ISERROR(SEARCH(MID(";"&amp;'CASE DATA'!$E181&amp;";",ROW($1:$99),1),";")),"",ROW($1:$99)),COLUMN(J180)+1)-SMALL(IF(ISERROR(SEARCH(MID(";"&amp;'CASE DATA'!$E181&amp;";",ROW($1:$99),1),";")),"",ROW($1:$99)),COLUMN(J180))-1)</f>
        <v/>
      </c>
      <c r="AE181" s="196" t="str" cm="1">
        <f t="array" ref="AE181">MID(";"&amp;'CASE DATA'!$E181&amp;";",SMALL(IF(ISERROR(SEARCH(MID(";"&amp;'CASE DATA'!$E181&amp;";",ROW($1:$99),1),";")),"",ROW($1:$99)+1),COLUMN(K181)),SMALL(IF(ISERROR(SEARCH(MID(";"&amp;'CASE DATA'!$E181&amp;";",ROW($1:$99),1),";")),"",ROW($1:$99)),COLUMN(K180)+1)-SMALL(IF(ISERROR(SEARCH(MID(";"&amp;'CASE DATA'!$E181&amp;";",ROW($1:$99),1),";")),"",ROW($1:$99)),COLUMN(K180))-1)</f>
        <v/>
      </c>
      <c r="AF181" s="196" t="str" cm="1">
        <f t="array" ref="AF181">MID(";"&amp;'CASE DATA'!$E181&amp;";",SMALL(IF(ISERROR(SEARCH(MID(";"&amp;'CASE DATA'!$E181&amp;";",ROW($1:$99),1),";")),"",ROW($1:$99)+1),COLUMN(L181)),SMALL(IF(ISERROR(SEARCH(MID(";"&amp;'CASE DATA'!$E181&amp;";",ROW($1:$99),1),";")),"",ROW($1:$99)),COLUMN(L180)+1)-SMALL(IF(ISERROR(SEARCH(MID(";"&amp;'CASE DATA'!$E181&amp;";",ROW($1:$99),1),";")),"",ROW($1:$99)),COLUMN(L180))-1)</f>
        <v/>
      </c>
    </row>
    <row r="182" spans="4:32" x14ac:dyDescent="0.3">
      <c r="D182" s="175"/>
      <c r="E182" s="185"/>
      <c r="S182" s="11">
        <f t="shared" si="3"/>
        <v>0</v>
      </c>
      <c r="U182" s="196" t="str" cm="1">
        <f t="array" ref="U182">MID(";"&amp;'CASE DATA'!$E182&amp;";",SMALL(IF(ISERROR(SEARCH(MID(";"&amp;'CASE DATA'!$E182&amp;";",ROW($1:$99),1),";")),"",ROW($1:$99)+1),COLUMN(A182)),SMALL(IF(ISERROR(SEARCH(MID(";"&amp;'CASE DATA'!$E182&amp;";",ROW($1:$99),1),";")),"",ROW($1:$99)),COLUMN(A181)+1)-SMALL(IF(ISERROR(SEARCH(MID(";"&amp;'CASE DATA'!$E182&amp;";",ROW($1:$99),1),";")),"",ROW($1:$99)),COLUMN(A181))-1)</f>
        <v/>
      </c>
      <c r="V182" s="196" t="str" cm="1">
        <f t="array" ref="V182">MID(";"&amp;'CASE DATA'!$E182&amp;";",SMALL(IF(ISERROR(SEARCH(MID(";"&amp;'CASE DATA'!$E182&amp;";",ROW($1:$99),1),";")),"",ROW($1:$99)+1),COLUMN(B182)),SMALL(IF(ISERROR(SEARCH(MID(";"&amp;'CASE DATA'!$E182&amp;";",ROW($1:$99),1),";")),"",ROW($1:$99)),COLUMN(B181)+1)-SMALL(IF(ISERROR(SEARCH(MID(";"&amp;'CASE DATA'!$E182&amp;";",ROW($1:$99),1),";")),"",ROW($1:$99)),COLUMN(B181))-1)</f>
        <v/>
      </c>
      <c r="W182" s="196" t="str" cm="1">
        <f t="array" ref="W182">MID(";"&amp;'CASE DATA'!$E182&amp;";",SMALL(IF(ISERROR(SEARCH(MID(";"&amp;'CASE DATA'!$E182&amp;";",ROW($1:$99),1),";")),"",ROW($1:$99)+1),COLUMN(C182)),SMALL(IF(ISERROR(SEARCH(MID(";"&amp;'CASE DATA'!$E182&amp;";",ROW($1:$99),1),";")),"",ROW($1:$99)),COLUMN(C181)+1)-SMALL(IF(ISERROR(SEARCH(MID(";"&amp;'CASE DATA'!$E182&amp;";",ROW($1:$99),1),";")),"",ROW($1:$99)),COLUMN(C181))-1)</f>
        <v/>
      </c>
      <c r="X182" s="196" t="str" cm="1">
        <f t="array" ref="X182">MID(";"&amp;'CASE DATA'!$E182&amp;";",SMALL(IF(ISERROR(SEARCH(MID(";"&amp;'CASE DATA'!$E182&amp;";",ROW($1:$99),1),";")),"",ROW($1:$99)+1),COLUMN(D182)),SMALL(IF(ISERROR(SEARCH(MID(";"&amp;'CASE DATA'!$E182&amp;";",ROW($1:$99),1),";")),"",ROW($1:$99)),COLUMN(D181)+1)-SMALL(IF(ISERROR(SEARCH(MID(";"&amp;'CASE DATA'!$E182&amp;";",ROW($1:$99),1),";")),"",ROW($1:$99)),COLUMN(D181))-1)</f>
        <v/>
      </c>
      <c r="Y182" s="196" t="str" cm="1">
        <f t="array" ref="Y182">MID(";"&amp;'CASE DATA'!$E182&amp;";",SMALL(IF(ISERROR(SEARCH(MID(";"&amp;'CASE DATA'!$E182&amp;";",ROW($1:$99),1),";")),"",ROW($1:$99)+1),COLUMN(E182)),SMALL(IF(ISERROR(SEARCH(MID(";"&amp;'CASE DATA'!$E182&amp;";",ROW($1:$99),1),";")),"",ROW($1:$99)),COLUMN(E181)+1)-SMALL(IF(ISERROR(SEARCH(MID(";"&amp;'CASE DATA'!$E182&amp;";",ROW($1:$99),1),";")),"",ROW($1:$99)),COLUMN(E181))-1)</f>
        <v/>
      </c>
      <c r="Z182" s="196" t="str" cm="1">
        <f t="array" ref="Z182">MID(";"&amp;'CASE DATA'!$E182&amp;";",SMALL(IF(ISERROR(SEARCH(MID(";"&amp;'CASE DATA'!$E182&amp;";",ROW($1:$99),1),";")),"",ROW($1:$99)+1),COLUMN(F182)),SMALL(IF(ISERROR(SEARCH(MID(";"&amp;'CASE DATA'!$E182&amp;";",ROW($1:$99),1),";")),"",ROW($1:$99)),COLUMN(F181)+1)-SMALL(IF(ISERROR(SEARCH(MID(";"&amp;'CASE DATA'!$E182&amp;";",ROW($1:$99),1),";")),"",ROW($1:$99)),COLUMN(F181))-1)</f>
        <v/>
      </c>
      <c r="AA182" s="196" t="str" cm="1">
        <f t="array" ref="AA182">MID(";"&amp;'CASE DATA'!$E182&amp;";",SMALL(IF(ISERROR(SEARCH(MID(";"&amp;'CASE DATA'!$E182&amp;";",ROW($1:$99),1),";")),"",ROW($1:$99)+1),COLUMN(G182)),SMALL(IF(ISERROR(SEARCH(MID(";"&amp;'CASE DATA'!$E182&amp;";",ROW($1:$99),1),";")),"",ROW($1:$99)),COLUMN(G181)+1)-SMALL(IF(ISERROR(SEARCH(MID(";"&amp;'CASE DATA'!$E182&amp;";",ROW($1:$99),1),";")),"",ROW($1:$99)),COLUMN(G181))-1)</f>
        <v/>
      </c>
      <c r="AB182" s="196" t="str" cm="1">
        <f t="array" ref="AB182">MID(";"&amp;'CASE DATA'!$E182&amp;";",SMALL(IF(ISERROR(SEARCH(MID(";"&amp;'CASE DATA'!$E182&amp;";",ROW($1:$99),1),";")),"",ROW($1:$99)+1),COLUMN(H182)),SMALL(IF(ISERROR(SEARCH(MID(";"&amp;'CASE DATA'!$E182&amp;";",ROW($1:$99),1),";")),"",ROW($1:$99)),COLUMN(H181)+1)-SMALL(IF(ISERROR(SEARCH(MID(";"&amp;'CASE DATA'!$E182&amp;";",ROW($1:$99),1),";")),"",ROW($1:$99)),COLUMN(H181))-1)</f>
        <v/>
      </c>
      <c r="AC182" s="196" t="str" cm="1">
        <f t="array" ref="AC182">MID(";"&amp;'CASE DATA'!$E182&amp;";",SMALL(IF(ISERROR(SEARCH(MID(";"&amp;'CASE DATA'!$E182&amp;";",ROW($1:$99),1),";")),"",ROW($1:$99)+1),COLUMN(I182)),SMALL(IF(ISERROR(SEARCH(MID(";"&amp;'CASE DATA'!$E182&amp;";",ROW($1:$99),1),";")),"",ROW($1:$99)),COLUMN(I181)+1)-SMALL(IF(ISERROR(SEARCH(MID(";"&amp;'CASE DATA'!$E182&amp;";",ROW($1:$99),1),";")),"",ROW($1:$99)),COLUMN(I181))-1)</f>
        <v/>
      </c>
      <c r="AD182" s="196" t="str" cm="1">
        <f t="array" ref="AD182">MID(";"&amp;'CASE DATA'!$E182&amp;";",SMALL(IF(ISERROR(SEARCH(MID(";"&amp;'CASE DATA'!$E182&amp;";",ROW($1:$99),1),";")),"",ROW($1:$99)+1),COLUMN(J182)),SMALL(IF(ISERROR(SEARCH(MID(";"&amp;'CASE DATA'!$E182&amp;";",ROW($1:$99),1),";")),"",ROW($1:$99)),COLUMN(J181)+1)-SMALL(IF(ISERROR(SEARCH(MID(";"&amp;'CASE DATA'!$E182&amp;";",ROW($1:$99),1),";")),"",ROW($1:$99)),COLUMN(J181))-1)</f>
        <v/>
      </c>
      <c r="AE182" s="196" t="str" cm="1">
        <f t="array" ref="AE182">MID(";"&amp;'CASE DATA'!$E182&amp;";",SMALL(IF(ISERROR(SEARCH(MID(";"&amp;'CASE DATA'!$E182&amp;";",ROW($1:$99),1),";")),"",ROW($1:$99)+1),COLUMN(K182)),SMALL(IF(ISERROR(SEARCH(MID(";"&amp;'CASE DATA'!$E182&amp;";",ROW($1:$99),1),";")),"",ROW($1:$99)),COLUMN(K181)+1)-SMALL(IF(ISERROR(SEARCH(MID(";"&amp;'CASE DATA'!$E182&amp;";",ROW($1:$99),1),";")),"",ROW($1:$99)),COLUMN(K181))-1)</f>
        <v/>
      </c>
      <c r="AF182" s="196" t="str" cm="1">
        <f t="array" ref="AF182">MID(";"&amp;'CASE DATA'!$E182&amp;";",SMALL(IF(ISERROR(SEARCH(MID(";"&amp;'CASE DATA'!$E182&amp;";",ROW($1:$99),1),";")),"",ROW($1:$99)+1),COLUMN(L182)),SMALL(IF(ISERROR(SEARCH(MID(";"&amp;'CASE DATA'!$E182&amp;";",ROW($1:$99),1),";")),"",ROW($1:$99)),COLUMN(L181)+1)-SMALL(IF(ISERROR(SEARCH(MID(";"&amp;'CASE DATA'!$E182&amp;";",ROW($1:$99),1),";")),"",ROW($1:$99)),COLUMN(L181))-1)</f>
        <v/>
      </c>
    </row>
    <row r="183" spans="4:32" x14ac:dyDescent="0.3">
      <c r="D183" s="175"/>
      <c r="E183" s="185"/>
      <c r="S183" s="11">
        <f t="shared" si="3"/>
        <v>0</v>
      </c>
      <c r="U183" s="196" t="str" cm="1">
        <f t="array" ref="U183">MID(";"&amp;'CASE DATA'!$E183&amp;";",SMALL(IF(ISERROR(SEARCH(MID(";"&amp;'CASE DATA'!$E183&amp;";",ROW($1:$99),1),";")),"",ROW($1:$99)+1),COLUMN(A183)),SMALL(IF(ISERROR(SEARCH(MID(";"&amp;'CASE DATA'!$E183&amp;";",ROW($1:$99),1),";")),"",ROW($1:$99)),COLUMN(A182)+1)-SMALL(IF(ISERROR(SEARCH(MID(";"&amp;'CASE DATA'!$E183&amp;";",ROW($1:$99),1),";")),"",ROW($1:$99)),COLUMN(A182))-1)</f>
        <v/>
      </c>
      <c r="V183" s="196" t="str" cm="1">
        <f t="array" ref="V183">MID(";"&amp;'CASE DATA'!$E183&amp;";",SMALL(IF(ISERROR(SEARCH(MID(";"&amp;'CASE DATA'!$E183&amp;";",ROW($1:$99),1),";")),"",ROW($1:$99)+1),COLUMN(B183)),SMALL(IF(ISERROR(SEARCH(MID(";"&amp;'CASE DATA'!$E183&amp;";",ROW($1:$99),1),";")),"",ROW($1:$99)),COLUMN(B182)+1)-SMALL(IF(ISERROR(SEARCH(MID(";"&amp;'CASE DATA'!$E183&amp;";",ROW($1:$99),1),";")),"",ROW($1:$99)),COLUMN(B182))-1)</f>
        <v/>
      </c>
      <c r="W183" s="196" t="str" cm="1">
        <f t="array" ref="W183">MID(";"&amp;'CASE DATA'!$E183&amp;";",SMALL(IF(ISERROR(SEARCH(MID(";"&amp;'CASE DATA'!$E183&amp;";",ROW($1:$99),1),";")),"",ROW($1:$99)+1),COLUMN(C183)),SMALL(IF(ISERROR(SEARCH(MID(";"&amp;'CASE DATA'!$E183&amp;";",ROW($1:$99),1),";")),"",ROW($1:$99)),COLUMN(C182)+1)-SMALL(IF(ISERROR(SEARCH(MID(";"&amp;'CASE DATA'!$E183&amp;";",ROW($1:$99),1),";")),"",ROW($1:$99)),COLUMN(C182))-1)</f>
        <v/>
      </c>
      <c r="X183" s="196" t="str" cm="1">
        <f t="array" ref="X183">MID(";"&amp;'CASE DATA'!$E183&amp;";",SMALL(IF(ISERROR(SEARCH(MID(";"&amp;'CASE DATA'!$E183&amp;";",ROW($1:$99),1),";")),"",ROW($1:$99)+1),COLUMN(D183)),SMALL(IF(ISERROR(SEARCH(MID(";"&amp;'CASE DATA'!$E183&amp;";",ROW($1:$99),1),";")),"",ROW($1:$99)),COLUMN(D182)+1)-SMALL(IF(ISERROR(SEARCH(MID(";"&amp;'CASE DATA'!$E183&amp;";",ROW($1:$99),1),";")),"",ROW($1:$99)),COLUMN(D182))-1)</f>
        <v/>
      </c>
      <c r="Y183" s="196" t="str" cm="1">
        <f t="array" ref="Y183">MID(";"&amp;'CASE DATA'!$E183&amp;";",SMALL(IF(ISERROR(SEARCH(MID(";"&amp;'CASE DATA'!$E183&amp;";",ROW($1:$99),1),";")),"",ROW($1:$99)+1),COLUMN(E183)),SMALL(IF(ISERROR(SEARCH(MID(";"&amp;'CASE DATA'!$E183&amp;";",ROW($1:$99),1),";")),"",ROW($1:$99)),COLUMN(E182)+1)-SMALL(IF(ISERROR(SEARCH(MID(";"&amp;'CASE DATA'!$E183&amp;";",ROW($1:$99),1),";")),"",ROW($1:$99)),COLUMN(E182))-1)</f>
        <v/>
      </c>
      <c r="Z183" s="196" t="str" cm="1">
        <f t="array" ref="Z183">MID(";"&amp;'CASE DATA'!$E183&amp;";",SMALL(IF(ISERROR(SEARCH(MID(";"&amp;'CASE DATA'!$E183&amp;";",ROW($1:$99),1),";")),"",ROW($1:$99)+1),COLUMN(F183)),SMALL(IF(ISERROR(SEARCH(MID(";"&amp;'CASE DATA'!$E183&amp;";",ROW($1:$99),1),";")),"",ROW($1:$99)),COLUMN(F182)+1)-SMALL(IF(ISERROR(SEARCH(MID(";"&amp;'CASE DATA'!$E183&amp;";",ROW($1:$99),1),";")),"",ROW($1:$99)),COLUMN(F182))-1)</f>
        <v/>
      </c>
      <c r="AA183" s="196" t="str" cm="1">
        <f t="array" ref="AA183">MID(";"&amp;'CASE DATA'!$E183&amp;";",SMALL(IF(ISERROR(SEARCH(MID(";"&amp;'CASE DATA'!$E183&amp;";",ROW($1:$99),1),";")),"",ROW($1:$99)+1),COLUMN(G183)),SMALL(IF(ISERROR(SEARCH(MID(";"&amp;'CASE DATA'!$E183&amp;";",ROW($1:$99),1),";")),"",ROW($1:$99)),COLUMN(G182)+1)-SMALL(IF(ISERROR(SEARCH(MID(";"&amp;'CASE DATA'!$E183&amp;";",ROW($1:$99),1),";")),"",ROW($1:$99)),COLUMN(G182))-1)</f>
        <v/>
      </c>
      <c r="AB183" s="196" t="str" cm="1">
        <f t="array" ref="AB183">MID(";"&amp;'CASE DATA'!$E183&amp;";",SMALL(IF(ISERROR(SEARCH(MID(";"&amp;'CASE DATA'!$E183&amp;";",ROW($1:$99),1),";")),"",ROW($1:$99)+1),COLUMN(H183)),SMALL(IF(ISERROR(SEARCH(MID(";"&amp;'CASE DATA'!$E183&amp;";",ROW($1:$99),1),";")),"",ROW($1:$99)),COLUMN(H182)+1)-SMALL(IF(ISERROR(SEARCH(MID(";"&amp;'CASE DATA'!$E183&amp;";",ROW($1:$99),1),";")),"",ROW($1:$99)),COLUMN(H182))-1)</f>
        <v/>
      </c>
      <c r="AC183" s="196" t="str" cm="1">
        <f t="array" ref="AC183">MID(";"&amp;'CASE DATA'!$E183&amp;";",SMALL(IF(ISERROR(SEARCH(MID(";"&amp;'CASE DATA'!$E183&amp;";",ROW($1:$99),1),";")),"",ROW($1:$99)+1),COLUMN(I183)),SMALL(IF(ISERROR(SEARCH(MID(";"&amp;'CASE DATA'!$E183&amp;";",ROW($1:$99),1),";")),"",ROW($1:$99)),COLUMN(I182)+1)-SMALL(IF(ISERROR(SEARCH(MID(";"&amp;'CASE DATA'!$E183&amp;";",ROW($1:$99),1),";")),"",ROW($1:$99)),COLUMN(I182))-1)</f>
        <v/>
      </c>
      <c r="AD183" s="196" t="str" cm="1">
        <f t="array" ref="AD183">MID(";"&amp;'CASE DATA'!$E183&amp;";",SMALL(IF(ISERROR(SEARCH(MID(";"&amp;'CASE DATA'!$E183&amp;";",ROW($1:$99),1),";")),"",ROW($1:$99)+1),COLUMN(J183)),SMALL(IF(ISERROR(SEARCH(MID(";"&amp;'CASE DATA'!$E183&amp;";",ROW($1:$99),1),";")),"",ROW($1:$99)),COLUMN(J182)+1)-SMALL(IF(ISERROR(SEARCH(MID(";"&amp;'CASE DATA'!$E183&amp;";",ROW($1:$99),1),";")),"",ROW($1:$99)),COLUMN(J182))-1)</f>
        <v/>
      </c>
      <c r="AE183" s="196" t="str" cm="1">
        <f t="array" ref="AE183">MID(";"&amp;'CASE DATA'!$E183&amp;";",SMALL(IF(ISERROR(SEARCH(MID(";"&amp;'CASE DATA'!$E183&amp;";",ROW($1:$99),1),";")),"",ROW($1:$99)+1),COLUMN(K183)),SMALL(IF(ISERROR(SEARCH(MID(";"&amp;'CASE DATA'!$E183&amp;";",ROW($1:$99),1),";")),"",ROW($1:$99)),COLUMN(K182)+1)-SMALL(IF(ISERROR(SEARCH(MID(";"&amp;'CASE DATA'!$E183&amp;";",ROW($1:$99),1),";")),"",ROW($1:$99)),COLUMN(K182))-1)</f>
        <v/>
      </c>
      <c r="AF183" s="196" t="str" cm="1">
        <f t="array" ref="AF183">MID(";"&amp;'CASE DATA'!$E183&amp;";",SMALL(IF(ISERROR(SEARCH(MID(";"&amp;'CASE DATA'!$E183&amp;";",ROW($1:$99),1),";")),"",ROW($1:$99)+1),COLUMN(L183)),SMALL(IF(ISERROR(SEARCH(MID(";"&amp;'CASE DATA'!$E183&amp;";",ROW($1:$99),1),";")),"",ROW($1:$99)),COLUMN(L182)+1)-SMALL(IF(ISERROR(SEARCH(MID(";"&amp;'CASE DATA'!$E183&amp;";",ROW($1:$99),1),";")),"",ROW($1:$99)),COLUMN(L182))-1)</f>
        <v/>
      </c>
    </row>
    <row r="184" spans="4:32" x14ac:dyDescent="0.3">
      <c r="D184" s="175"/>
      <c r="E184" s="185"/>
      <c r="S184" s="11">
        <f t="shared" si="3"/>
        <v>0</v>
      </c>
      <c r="U184" s="196" t="str" cm="1">
        <f t="array" ref="U184">MID(";"&amp;'CASE DATA'!$E184&amp;";",SMALL(IF(ISERROR(SEARCH(MID(";"&amp;'CASE DATA'!$E184&amp;";",ROW($1:$99),1),";")),"",ROW($1:$99)+1),COLUMN(A184)),SMALL(IF(ISERROR(SEARCH(MID(";"&amp;'CASE DATA'!$E184&amp;";",ROW($1:$99),1),";")),"",ROW($1:$99)),COLUMN(A183)+1)-SMALL(IF(ISERROR(SEARCH(MID(";"&amp;'CASE DATA'!$E184&amp;";",ROW($1:$99),1),";")),"",ROW($1:$99)),COLUMN(A183))-1)</f>
        <v/>
      </c>
      <c r="V184" s="196" t="str" cm="1">
        <f t="array" ref="V184">MID(";"&amp;'CASE DATA'!$E184&amp;";",SMALL(IF(ISERROR(SEARCH(MID(";"&amp;'CASE DATA'!$E184&amp;";",ROW($1:$99),1),";")),"",ROW($1:$99)+1),COLUMN(B184)),SMALL(IF(ISERROR(SEARCH(MID(";"&amp;'CASE DATA'!$E184&amp;";",ROW($1:$99),1),";")),"",ROW($1:$99)),COLUMN(B183)+1)-SMALL(IF(ISERROR(SEARCH(MID(";"&amp;'CASE DATA'!$E184&amp;";",ROW($1:$99),1),";")),"",ROW($1:$99)),COLUMN(B183))-1)</f>
        <v/>
      </c>
      <c r="W184" s="196" t="str" cm="1">
        <f t="array" ref="W184">MID(";"&amp;'CASE DATA'!$E184&amp;";",SMALL(IF(ISERROR(SEARCH(MID(";"&amp;'CASE DATA'!$E184&amp;";",ROW($1:$99),1),";")),"",ROW($1:$99)+1),COLUMN(C184)),SMALL(IF(ISERROR(SEARCH(MID(";"&amp;'CASE DATA'!$E184&amp;";",ROW($1:$99),1),";")),"",ROW($1:$99)),COLUMN(C183)+1)-SMALL(IF(ISERROR(SEARCH(MID(";"&amp;'CASE DATA'!$E184&amp;";",ROW($1:$99),1),";")),"",ROW($1:$99)),COLUMN(C183))-1)</f>
        <v/>
      </c>
      <c r="X184" s="196" t="str" cm="1">
        <f t="array" ref="X184">MID(";"&amp;'CASE DATA'!$E184&amp;";",SMALL(IF(ISERROR(SEARCH(MID(";"&amp;'CASE DATA'!$E184&amp;";",ROW($1:$99),1),";")),"",ROW($1:$99)+1),COLUMN(D184)),SMALL(IF(ISERROR(SEARCH(MID(";"&amp;'CASE DATA'!$E184&amp;";",ROW($1:$99),1),";")),"",ROW($1:$99)),COLUMN(D183)+1)-SMALL(IF(ISERROR(SEARCH(MID(";"&amp;'CASE DATA'!$E184&amp;";",ROW($1:$99),1),";")),"",ROW($1:$99)),COLUMN(D183))-1)</f>
        <v/>
      </c>
      <c r="Y184" s="196" t="str" cm="1">
        <f t="array" ref="Y184">MID(";"&amp;'CASE DATA'!$E184&amp;";",SMALL(IF(ISERROR(SEARCH(MID(";"&amp;'CASE DATA'!$E184&amp;";",ROW($1:$99),1),";")),"",ROW($1:$99)+1),COLUMN(E184)),SMALL(IF(ISERROR(SEARCH(MID(";"&amp;'CASE DATA'!$E184&amp;";",ROW($1:$99),1),";")),"",ROW($1:$99)),COLUMN(E183)+1)-SMALL(IF(ISERROR(SEARCH(MID(";"&amp;'CASE DATA'!$E184&amp;";",ROW($1:$99),1),";")),"",ROW($1:$99)),COLUMN(E183))-1)</f>
        <v/>
      </c>
      <c r="Z184" s="196" t="str" cm="1">
        <f t="array" ref="Z184">MID(";"&amp;'CASE DATA'!$E184&amp;";",SMALL(IF(ISERROR(SEARCH(MID(";"&amp;'CASE DATA'!$E184&amp;";",ROW($1:$99),1),";")),"",ROW($1:$99)+1),COLUMN(F184)),SMALL(IF(ISERROR(SEARCH(MID(";"&amp;'CASE DATA'!$E184&amp;";",ROW($1:$99),1),";")),"",ROW($1:$99)),COLUMN(F183)+1)-SMALL(IF(ISERROR(SEARCH(MID(";"&amp;'CASE DATA'!$E184&amp;";",ROW($1:$99),1),";")),"",ROW($1:$99)),COLUMN(F183))-1)</f>
        <v/>
      </c>
      <c r="AA184" s="196" t="str" cm="1">
        <f t="array" ref="AA184">MID(";"&amp;'CASE DATA'!$E184&amp;";",SMALL(IF(ISERROR(SEARCH(MID(";"&amp;'CASE DATA'!$E184&amp;";",ROW($1:$99),1),";")),"",ROW($1:$99)+1),COLUMN(G184)),SMALL(IF(ISERROR(SEARCH(MID(";"&amp;'CASE DATA'!$E184&amp;";",ROW($1:$99),1),";")),"",ROW($1:$99)),COLUMN(G183)+1)-SMALL(IF(ISERROR(SEARCH(MID(";"&amp;'CASE DATA'!$E184&amp;";",ROW($1:$99),1),";")),"",ROW($1:$99)),COLUMN(G183))-1)</f>
        <v/>
      </c>
      <c r="AB184" s="196" t="str" cm="1">
        <f t="array" ref="AB184">MID(";"&amp;'CASE DATA'!$E184&amp;";",SMALL(IF(ISERROR(SEARCH(MID(";"&amp;'CASE DATA'!$E184&amp;";",ROW($1:$99),1),";")),"",ROW($1:$99)+1),COLUMN(H184)),SMALL(IF(ISERROR(SEARCH(MID(";"&amp;'CASE DATA'!$E184&amp;";",ROW($1:$99),1),";")),"",ROW($1:$99)),COLUMN(H183)+1)-SMALL(IF(ISERROR(SEARCH(MID(";"&amp;'CASE DATA'!$E184&amp;";",ROW($1:$99),1),";")),"",ROW($1:$99)),COLUMN(H183))-1)</f>
        <v/>
      </c>
      <c r="AC184" s="196" t="str" cm="1">
        <f t="array" ref="AC184">MID(";"&amp;'CASE DATA'!$E184&amp;";",SMALL(IF(ISERROR(SEARCH(MID(";"&amp;'CASE DATA'!$E184&amp;";",ROW($1:$99),1),";")),"",ROW($1:$99)+1),COLUMN(I184)),SMALL(IF(ISERROR(SEARCH(MID(";"&amp;'CASE DATA'!$E184&amp;";",ROW($1:$99),1),";")),"",ROW($1:$99)),COLUMN(I183)+1)-SMALL(IF(ISERROR(SEARCH(MID(";"&amp;'CASE DATA'!$E184&amp;";",ROW($1:$99),1),";")),"",ROW($1:$99)),COLUMN(I183))-1)</f>
        <v/>
      </c>
      <c r="AD184" s="196" t="str" cm="1">
        <f t="array" ref="AD184">MID(";"&amp;'CASE DATA'!$E184&amp;";",SMALL(IF(ISERROR(SEARCH(MID(";"&amp;'CASE DATA'!$E184&amp;";",ROW($1:$99),1),";")),"",ROW($1:$99)+1),COLUMN(J184)),SMALL(IF(ISERROR(SEARCH(MID(";"&amp;'CASE DATA'!$E184&amp;";",ROW($1:$99),1),";")),"",ROW($1:$99)),COLUMN(J183)+1)-SMALL(IF(ISERROR(SEARCH(MID(";"&amp;'CASE DATA'!$E184&amp;";",ROW($1:$99),1),";")),"",ROW($1:$99)),COLUMN(J183))-1)</f>
        <v/>
      </c>
      <c r="AE184" s="196" t="str" cm="1">
        <f t="array" ref="AE184">MID(";"&amp;'CASE DATA'!$E184&amp;";",SMALL(IF(ISERROR(SEARCH(MID(";"&amp;'CASE DATA'!$E184&amp;";",ROW($1:$99),1),";")),"",ROW($1:$99)+1),COLUMN(K184)),SMALL(IF(ISERROR(SEARCH(MID(";"&amp;'CASE DATA'!$E184&amp;";",ROW($1:$99),1),";")),"",ROW($1:$99)),COLUMN(K183)+1)-SMALL(IF(ISERROR(SEARCH(MID(";"&amp;'CASE DATA'!$E184&amp;";",ROW($1:$99),1),";")),"",ROW($1:$99)),COLUMN(K183))-1)</f>
        <v/>
      </c>
      <c r="AF184" s="196" t="str" cm="1">
        <f t="array" ref="AF184">MID(";"&amp;'CASE DATA'!$E184&amp;";",SMALL(IF(ISERROR(SEARCH(MID(";"&amp;'CASE DATA'!$E184&amp;";",ROW($1:$99),1),";")),"",ROW($1:$99)+1),COLUMN(L184)),SMALL(IF(ISERROR(SEARCH(MID(";"&amp;'CASE DATA'!$E184&amp;";",ROW($1:$99),1),";")),"",ROW($1:$99)),COLUMN(L183)+1)-SMALL(IF(ISERROR(SEARCH(MID(";"&amp;'CASE DATA'!$E184&amp;";",ROW($1:$99),1),";")),"",ROW($1:$99)),COLUMN(L183))-1)</f>
        <v/>
      </c>
    </row>
    <row r="185" spans="4:32" x14ac:dyDescent="0.3">
      <c r="D185" s="175"/>
      <c r="E185" s="185"/>
      <c r="S185" s="11">
        <f t="shared" si="3"/>
        <v>0</v>
      </c>
      <c r="U185" s="196" t="str" cm="1">
        <f t="array" ref="U185">MID(";"&amp;'CASE DATA'!$E185&amp;";",SMALL(IF(ISERROR(SEARCH(MID(";"&amp;'CASE DATA'!$E185&amp;";",ROW($1:$99),1),";")),"",ROW($1:$99)+1),COLUMN(A185)),SMALL(IF(ISERROR(SEARCH(MID(";"&amp;'CASE DATA'!$E185&amp;";",ROW($1:$99),1),";")),"",ROW($1:$99)),COLUMN(A184)+1)-SMALL(IF(ISERROR(SEARCH(MID(";"&amp;'CASE DATA'!$E185&amp;";",ROW($1:$99),1),";")),"",ROW($1:$99)),COLUMN(A184))-1)</f>
        <v/>
      </c>
      <c r="V185" s="196" t="str" cm="1">
        <f t="array" ref="V185">MID(";"&amp;'CASE DATA'!$E185&amp;";",SMALL(IF(ISERROR(SEARCH(MID(";"&amp;'CASE DATA'!$E185&amp;";",ROW($1:$99),1),";")),"",ROW($1:$99)+1),COLUMN(B185)),SMALL(IF(ISERROR(SEARCH(MID(";"&amp;'CASE DATA'!$E185&amp;";",ROW($1:$99),1),";")),"",ROW($1:$99)),COLUMN(B184)+1)-SMALL(IF(ISERROR(SEARCH(MID(";"&amp;'CASE DATA'!$E185&amp;";",ROW($1:$99),1),";")),"",ROW($1:$99)),COLUMN(B184))-1)</f>
        <v/>
      </c>
      <c r="W185" s="196" t="str" cm="1">
        <f t="array" ref="W185">MID(";"&amp;'CASE DATA'!$E185&amp;";",SMALL(IF(ISERROR(SEARCH(MID(";"&amp;'CASE DATA'!$E185&amp;";",ROW($1:$99),1),";")),"",ROW($1:$99)+1),COLUMN(C185)),SMALL(IF(ISERROR(SEARCH(MID(";"&amp;'CASE DATA'!$E185&amp;";",ROW($1:$99),1),";")),"",ROW($1:$99)),COLUMN(C184)+1)-SMALL(IF(ISERROR(SEARCH(MID(";"&amp;'CASE DATA'!$E185&amp;";",ROW($1:$99),1),";")),"",ROW($1:$99)),COLUMN(C184))-1)</f>
        <v/>
      </c>
      <c r="X185" s="196" t="str" cm="1">
        <f t="array" ref="X185">MID(";"&amp;'CASE DATA'!$E185&amp;";",SMALL(IF(ISERROR(SEARCH(MID(";"&amp;'CASE DATA'!$E185&amp;";",ROW($1:$99),1),";")),"",ROW($1:$99)+1),COLUMN(D185)),SMALL(IF(ISERROR(SEARCH(MID(";"&amp;'CASE DATA'!$E185&amp;";",ROW($1:$99),1),";")),"",ROW($1:$99)),COLUMN(D184)+1)-SMALL(IF(ISERROR(SEARCH(MID(";"&amp;'CASE DATA'!$E185&amp;";",ROW($1:$99),1),";")),"",ROW($1:$99)),COLUMN(D184))-1)</f>
        <v/>
      </c>
      <c r="Y185" s="196" t="str" cm="1">
        <f t="array" ref="Y185">MID(";"&amp;'CASE DATA'!$E185&amp;";",SMALL(IF(ISERROR(SEARCH(MID(";"&amp;'CASE DATA'!$E185&amp;";",ROW($1:$99),1),";")),"",ROW($1:$99)+1),COLUMN(E185)),SMALL(IF(ISERROR(SEARCH(MID(";"&amp;'CASE DATA'!$E185&amp;";",ROW($1:$99),1),";")),"",ROW($1:$99)),COLUMN(E184)+1)-SMALL(IF(ISERROR(SEARCH(MID(";"&amp;'CASE DATA'!$E185&amp;";",ROW($1:$99),1),";")),"",ROW($1:$99)),COLUMN(E184))-1)</f>
        <v/>
      </c>
      <c r="Z185" s="196" t="str" cm="1">
        <f t="array" ref="Z185">MID(";"&amp;'CASE DATA'!$E185&amp;";",SMALL(IF(ISERROR(SEARCH(MID(";"&amp;'CASE DATA'!$E185&amp;";",ROW($1:$99),1),";")),"",ROW($1:$99)+1),COLUMN(F185)),SMALL(IF(ISERROR(SEARCH(MID(";"&amp;'CASE DATA'!$E185&amp;";",ROW($1:$99),1),";")),"",ROW($1:$99)),COLUMN(F184)+1)-SMALL(IF(ISERROR(SEARCH(MID(";"&amp;'CASE DATA'!$E185&amp;";",ROW($1:$99),1),";")),"",ROW($1:$99)),COLUMN(F184))-1)</f>
        <v/>
      </c>
      <c r="AA185" s="196" t="str" cm="1">
        <f t="array" ref="AA185">MID(";"&amp;'CASE DATA'!$E185&amp;";",SMALL(IF(ISERROR(SEARCH(MID(";"&amp;'CASE DATA'!$E185&amp;";",ROW($1:$99),1),";")),"",ROW($1:$99)+1),COLUMN(G185)),SMALL(IF(ISERROR(SEARCH(MID(";"&amp;'CASE DATA'!$E185&amp;";",ROW($1:$99),1),";")),"",ROW($1:$99)),COLUMN(G184)+1)-SMALL(IF(ISERROR(SEARCH(MID(";"&amp;'CASE DATA'!$E185&amp;";",ROW($1:$99),1),";")),"",ROW($1:$99)),COLUMN(G184))-1)</f>
        <v/>
      </c>
      <c r="AB185" s="196" t="str" cm="1">
        <f t="array" ref="AB185">MID(";"&amp;'CASE DATA'!$E185&amp;";",SMALL(IF(ISERROR(SEARCH(MID(";"&amp;'CASE DATA'!$E185&amp;";",ROW($1:$99),1),";")),"",ROW($1:$99)+1),COLUMN(H185)),SMALL(IF(ISERROR(SEARCH(MID(";"&amp;'CASE DATA'!$E185&amp;";",ROW($1:$99),1),";")),"",ROW($1:$99)),COLUMN(H184)+1)-SMALL(IF(ISERROR(SEARCH(MID(";"&amp;'CASE DATA'!$E185&amp;";",ROW($1:$99),1),";")),"",ROW($1:$99)),COLUMN(H184))-1)</f>
        <v/>
      </c>
      <c r="AC185" s="196" t="str" cm="1">
        <f t="array" ref="AC185">MID(";"&amp;'CASE DATA'!$E185&amp;";",SMALL(IF(ISERROR(SEARCH(MID(";"&amp;'CASE DATA'!$E185&amp;";",ROW($1:$99),1),";")),"",ROW($1:$99)+1),COLUMN(I185)),SMALL(IF(ISERROR(SEARCH(MID(";"&amp;'CASE DATA'!$E185&amp;";",ROW($1:$99),1),";")),"",ROW($1:$99)),COLUMN(I184)+1)-SMALL(IF(ISERROR(SEARCH(MID(";"&amp;'CASE DATA'!$E185&amp;";",ROW($1:$99),1),";")),"",ROW($1:$99)),COLUMN(I184))-1)</f>
        <v/>
      </c>
      <c r="AD185" s="196" t="str" cm="1">
        <f t="array" ref="AD185">MID(";"&amp;'CASE DATA'!$E185&amp;";",SMALL(IF(ISERROR(SEARCH(MID(";"&amp;'CASE DATA'!$E185&amp;";",ROW($1:$99),1),";")),"",ROW($1:$99)+1),COLUMN(J185)),SMALL(IF(ISERROR(SEARCH(MID(";"&amp;'CASE DATA'!$E185&amp;";",ROW($1:$99),1),";")),"",ROW($1:$99)),COLUMN(J184)+1)-SMALL(IF(ISERROR(SEARCH(MID(";"&amp;'CASE DATA'!$E185&amp;";",ROW($1:$99),1),";")),"",ROW($1:$99)),COLUMN(J184))-1)</f>
        <v/>
      </c>
      <c r="AE185" s="196" t="str" cm="1">
        <f t="array" ref="AE185">MID(";"&amp;'CASE DATA'!$E185&amp;";",SMALL(IF(ISERROR(SEARCH(MID(";"&amp;'CASE DATA'!$E185&amp;";",ROW($1:$99),1),";")),"",ROW($1:$99)+1),COLUMN(K185)),SMALL(IF(ISERROR(SEARCH(MID(";"&amp;'CASE DATA'!$E185&amp;";",ROW($1:$99),1),";")),"",ROW($1:$99)),COLUMN(K184)+1)-SMALL(IF(ISERROR(SEARCH(MID(";"&amp;'CASE DATA'!$E185&amp;";",ROW($1:$99),1),";")),"",ROW($1:$99)),COLUMN(K184))-1)</f>
        <v/>
      </c>
      <c r="AF185" s="196" t="str" cm="1">
        <f t="array" ref="AF185">MID(";"&amp;'CASE DATA'!$E185&amp;";",SMALL(IF(ISERROR(SEARCH(MID(";"&amp;'CASE DATA'!$E185&amp;";",ROW($1:$99),1),";")),"",ROW($1:$99)+1),COLUMN(L185)),SMALL(IF(ISERROR(SEARCH(MID(";"&amp;'CASE DATA'!$E185&amp;";",ROW($1:$99),1),";")),"",ROW($1:$99)),COLUMN(L184)+1)-SMALL(IF(ISERROR(SEARCH(MID(";"&amp;'CASE DATA'!$E185&amp;";",ROW($1:$99),1),";")),"",ROW($1:$99)),COLUMN(L184))-1)</f>
        <v/>
      </c>
    </row>
    <row r="186" spans="4:32" x14ac:dyDescent="0.3">
      <c r="D186" s="175"/>
      <c r="E186" s="185"/>
      <c r="S186" s="11">
        <f t="shared" si="3"/>
        <v>0</v>
      </c>
      <c r="U186" s="196" t="str" cm="1">
        <f t="array" ref="U186">MID(";"&amp;'CASE DATA'!$E186&amp;";",SMALL(IF(ISERROR(SEARCH(MID(";"&amp;'CASE DATA'!$E186&amp;";",ROW($1:$99),1),";")),"",ROW($1:$99)+1),COLUMN(A186)),SMALL(IF(ISERROR(SEARCH(MID(";"&amp;'CASE DATA'!$E186&amp;";",ROW($1:$99),1),";")),"",ROW($1:$99)),COLUMN(A185)+1)-SMALL(IF(ISERROR(SEARCH(MID(";"&amp;'CASE DATA'!$E186&amp;";",ROW($1:$99),1),";")),"",ROW($1:$99)),COLUMN(A185))-1)</f>
        <v/>
      </c>
      <c r="V186" s="196" t="str" cm="1">
        <f t="array" ref="V186">MID(";"&amp;'CASE DATA'!$E186&amp;";",SMALL(IF(ISERROR(SEARCH(MID(";"&amp;'CASE DATA'!$E186&amp;";",ROW($1:$99),1),";")),"",ROW($1:$99)+1),COLUMN(B186)),SMALL(IF(ISERROR(SEARCH(MID(";"&amp;'CASE DATA'!$E186&amp;";",ROW($1:$99),1),";")),"",ROW($1:$99)),COLUMN(B185)+1)-SMALL(IF(ISERROR(SEARCH(MID(";"&amp;'CASE DATA'!$E186&amp;";",ROW($1:$99),1),";")),"",ROW($1:$99)),COLUMN(B185))-1)</f>
        <v/>
      </c>
      <c r="W186" s="196" t="str" cm="1">
        <f t="array" ref="W186">MID(";"&amp;'CASE DATA'!$E186&amp;";",SMALL(IF(ISERROR(SEARCH(MID(";"&amp;'CASE DATA'!$E186&amp;";",ROW($1:$99),1),";")),"",ROW($1:$99)+1),COLUMN(C186)),SMALL(IF(ISERROR(SEARCH(MID(";"&amp;'CASE DATA'!$E186&amp;";",ROW($1:$99),1),";")),"",ROW($1:$99)),COLUMN(C185)+1)-SMALL(IF(ISERROR(SEARCH(MID(";"&amp;'CASE DATA'!$E186&amp;";",ROW($1:$99),1),";")),"",ROW($1:$99)),COLUMN(C185))-1)</f>
        <v/>
      </c>
      <c r="X186" s="196" t="str" cm="1">
        <f t="array" ref="X186">MID(";"&amp;'CASE DATA'!$E186&amp;";",SMALL(IF(ISERROR(SEARCH(MID(";"&amp;'CASE DATA'!$E186&amp;";",ROW($1:$99),1),";")),"",ROW($1:$99)+1),COLUMN(D186)),SMALL(IF(ISERROR(SEARCH(MID(";"&amp;'CASE DATA'!$E186&amp;";",ROW($1:$99),1),";")),"",ROW($1:$99)),COLUMN(D185)+1)-SMALL(IF(ISERROR(SEARCH(MID(";"&amp;'CASE DATA'!$E186&amp;";",ROW($1:$99),1),";")),"",ROW($1:$99)),COLUMN(D185))-1)</f>
        <v/>
      </c>
      <c r="Y186" s="196" t="str" cm="1">
        <f t="array" ref="Y186">MID(";"&amp;'CASE DATA'!$E186&amp;";",SMALL(IF(ISERROR(SEARCH(MID(";"&amp;'CASE DATA'!$E186&amp;";",ROW($1:$99),1),";")),"",ROW($1:$99)+1),COLUMN(E186)),SMALL(IF(ISERROR(SEARCH(MID(";"&amp;'CASE DATA'!$E186&amp;";",ROW($1:$99),1),";")),"",ROW($1:$99)),COLUMN(E185)+1)-SMALL(IF(ISERROR(SEARCH(MID(";"&amp;'CASE DATA'!$E186&amp;";",ROW($1:$99),1),";")),"",ROW($1:$99)),COLUMN(E185))-1)</f>
        <v/>
      </c>
      <c r="Z186" s="196" t="str" cm="1">
        <f t="array" ref="Z186">MID(";"&amp;'CASE DATA'!$E186&amp;";",SMALL(IF(ISERROR(SEARCH(MID(";"&amp;'CASE DATA'!$E186&amp;";",ROW($1:$99),1),";")),"",ROW($1:$99)+1),COLUMN(F186)),SMALL(IF(ISERROR(SEARCH(MID(";"&amp;'CASE DATA'!$E186&amp;";",ROW($1:$99),1),";")),"",ROW($1:$99)),COLUMN(F185)+1)-SMALL(IF(ISERROR(SEARCH(MID(";"&amp;'CASE DATA'!$E186&amp;";",ROW($1:$99),1),";")),"",ROW($1:$99)),COLUMN(F185))-1)</f>
        <v/>
      </c>
      <c r="AA186" s="196" t="str" cm="1">
        <f t="array" ref="AA186">MID(";"&amp;'CASE DATA'!$E186&amp;";",SMALL(IF(ISERROR(SEARCH(MID(";"&amp;'CASE DATA'!$E186&amp;";",ROW($1:$99),1),";")),"",ROW($1:$99)+1),COLUMN(G186)),SMALL(IF(ISERROR(SEARCH(MID(";"&amp;'CASE DATA'!$E186&amp;";",ROW($1:$99),1),";")),"",ROW($1:$99)),COLUMN(G185)+1)-SMALL(IF(ISERROR(SEARCH(MID(";"&amp;'CASE DATA'!$E186&amp;";",ROW($1:$99),1),";")),"",ROW($1:$99)),COLUMN(G185))-1)</f>
        <v/>
      </c>
      <c r="AB186" s="196" t="str" cm="1">
        <f t="array" ref="AB186">MID(";"&amp;'CASE DATA'!$E186&amp;";",SMALL(IF(ISERROR(SEARCH(MID(";"&amp;'CASE DATA'!$E186&amp;";",ROW($1:$99),1),";")),"",ROW($1:$99)+1),COLUMN(H186)),SMALL(IF(ISERROR(SEARCH(MID(";"&amp;'CASE DATA'!$E186&amp;";",ROW($1:$99),1),";")),"",ROW($1:$99)),COLUMN(H185)+1)-SMALL(IF(ISERROR(SEARCH(MID(";"&amp;'CASE DATA'!$E186&amp;";",ROW($1:$99),1),";")),"",ROW($1:$99)),COLUMN(H185))-1)</f>
        <v/>
      </c>
      <c r="AC186" s="196" t="str" cm="1">
        <f t="array" ref="AC186">MID(";"&amp;'CASE DATA'!$E186&amp;";",SMALL(IF(ISERROR(SEARCH(MID(";"&amp;'CASE DATA'!$E186&amp;";",ROW($1:$99),1),";")),"",ROW($1:$99)+1),COLUMN(I186)),SMALL(IF(ISERROR(SEARCH(MID(";"&amp;'CASE DATA'!$E186&amp;";",ROW($1:$99),1),";")),"",ROW($1:$99)),COLUMN(I185)+1)-SMALL(IF(ISERROR(SEARCH(MID(";"&amp;'CASE DATA'!$E186&amp;";",ROW($1:$99),1),";")),"",ROW($1:$99)),COLUMN(I185))-1)</f>
        <v/>
      </c>
      <c r="AD186" s="196" t="str" cm="1">
        <f t="array" ref="AD186">MID(";"&amp;'CASE DATA'!$E186&amp;";",SMALL(IF(ISERROR(SEARCH(MID(";"&amp;'CASE DATA'!$E186&amp;";",ROW($1:$99),1),";")),"",ROW($1:$99)+1),COLUMN(J186)),SMALL(IF(ISERROR(SEARCH(MID(";"&amp;'CASE DATA'!$E186&amp;";",ROW($1:$99),1),";")),"",ROW($1:$99)),COLUMN(J185)+1)-SMALL(IF(ISERROR(SEARCH(MID(";"&amp;'CASE DATA'!$E186&amp;";",ROW($1:$99),1),";")),"",ROW($1:$99)),COLUMN(J185))-1)</f>
        <v/>
      </c>
      <c r="AE186" s="196" t="str" cm="1">
        <f t="array" ref="AE186">MID(";"&amp;'CASE DATA'!$E186&amp;";",SMALL(IF(ISERROR(SEARCH(MID(";"&amp;'CASE DATA'!$E186&amp;";",ROW($1:$99),1),";")),"",ROW($1:$99)+1),COLUMN(K186)),SMALL(IF(ISERROR(SEARCH(MID(";"&amp;'CASE DATA'!$E186&amp;";",ROW($1:$99),1),";")),"",ROW($1:$99)),COLUMN(K185)+1)-SMALL(IF(ISERROR(SEARCH(MID(";"&amp;'CASE DATA'!$E186&amp;";",ROW($1:$99),1),";")),"",ROW($1:$99)),COLUMN(K185))-1)</f>
        <v/>
      </c>
      <c r="AF186" s="196" t="str" cm="1">
        <f t="array" ref="AF186">MID(";"&amp;'CASE DATA'!$E186&amp;";",SMALL(IF(ISERROR(SEARCH(MID(";"&amp;'CASE DATA'!$E186&amp;";",ROW($1:$99),1),";")),"",ROW($1:$99)+1),COLUMN(L186)),SMALL(IF(ISERROR(SEARCH(MID(";"&amp;'CASE DATA'!$E186&amp;";",ROW($1:$99),1),";")),"",ROW($1:$99)),COLUMN(L185)+1)-SMALL(IF(ISERROR(SEARCH(MID(";"&amp;'CASE DATA'!$E186&amp;";",ROW($1:$99),1),";")),"",ROW($1:$99)),COLUMN(L185))-1)</f>
        <v/>
      </c>
    </row>
    <row r="187" spans="4:32" x14ac:dyDescent="0.3">
      <c r="D187" s="175"/>
      <c r="E187" s="185"/>
      <c r="S187" s="11">
        <f t="shared" si="3"/>
        <v>0</v>
      </c>
      <c r="U187" s="196" t="str" cm="1">
        <f t="array" ref="U187">MID(";"&amp;'CASE DATA'!$E187&amp;";",SMALL(IF(ISERROR(SEARCH(MID(";"&amp;'CASE DATA'!$E187&amp;";",ROW($1:$99),1),";")),"",ROW($1:$99)+1),COLUMN(A187)),SMALL(IF(ISERROR(SEARCH(MID(";"&amp;'CASE DATA'!$E187&amp;";",ROW($1:$99),1),";")),"",ROW($1:$99)),COLUMN(A186)+1)-SMALL(IF(ISERROR(SEARCH(MID(";"&amp;'CASE DATA'!$E187&amp;";",ROW($1:$99),1),";")),"",ROW($1:$99)),COLUMN(A186))-1)</f>
        <v/>
      </c>
      <c r="V187" s="196" t="str" cm="1">
        <f t="array" ref="V187">MID(";"&amp;'CASE DATA'!$E187&amp;";",SMALL(IF(ISERROR(SEARCH(MID(";"&amp;'CASE DATA'!$E187&amp;";",ROW($1:$99),1),";")),"",ROW($1:$99)+1),COLUMN(B187)),SMALL(IF(ISERROR(SEARCH(MID(";"&amp;'CASE DATA'!$E187&amp;";",ROW($1:$99),1),";")),"",ROW($1:$99)),COLUMN(B186)+1)-SMALL(IF(ISERROR(SEARCH(MID(";"&amp;'CASE DATA'!$E187&amp;";",ROW($1:$99),1),";")),"",ROW($1:$99)),COLUMN(B186))-1)</f>
        <v/>
      </c>
      <c r="W187" s="196" t="str" cm="1">
        <f t="array" ref="W187">MID(";"&amp;'CASE DATA'!$E187&amp;";",SMALL(IF(ISERROR(SEARCH(MID(";"&amp;'CASE DATA'!$E187&amp;";",ROW($1:$99),1),";")),"",ROW($1:$99)+1),COLUMN(C187)),SMALL(IF(ISERROR(SEARCH(MID(";"&amp;'CASE DATA'!$E187&amp;";",ROW($1:$99),1),";")),"",ROW($1:$99)),COLUMN(C186)+1)-SMALL(IF(ISERROR(SEARCH(MID(";"&amp;'CASE DATA'!$E187&amp;";",ROW($1:$99),1),";")),"",ROW($1:$99)),COLUMN(C186))-1)</f>
        <v/>
      </c>
      <c r="X187" s="196" t="str" cm="1">
        <f t="array" ref="X187">MID(";"&amp;'CASE DATA'!$E187&amp;";",SMALL(IF(ISERROR(SEARCH(MID(";"&amp;'CASE DATA'!$E187&amp;";",ROW($1:$99),1),";")),"",ROW($1:$99)+1),COLUMN(D187)),SMALL(IF(ISERROR(SEARCH(MID(";"&amp;'CASE DATA'!$E187&amp;";",ROW($1:$99),1),";")),"",ROW($1:$99)),COLUMN(D186)+1)-SMALL(IF(ISERROR(SEARCH(MID(";"&amp;'CASE DATA'!$E187&amp;";",ROW($1:$99),1),";")),"",ROW($1:$99)),COLUMN(D186))-1)</f>
        <v/>
      </c>
      <c r="Y187" s="196" t="str" cm="1">
        <f t="array" ref="Y187">MID(";"&amp;'CASE DATA'!$E187&amp;";",SMALL(IF(ISERROR(SEARCH(MID(";"&amp;'CASE DATA'!$E187&amp;";",ROW($1:$99),1),";")),"",ROW($1:$99)+1),COLUMN(E187)),SMALL(IF(ISERROR(SEARCH(MID(";"&amp;'CASE DATA'!$E187&amp;";",ROW($1:$99),1),";")),"",ROW($1:$99)),COLUMN(E186)+1)-SMALL(IF(ISERROR(SEARCH(MID(";"&amp;'CASE DATA'!$E187&amp;";",ROW($1:$99),1),";")),"",ROW($1:$99)),COLUMN(E186))-1)</f>
        <v/>
      </c>
      <c r="Z187" s="196" t="str" cm="1">
        <f t="array" ref="Z187">MID(";"&amp;'CASE DATA'!$E187&amp;";",SMALL(IF(ISERROR(SEARCH(MID(";"&amp;'CASE DATA'!$E187&amp;";",ROW($1:$99),1),";")),"",ROW($1:$99)+1),COLUMN(F187)),SMALL(IF(ISERROR(SEARCH(MID(";"&amp;'CASE DATA'!$E187&amp;";",ROW($1:$99),1),";")),"",ROW($1:$99)),COLUMN(F186)+1)-SMALL(IF(ISERROR(SEARCH(MID(";"&amp;'CASE DATA'!$E187&amp;";",ROW($1:$99),1),";")),"",ROW($1:$99)),COLUMN(F186))-1)</f>
        <v/>
      </c>
      <c r="AA187" s="196" t="str" cm="1">
        <f t="array" ref="AA187">MID(";"&amp;'CASE DATA'!$E187&amp;";",SMALL(IF(ISERROR(SEARCH(MID(";"&amp;'CASE DATA'!$E187&amp;";",ROW($1:$99),1),";")),"",ROW($1:$99)+1),COLUMN(G187)),SMALL(IF(ISERROR(SEARCH(MID(";"&amp;'CASE DATA'!$E187&amp;";",ROW($1:$99),1),";")),"",ROW($1:$99)),COLUMN(G186)+1)-SMALL(IF(ISERROR(SEARCH(MID(";"&amp;'CASE DATA'!$E187&amp;";",ROW($1:$99),1),";")),"",ROW($1:$99)),COLUMN(G186))-1)</f>
        <v/>
      </c>
      <c r="AB187" s="196" t="str" cm="1">
        <f t="array" ref="AB187">MID(";"&amp;'CASE DATA'!$E187&amp;";",SMALL(IF(ISERROR(SEARCH(MID(";"&amp;'CASE DATA'!$E187&amp;";",ROW($1:$99),1),";")),"",ROW($1:$99)+1),COLUMN(H187)),SMALL(IF(ISERROR(SEARCH(MID(";"&amp;'CASE DATA'!$E187&amp;";",ROW($1:$99),1),";")),"",ROW($1:$99)),COLUMN(H186)+1)-SMALL(IF(ISERROR(SEARCH(MID(";"&amp;'CASE DATA'!$E187&amp;";",ROW($1:$99),1),";")),"",ROW($1:$99)),COLUMN(H186))-1)</f>
        <v/>
      </c>
      <c r="AC187" s="196" t="str" cm="1">
        <f t="array" ref="AC187">MID(";"&amp;'CASE DATA'!$E187&amp;";",SMALL(IF(ISERROR(SEARCH(MID(";"&amp;'CASE DATA'!$E187&amp;";",ROW($1:$99),1),";")),"",ROW($1:$99)+1),COLUMN(I187)),SMALL(IF(ISERROR(SEARCH(MID(";"&amp;'CASE DATA'!$E187&amp;";",ROW($1:$99),1),";")),"",ROW($1:$99)),COLUMN(I186)+1)-SMALL(IF(ISERROR(SEARCH(MID(";"&amp;'CASE DATA'!$E187&amp;";",ROW($1:$99),1),";")),"",ROW($1:$99)),COLUMN(I186))-1)</f>
        <v/>
      </c>
      <c r="AD187" s="196" t="str" cm="1">
        <f t="array" ref="AD187">MID(";"&amp;'CASE DATA'!$E187&amp;";",SMALL(IF(ISERROR(SEARCH(MID(";"&amp;'CASE DATA'!$E187&amp;";",ROW($1:$99),1),";")),"",ROW($1:$99)+1),COLUMN(J187)),SMALL(IF(ISERROR(SEARCH(MID(";"&amp;'CASE DATA'!$E187&amp;";",ROW($1:$99),1),";")),"",ROW($1:$99)),COLUMN(J186)+1)-SMALL(IF(ISERROR(SEARCH(MID(";"&amp;'CASE DATA'!$E187&amp;";",ROW($1:$99),1),";")),"",ROW($1:$99)),COLUMN(J186))-1)</f>
        <v/>
      </c>
      <c r="AE187" s="196" t="str" cm="1">
        <f t="array" ref="AE187">MID(";"&amp;'CASE DATA'!$E187&amp;";",SMALL(IF(ISERROR(SEARCH(MID(";"&amp;'CASE DATA'!$E187&amp;";",ROW($1:$99),1),";")),"",ROW($1:$99)+1),COLUMN(K187)),SMALL(IF(ISERROR(SEARCH(MID(";"&amp;'CASE DATA'!$E187&amp;";",ROW($1:$99),1),";")),"",ROW($1:$99)),COLUMN(K186)+1)-SMALL(IF(ISERROR(SEARCH(MID(";"&amp;'CASE DATA'!$E187&amp;";",ROW($1:$99),1),";")),"",ROW($1:$99)),COLUMN(K186))-1)</f>
        <v/>
      </c>
      <c r="AF187" s="196" t="str" cm="1">
        <f t="array" ref="AF187">MID(";"&amp;'CASE DATA'!$E187&amp;";",SMALL(IF(ISERROR(SEARCH(MID(";"&amp;'CASE DATA'!$E187&amp;";",ROW($1:$99),1),";")),"",ROW($1:$99)+1),COLUMN(L187)),SMALL(IF(ISERROR(SEARCH(MID(";"&amp;'CASE DATA'!$E187&amp;";",ROW($1:$99),1),";")),"",ROW($1:$99)),COLUMN(L186)+1)-SMALL(IF(ISERROR(SEARCH(MID(";"&amp;'CASE DATA'!$E187&amp;";",ROW($1:$99),1),";")),"",ROW($1:$99)),COLUMN(L186))-1)</f>
        <v/>
      </c>
    </row>
    <row r="188" spans="4:32" x14ac:dyDescent="0.3">
      <c r="D188" s="175"/>
      <c r="E188" s="185"/>
      <c r="S188" s="11">
        <f t="shared" si="3"/>
        <v>0</v>
      </c>
      <c r="U188" s="196" t="str" cm="1">
        <f t="array" ref="U188">MID(";"&amp;'CASE DATA'!$E188&amp;";",SMALL(IF(ISERROR(SEARCH(MID(";"&amp;'CASE DATA'!$E188&amp;";",ROW($1:$99),1),";")),"",ROW($1:$99)+1),COLUMN(A188)),SMALL(IF(ISERROR(SEARCH(MID(";"&amp;'CASE DATA'!$E188&amp;";",ROW($1:$99),1),";")),"",ROW($1:$99)),COLUMN(A187)+1)-SMALL(IF(ISERROR(SEARCH(MID(";"&amp;'CASE DATA'!$E188&amp;";",ROW($1:$99),1),";")),"",ROW($1:$99)),COLUMN(A187))-1)</f>
        <v/>
      </c>
      <c r="V188" s="196" t="str" cm="1">
        <f t="array" ref="V188">MID(";"&amp;'CASE DATA'!$E188&amp;";",SMALL(IF(ISERROR(SEARCH(MID(";"&amp;'CASE DATA'!$E188&amp;";",ROW($1:$99),1),";")),"",ROW($1:$99)+1),COLUMN(B188)),SMALL(IF(ISERROR(SEARCH(MID(";"&amp;'CASE DATA'!$E188&amp;";",ROW($1:$99),1),";")),"",ROW($1:$99)),COLUMN(B187)+1)-SMALL(IF(ISERROR(SEARCH(MID(";"&amp;'CASE DATA'!$E188&amp;";",ROW($1:$99),1),";")),"",ROW($1:$99)),COLUMN(B187))-1)</f>
        <v/>
      </c>
      <c r="W188" s="196" t="str" cm="1">
        <f t="array" ref="W188">MID(";"&amp;'CASE DATA'!$E188&amp;";",SMALL(IF(ISERROR(SEARCH(MID(";"&amp;'CASE DATA'!$E188&amp;";",ROW($1:$99),1),";")),"",ROW($1:$99)+1),COLUMN(C188)),SMALL(IF(ISERROR(SEARCH(MID(";"&amp;'CASE DATA'!$E188&amp;";",ROW($1:$99),1),";")),"",ROW($1:$99)),COLUMN(C187)+1)-SMALL(IF(ISERROR(SEARCH(MID(";"&amp;'CASE DATA'!$E188&amp;";",ROW($1:$99),1),";")),"",ROW($1:$99)),COLUMN(C187))-1)</f>
        <v/>
      </c>
      <c r="X188" s="196" t="str" cm="1">
        <f t="array" ref="X188">MID(";"&amp;'CASE DATA'!$E188&amp;";",SMALL(IF(ISERROR(SEARCH(MID(";"&amp;'CASE DATA'!$E188&amp;";",ROW($1:$99),1),";")),"",ROW($1:$99)+1),COLUMN(D188)),SMALL(IF(ISERROR(SEARCH(MID(";"&amp;'CASE DATA'!$E188&amp;";",ROW($1:$99),1),";")),"",ROW($1:$99)),COLUMN(D187)+1)-SMALL(IF(ISERROR(SEARCH(MID(";"&amp;'CASE DATA'!$E188&amp;";",ROW($1:$99),1),";")),"",ROW($1:$99)),COLUMN(D187))-1)</f>
        <v/>
      </c>
      <c r="Y188" s="196" t="str" cm="1">
        <f t="array" ref="Y188">MID(";"&amp;'CASE DATA'!$E188&amp;";",SMALL(IF(ISERROR(SEARCH(MID(";"&amp;'CASE DATA'!$E188&amp;";",ROW($1:$99),1),";")),"",ROW($1:$99)+1),COLUMN(E188)),SMALL(IF(ISERROR(SEARCH(MID(";"&amp;'CASE DATA'!$E188&amp;";",ROW($1:$99),1),";")),"",ROW($1:$99)),COLUMN(E187)+1)-SMALL(IF(ISERROR(SEARCH(MID(";"&amp;'CASE DATA'!$E188&amp;";",ROW($1:$99),1),";")),"",ROW($1:$99)),COLUMN(E187))-1)</f>
        <v/>
      </c>
      <c r="Z188" s="196" t="str" cm="1">
        <f t="array" ref="Z188">MID(";"&amp;'CASE DATA'!$E188&amp;";",SMALL(IF(ISERROR(SEARCH(MID(";"&amp;'CASE DATA'!$E188&amp;";",ROW($1:$99),1),";")),"",ROW($1:$99)+1),COLUMN(F188)),SMALL(IF(ISERROR(SEARCH(MID(";"&amp;'CASE DATA'!$E188&amp;";",ROW($1:$99),1),";")),"",ROW($1:$99)),COLUMN(F187)+1)-SMALL(IF(ISERROR(SEARCH(MID(";"&amp;'CASE DATA'!$E188&amp;";",ROW($1:$99),1),";")),"",ROW($1:$99)),COLUMN(F187))-1)</f>
        <v/>
      </c>
      <c r="AA188" s="196" t="str" cm="1">
        <f t="array" ref="AA188">MID(";"&amp;'CASE DATA'!$E188&amp;";",SMALL(IF(ISERROR(SEARCH(MID(";"&amp;'CASE DATA'!$E188&amp;";",ROW($1:$99),1),";")),"",ROW($1:$99)+1),COLUMN(G188)),SMALL(IF(ISERROR(SEARCH(MID(";"&amp;'CASE DATA'!$E188&amp;";",ROW($1:$99),1),";")),"",ROW($1:$99)),COLUMN(G187)+1)-SMALL(IF(ISERROR(SEARCH(MID(";"&amp;'CASE DATA'!$E188&amp;";",ROW($1:$99),1),";")),"",ROW($1:$99)),COLUMN(G187))-1)</f>
        <v/>
      </c>
      <c r="AB188" s="196" t="str" cm="1">
        <f t="array" ref="AB188">MID(";"&amp;'CASE DATA'!$E188&amp;";",SMALL(IF(ISERROR(SEARCH(MID(";"&amp;'CASE DATA'!$E188&amp;";",ROW($1:$99),1),";")),"",ROW($1:$99)+1),COLUMN(H188)),SMALL(IF(ISERROR(SEARCH(MID(";"&amp;'CASE DATA'!$E188&amp;";",ROW($1:$99),1),";")),"",ROW($1:$99)),COLUMN(H187)+1)-SMALL(IF(ISERROR(SEARCH(MID(";"&amp;'CASE DATA'!$E188&amp;";",ROW($1:$99),1),";")),"",ROW($1:$99)),COLUMN(H187))-1)</f>
        <v/>
      </c>
      <c r="AC188" s="196" t="str" cm="1">
        <f t="array" ref="AC188">MID(";"&amp;'CASE DATA'!$E188&amp;";",SMALL(IF(ISERROR(SEARCH(MID(";"&amp;'CASE DATA'!$E188&amp;";",ROW($1:$99),1),";")),"",ROW($1:$99)+1),COLUMN(I188)),SMALL(IF(ISERROR(SEARCH(MID(";"&amp;'CASE DATA'!$E188&amp;";",ROW($1:$99),1),";")),"",ROW($1:$99)),COLUMN(I187)+1)-SMALL(IF(ISERROR(SEARCH(MID(";"&amp;'CASE DATA'!$E188&amp;";",ROW($1:$99),1),";")),"",ROW($1:$99)),COLUMN(I187))-1)</f>
        <v/>
      </c>
      <c r="AD188" s="196" t="str" cm="1">
        <f t="array" ref="AD188">MID(";"&amp;'CASE DATA'!$E188&amp;";",SMALL(IF(ISERROR(SEARCH(MID(";"&amp;'CASE DATA'!$E188&amp;";",ROW($1:$99),1),";")),"",ROW($1:$99)+1),COLUMN(J188)),SMALL(IF(ISERROR(SEARCH(MID(";"&amp;'CASE DATA'!$E188&amp;";",ROW($1:$99),1),";")),"",ROW($1:$99)),COLUMN(J187)+1)-SMALL(IF(ISERROR(SEARCH(MID(";"&amp;'CASE DATA'!$E188&amp;";",ROW($1:$99),1),";")),"",ROW($1:$99)),COLUMN(J187))-1)</f>
        <v/>
      </c>
      <c r="AE188" s="196" t="str" cm="1">
        <f t="array" ref="AE188">MID(";"&amp;'CASE DATA'!$E188&amp;";",SMALL(IF(ISERROR(SEARCH(MID(";"&amp;'CASE DATA'!$E188&amp;";",ROW($1:$99),1),";")),"",ROW($1:$99)+1),COLUMN(K188)),SMALL(IF(ISERROR(SEARCH(MID(";"&amp;'CASE DATA'!$E188&amp;";",ROW($1:$99),1),";")),"",ROW($1:$99)),COLUMN(K187)+1)-SMALL(IF(ISERROR(SEARCH(MID(";"&amp;'CASE DATA'!$E188&amp;";",ROW($1:$99),1),";")),"",ROW($1:$99)),COLUMN(K187))-1)</f>
        <v/>
      </c>
      <c r="AF188" s="196" t="str" cm="1">
        <f t="array" ref="AF188">MID(";"&amp;'CASE DATA'!$E188&amp;";",SMALL(IF(ISERROR(SEARCH(MID(";"&amp;'CASE DATA'!$E188&amp;";",ROW($1:$99),1),";")),"",ROW($1:$99)+1),COLUMN(L188)),SMALL(IF(ISERROR(SEARCH(MID(";"&amp;'CASE DATA'!$E188&amp;";",ROW($1:$99),1),";")),"",ROW($1:$99)),COLUMN(L187)+1)-SMALL(IF(ISERROR(SEARCH(MID(";"&amp;'CASE DATA'!$E188&amp;";",ROW($1:$99),1),";")),"",ROW($1:$99)),COLUMN(L187))-1)</f>
        <v/>
      </c>
    </row>
    <row r="189" spans="4:32" x14ac:dyDescent="0.3">
      <c r="D189" s="175"/>
      <c r="E189" s="185"/>
      <c r="S189" s="11">
        <f t="shared" si="3"/>
        <v>0</v>
      </c>
      <c r="U189" s="196" t="str" cm="1">
        <f t="array" ref="U189">MID(";"&amp;'CASE DATA'!$E189&amp;";",SMALL(IF(ISERROR(SEARCH(MID(";"&amp;'CASE DATA'!$E189&amp;";",ROW($1:$99),1),";")),"",ROW($1:$99)+1),COLUMN(A189)),SMALL(IF(ISERROR(SEARCH(MID(";"&amp;'CASE DATA'!$E189&amp;";",ROW($1:$99),1),";")),"",ROW($1:$99)),COLUMN(A188)+1)-SMALL(IF(ISERROR(SEARCH(MID(";"&amp;'CASE DATA'!$E189&amp;";",ROW($1:$99),1),";")),"",ROW($1:$99)),COLUMN(A188))-1)</f>
        <v/>
      </c>
      <c r="V189" s="196" t="str" cm="1">
        <f t="array" ref="V189">MID(";"&amp;'CASE DATA'!$E189&amp;";",SMALL(IF(ISERROR(SEARCH(MID(";"&amp;'CASE DATA'!$E189&amp;";",ROW($1:$99),1),";")),"",ROW($1:$99)+1),COLUMN(B189)),SMALL(IF(ISERROR(SEARCH(MID(";"&amp;'CASE DATA'!$E189&amp;";",ROW($1:$99),1),";")),"",ROW($1:$99)),COLUMN(B188)+1)-SMALL(IF(ISERROR(SEARCH(MID(";"&amp;'CASE DATA'!$E189&amp;";",ROW($1:$99),1),";")),"",ROW($1:$99)),COLUMN(B188))-1)</f>
        <v/>
      </c>
      <c r="W189" s="196" t="str" cm="1">
        <f t="array" ref="W189">MID(";"&amp;'CASE DATA'!$E189&amp;";",SMALL(IF(ISERROR(SEARCH(MID(";"&amp;'CASE DATA'!$E189&amp;";",ROW($1:$99),1),";")),"",ROW($1:$99)+1),COLUMN(C189)),SMALL(IF(ISERROR(SEARCH(MID(";"&amp;'CASE DATA'!$E189&amp;";",ROW($1:$99),1),";")),"",ROW($1:$99)),COLUMN(C188)+1)-SMALL(IF(ISERROR(SEARCH(MID(";"&amp;'CASE DATA'!$E189&amp;";",ROW($1:$99),1),";")),"",ROW($1:$99)),COLUMN(C188))-1)</f>
        <v/>
      </c>
      <c r="X189" s="196" t="str" cm="1">
        <f t="array" ref="X189">MID(";"&amp;'CASE DATA'!$E189&amp;";",SMALL(IF(ISERROR(SEARCH(MID(";"&amp;'CASE DATA'!$E189&amp;";",ROW($1:$99),1),";")),"",ROW($1:$99)+1),COLUMN(D189)),SMALL(IF(ISERROR(SEARCH(MID(";"&amp;'CASE DATA'!$E189&amp;";",ROW($1:$99),1),";")),"",ROW($1:$99)),COLUMN(D188)+1)-SMALL(IF(ISERROR(SEARCH(MID(";"&amp;'CASE DATA'!$E189&amp;";",ROW($1:$99),1),";")),"",ROW($1:$99)),COLUMN(D188))-1)</f>
        <v/>
      </c>
      <c r="Y189" s="196" t="str" cm="1">
        <f t="array" ref="Y189">MID(";"&amp;'CASE DATA'!$E189&amp;";",SMALL(IF(ISERROR(SEARCH(MID(";"&amp;'CASE DATA'!$E189&amp;";",ROW($1:$99),1),";")),"",ROW($1:$99)+1),COLUMN(E189)),SMALL(IF(ISERROR(SEARCH(MID(";"&amp;'CASE DATA'!$E189&amp;";",ROW($1:$99),1),";")),"",ROW($1:$99)),COLUMN(E188)+1)-SMALL(IF(ISERROR(SEARCH(MID(";"&amp;'CASE DATA'!$E189&amp;";",ROW($1:$99),1),";")),"",ROW($1:$99)),COLUMN(E188))-1)</f>
        <v/>
      </c>
      <c r="Z189" s="196" t="str" cm="1">
        <f t="array" ref="Z189">MID(";"&amp;'CASE DATA'!$E189&amp;";",SMALL(IF(ISERROR(SEARCH(MID(";"&amp;'CASE DATA'!$E189&amp;";",ROW($1:$99),1),";")),"",ROW($1:$99)+1),COLUMN(F189)),SMALL(IF(ISERROR(SEARCH(MID(";"&amp;'CASE DATA'!$E189&amp;";",ROW($1:$99),1),";")),"",ROW($1:$99)),COLUMN(F188)+1)-SMALL(IF(ISERROR(SEARCH(MID(";"&amp;'CASE DATA'!$E189&amp;";",ROW($1:$99),1),";")),"",ROW($1:$99)),COLUMN(F188))-1)</f>
        <v/>
      </c>
      <c r="AA189" s="196" t="str" cm="1">
        <f t="array" ref="AA189">MID(";"&amp;'CASE DATA'!$E189&amp;";",SMALL(IF(ISERROR(SEARCH(MID(";"&amp;'CASE DATA'!$E189&amp;";",ROW($1:$99),1),";")),"",ROW($1:$99)+1),COLUMN(G189)),SMALL(IF(ISERROR(SEARCH(MID(";"&amp;'CASE DATA'!$E189&amp;";",ROW($1:$99),1),";")),"",ROW($1:$99)),COLUMN(G188)+1)-SMALL(IF(ISERROR(SEARCH(MID(";"&amp;'CASE DATA'!$E189&amp;";",ROW($1:$99),1),";")),"",ROW($1:$99)),COLUMN(G188))-1)</f>
        <v/>
      </c>
      <c r="AB189" s="196" t="str" cm="1">
        <f t="array" ref="AB189">MID(";"&amp;'CASE DATA'!$E189&amp;";",SMALL(IF(ISERROR(SEARCH(MID(";"&amp;'CASE DATA'!$E189&amp;";",ROW($1:$99),1),";")),"",ROW($1:$99)+1),COLUMN(H189)),SMALL(IF(ISERROR(SEARCH(MID(";"&amp;'CASE DATA'!$E189&amp;";",ROW($1:$99),1),";")),"",ROW($1:$99)),COLUMN(H188)+1)-SMALL(IF(ISERROR(SEARCH(MID(";"&amp;'CASE DATA'!$E189&amp;";",ROW($1:$99),1),";")),"",ROW($1:$99)),COLUMN(H188))-1)</f>
        <v/>
      </c>
      <c r="AC189" s="196" t="str" cm="1">
        <f t="array" ref="AC189">MID(";"&amp;'CASE DATA'!$E189&amp;";",SMALL(IF(ISERROR(SEARCH(MID(";"&amp;'CASE DATA'!$E189&amp;";",ROW($1:$99),1),";")),"",ROW($1:$99)+1),COLUMN(I189)),SMALL(IF(ISERROR(SEARCH(MID(";"&amp;'CASE DATA'!$E189&amp;";",ROW($1:$99),1),";")),"",ROW($1:$99)),COLUMN(I188)+1)-SMALL(IF(ISERROR(SEARCH(MID(";"&amp;'CASE DATA'!$E189&amp;";",ROW($1:$99),1),";")),"",ROW($1:$99)),COLUMN(I188))-1)</f>
        <v/>
      </c>
      <c r="AD189" s="196" t="str" cm="1">
        <f t="array" ref="AD189">MID(";"&amp;'CASE DATA'!$E189&amp;";",SMALL(IF(ISERROR(SEARCH(MID(";"&amp;'CASE DATA'!$E189&amp;";",ROW($1:$99),1),";")),"",ROW($1:$99)+1),COLUMN(J189)),SMALL(IF(ISERROR(SEARCH(MID(";"&amp;'CASE DATA'!$E189&amp;";",ROW($1:$99),1),";")),"",ROW($1:$99)),COLUMN(J188)+1)-SMALL(IF(ISERROR(SEARCH(MID(";"&amp;'CASE DATA'!$E189&amp;";",ROW($1:$99),1),";")),"",ROW($1:$99)),COLUMN(J188))-1)</f>
        <v/>
      </c>
      <c r="AE189" s="196" t="str" cm="1">
        <f t="array" ref="AE189">MID(";"&amp;'CASE DATA'!$E189&amp;";",SMALL(IF(ISERROR(SEARCH(MID(";"&amp;'CASE DATA'!$E189&amp;";",ROW($1:$99),1),";")),"",ROW($1:$99)+1),COLUMN(K189)),SMALL(IF(ISERROR(SEARCH(MID(";"&amp;'CASE DATA'!$E189&amp;";",ROW($1:$99),1),";")),"",ROW($1:$99)),COLUMN(K188)+1)-SMALL(IF(ISERROR(SEARCH(MID(";"&amp;'CASE DATA'!$E189&amp;";",ROW($1:$99),1),";")),"",ROW($1:$99)),COLUMN(K188))-1)</f>
        <v/>
      </c>
      <c r="AF189" s="196" t="str" cm="1">
        <f t="array" ref="AF189">MID(";"&amp;'CASE DATA'!$E189&amp;";",SMALL(IF(ISERROR(SEARCH(MID(";"&amp;'CASE DATA'!$E189&amp;";",ROW($1:$99),1),";")),"",ROW($1:$99)+1),COLUMN(L189)),SMALL(IF(ISERROR(SEARCH(MID(";"&amp;'CASE DATA'!$E189&amp;";",ROW($1:$99),1),";")),"",ROW($1:$99)),COLUMN(L188)+1)-SMALL(IF(ISERROR(SEARCH(MID(";"&amp;'CASE DATA'!$E189&amp;";",ROW($1:$99),1),";")),"",ROW($1:$99)),COLUMN(L188))-1)</f>
        <v/>
      </c>
    </row>
    <row r="190" spans="4:32" x14ac:dyDescent="0.3">
      <c r="D190" s="175"/>
      <c r="E190" s="185"/>
      <c r="S190" s="11">
        <f t="shared" si="3"/>
        <v>0</v>
      </c>
      <c r="U190" s="196" t="str" cm="1">
        <f t="array" ref="U190">MID(";"&amp;'CASE DATA'!$E190&amp;";",SMALL(IF(ISERROR(SEARCH(MID(";"&amp;'CASE DATA'!$E190&amp;";",ROW($1:$99),1),";")),"",ROW($1:$99)+1),COLUMN(A190)),SMALL(IF(ISERROR(SEARCH(MID(";"&amp;'CASE DATA'!$E190&amp;";",ROW($1:$99),1),";")),"",ROW($1:$99)),COLUMN(A189)+1)-SMALL(IF(ISERROR(SEARCH(MID(";"&amp;'CASE DATA'!$E190&amp;";",ROW($1:$99),1),";")),"",ROW($1:$99)),COLUMN(A189))-1)</f>
        <v/>
      </c>
      <c r="V190" s="196" t="str" cm="1">
        <f t="array" ref="V190">MID(";"&amp;'CASE DATA'!$E190&amp;";",SMALL(IF(ISERROR(SEARCH(MID(";"&amp;'CASE DATA'!$E190&amp;";",ROW($1:$99),1),";")),"",ROW($1:$99)+1),COLUMN(B190)),SMALL(IF(ISERROR(SEARCH(MID(";"&amp;'CASE DATA'!$E190&amp;";",ROW($1:$99),1),";")),"",ROW($1:$99)),COLUMN(B189)+1)-SMALL(IF(ISERROR(SEARCH(MID(";"&amp;'CASE DATA'!$E190&amp;";",ROW($1:$99),1),";")),"",ROW($1:$99)),COLUMN(B189))-1)</f>
        <v/>
      </c>
      <c r="W190" s="196" t="str" cm="1">
        <f t="array" ref="W190">MID(";"&amp;'CASE DATA'!$E190&amp;";",SMALL(IF(ISERROR(SEARCH(MID(";"&amp;'CASE DATA'!$E190&amp;";",ROW($1:$99),1),";")),"",ROW($1:$99)+1),COLUMN(C190)),SMALL(IF(ISERROR(SEARCH(MID(";"&amp;'CASE DATA'!$E190&amp;";",ROW($1:$99),1),";")),"",ROW($1:$99)),COLUMN(C189)+1)-SMALL(IF(ISERROR(SEARCH(MID(";"&amp;'CASE DATA'!$E190&amp;";",ROW($1:$99),1),";")),"",ROW($1:$99)),COLUMN(C189))-1)</f>
        <v/>
      </c>
      <c r="X190" s="196" t="str" cm="1">
        <f t="array" ref="X190">MID(";"&amp;'CASE DATA'!$E190&amp;";",SMALL(IF(ISERROR(SEARCH(MID(";"&amp;'CASE DATA'!$E190&amp;";",ROW($1:$99),1),";")),"",ROW($1:$99)+1),COLUMN(D190)),SMALL(IF(ISERROR(SEARCH(MID(";"&amp;'CASE DATA'!$E190&amp;";",ROW($1:$99),1),";")),"",ROW($1:$99)),COLUMN(D189)+1)-SMALL(IF(ISERROR(SEARCH(MID(";"&amp;'CASE DATA'!$E190&amp;";",ROW($1:$99),1),";")),"",ROW($1:$99)),COLUMN(D189))-1)</f>
        <v/>
      </c>
      <c r="Y190" s="196" t="str" cm="1">
        <f t="array" ref="Y190">MID(";"&amp;'CASE DATA'!$E190&amp;";",SMALL(IF(ISERROR(SEARCH(MID(";"&amp;'CASE DATA'!$E190&amp;";",ROW($1:$99),1),";")),"",ROW($1:$99)+1),COLUMN(E190)),SMALL(IF(ISERROR(SEARCH(MID(";"&amp;'CASE DATA'!$E190&amp;";",ROW($1:$99),1),";")),"",ROW($1:$99)),COLUMN(E189)+1)-SMALL(IF(ISERROR(SEARCH(MID(";"&amp;'CASE DATA'!$E190&amp;";",ROW($1:$99),1),";")),"",ROW($1:$99)),COLUMN(E189))-1)</f>
        <v/>
      </c>
      <c r="Z190" s="196" t="str" cm="1">
        <f t="array" ref="Z190">MID(";"&amp;'CASE DATA'!$E190&amp;";",SMALL(IF(ISERROR(SEARCH(MID(";"&amp;'CASE DATA'!$E190&amp;";",ROW($1:$99),1),";")),"",ROW($1:$99)+1),COLUMN(F190)),SMALL(IF(ISERROR(SEARCH(MID(";"&amp;'CASE DATA'!$E190&amp;";",ROW($1:$99),1),";")),"",ROW($1:$99)),COLUMN(F189)+1)-SMALL(IF(ISERROR(SEARCH(MID(";"&amp;'CASE DATA'!$E190&amp;";",ROW($1:$99),1),";")),"",ROW($1:$99)),COLUMN(F189))-1)</f>
        <v/>
      </c>
      <c r="AA190" s="196" t="str" cm="1">
        <f t="array" ref="AA190">MID(";"&amp;'CASE DATA'!$E190&amp;";",SMALL(IF(ISERROR(SEARCH(MID(";"&amp;'CASE DATA'!$E190&amp;";",ROW($1:$99),1),";")),"",ROW($1:$99)+1),COLUMN(G190)),SMALL(IF(ISERROR(SEARCH(MID(";"&amp;'CASE DATA'!$E190&amp;";",ROW($1:$99),1),";")),"",ROW($1:$99)),COLUMN(G189)+1)-SMALL(IF(ISERROR(SEARCH(MID(";"&amp;'CASE DATA'!$E190&amp;";",ROW($1:$99),1),";")),"",ROW($1:$99)),COLUMN(G189))-1)</f>
        <v/>
      </c>
      <c r="AB190" s="196" t="str" cm="1">
        <f t="array" ref="AB190">MID(";"&amp;'CASE DATA'!$E190&amp;";",SMALL(IF(ISERROR(SEARCH(MID(";"&amp;'CASE DATA'!$E190&amp;";",ROW($1:$99),1),";")),"",ROW($1:$99)+1),COLUMN(H190)),SMALL(IF(ISERROR(SEARCH(MID(";"&amp;'CASE DATA'!$E190&amp;";",ROW($1:$99),1),";")),"",ROW($1:$99)),COLUMN(H189)+1)-SMALL(IF(ISERROR(SEARCH(MID(";"&amp;'CASE DATA'!$E190&amp;";",ROW($1:$99),1),";")),"",ROW($1:$99)),COLUMN(H189))-1)</f>
        <v/>
      </c>
      <c r="AC190" s="196" t="str" cm="1">
        <f t="array" ref="AC190">MID(";"&amp;'CASE DATA'!$E190&amp;";",SMALL(IF(ISERROR(SEARCH(MID(";"&amp;'CASE DATA'!$E190&amp;";",ROW($1:$99),1),";")),"",ROW($1:$99)+1),COLUMN(I190)),SMALL(IF(ISERROR(SEARCH(MID(";"&amp;'CASE DATA'!$E190&amp;";",ROW($1:$99),1),";")),"",ROW($1:$99)),COLUMN(I189)+1)-SMALL(IF(ISERROR(SEARCH(MID(";"&amp;'CASE DATA'!$E190&amp;";",ROW($1:$99),1),";")),"",ROW($1:$99)),COLUMN(I189))-1)</f>
        <v/>
      </c>
      <c r="AD190" s="196" t="str" cm="1">
        <f t="array" ref="AD190">MID(";"&amp;'CASE DATA'!$E190&amp;";",SMALL(IF(ISERROR(SEARCH(MID(";"&amp;'CASE DATA'!$E190&amp;";",ROW($1:$99),1),";")),"",ROW($1:$99)+1),COLUMN(J190)),SMALL(IF(ISERROR(SEARCH(MID(";"&amp;'CASE DATA'!$E190&amp;";",ROW($1:$99),1),";")),"",ROW($1:$99)),COLUMN(J189)+1)-SMALL(IF(ISERROR(SEARCH(MID(";"&amp;'CASE DATA'!$E190&amp;";",ROW($1:$99),1),";")),"",ROW($1:$99)),COLUMN(J189))-1)</f>
        <v/>
      </c>
      <c r="AE190" s="196" t="str" cm="1">
        <f t="array" ref="AE190">MID(";"&amp;'CASE DATA'!$E190&amp;";",SMALL(IF(ISERROR(SEARCH(MID(";"&amp;'CASE DATA'!$E190&amp;";",ROW($1:$99),1),";")),"",ROW($1:$99)+1),COLUMN(K190)),SMALL(IF(ISERROR(SEARCH(MID(";"&amp;'CASE DATA'!$E190&amp;";",ROW($1:$99),1),";")),"",ROW($1:$99)),COLUMN(K189)+1)-SMALL(IF(ISERROR(SEARCH(MID(";"&amp;'CASE DATA'!$E190&amp;";",ROW($1:$99),1),";")),"",ROW($1:$99)),COLUMN(K189))-1)</f>
        <v/>
      </c>
      <c r="AF190" s="196" t="str" cm="1">
        <f t="array" ref="AF190">MID(";"&amp;'CASE DATA'!$E190&amp;";",SMALL(IF(ISERROR(SEARCH(MID(";"&amp;'CASE DATA'!$E190&amp;";",ROW($1:$99),1),";")),"",ROW($1:$99)+1),COLUMN(L190)),SMALL(IF(ISERROR(SEARCH(MID(";"&amp;'CASE DATA'!$E190&amp;";",ROW($1:$99),1),";")),"",ROW($1:$99)),COLUMN(L189)+1)-SMALL(IF(ISERROR(SEARCH(MID(";"&amp;'CASE DATA'!$E190&amp;";",ROW($1:$99),1),";")),"",ROW($1:$99)),COLUMN(L189))-1)</f>
        <v/>
      </c>
    </row>
    <row r="191" spans="4:32" x14ac:dyDescent="0.3">
      <c r="D191" s="175"/>
      <c r="E191" s="185"/>
      <c r="S191" s="11">
        <f t="shared" si="3"/>
        <v>0</v>
      </c>
      <c r="U191" s="196" t="str" cm="1">
        <f t="array" ref="U191">MID(";"&amp;'CASE DATA'!$E191&amp;";",SMALL(IF(ISERROR(SEARCH(MID(";"&amp;'CASE DATA'!$E191&amp;";",ROW($1:$99),1),";")),"",ROW($1:$99)+1),COLUMN(A191)),SMALL(IF(ISERROR(SEARCH(MID(";"&amp;'CASE DATA'!$E191&amp;";",ROW($1:$99),1),";")),"",ROW($1:$99)),COLUMN(A190)+1)-SMALL(IF(ISERROR(SEARCH(MID(";"&amp;'CASE DATA'!$E191&amp;";",ROW($1:$99),1),";")),"",ROW($1:$99)),COLUMN(A190))-1)</f>
        <v/>
      </c>
      <c r="V191" s="196" t="str" cm="1">
        <f t="array" ref="V191">MID(";"&amp;'CASE DATA'!$E191&amp;";",SMALL(IF(ISERROR(SEARCH(MID(";"&amp;'CASE DATA'!$E191&amp;";",ROW($1:$99),1),";")),"",ROW($1:$99)+1),COLUMN(B191)),SMALL(IF(ISERROR(SEARCH(MID(";"&amp;'CASE DATA'!$E191&amp;";",ROW($1:$99),1),";")),"",ROW($1:$99)),COLUMN(B190)+1)-SMALL(IF(ISERROR(SEARCH(MID(";"&amp;'CASE DATA'!$E191&amp;";",ROW($1:$99),1),";")),"",ROW($1:$99)),COLUMN(B190))-1)</f>
        <v/>
      </c>
      <c r="W191" s="196" t="str" cm="1">
        <f t="array" ref="W191">MID(";"&amp;'CASE DATA'!$E191&amp;";",SMALL(IF(ISERROR(SEARCH(MID(";"&amp;'CASE DATA'!$E191&amp;";",ROW($1:$99),1),";")),"",ROW($1:$99)+1),COLUMN(C191)),SMALL(IF(ISERROR(SEARCH(MID(";"&amp;'CASE DATA'!$E191&amp;";",ROW($1:$99),1),";")),"",ROW($1:$99)),COLUMN(C190)+1)-SMALL(IF(ISERROR(SEARCH(MID(";"&amp;'CASE DATA'!$E191&amp;";",ROW($1:$99),1),";")),"",ROW($1:$99)),COLUMN(C190))-1)</f>
        <v/>
      </c>
      <c r="X191" s="196" t="str" cm="1">
        <f t="array" ref="X191">MID(";"&amp;'CASE DATA'!$E191&amp;";",SMALL(IF(ISERROR(SEARCH(MID(";"&amp;'CASE DATA'!$E191&amp;";",ROW($1:$99),1),";")),"",ROW($1:$99)+1),COLUMN(D191)),SMALL(IF(ISERROR(SEARCH(MID(";"&amp;'CASE DATA'!$E191&amp;";",ROW($1:$99),1),";")),"",ROW($1:$99)),COLUMN(D190)+1)-SMALL(IF(ISERROR(SEARCH(MID(";"&amp;'CASE DATA'!$E191&amp;";",ROW($1:$99),1),";")),"",ROW($1:$99)),COLUMN(D190))-1)</f>
        <v/>
      </c>
      <c r="Y191" s="196" t="str" cm="1">
        <f t="array" ref="Y191">MID(";"&amp;'CASE DATA'!$E191&amp;";",SMALL(IF(ISERROR(SEARCH(MID(";"&amp;'CASE DATA'!$E191&amp;";",ROW($1:$99),1),";")),"",ROW($1:$99)+1),COLUMN(E191)),SMALL(IF(ISERROR(SEARCH(MID(";"&amp;'CASE DATA'!$E191&amp;";",ROW($1:$99),1),";")),"",ROW($1:$99)),COLUMN(E190)+1)-SMALL(IF(ISERROR(SEARCH(MID(";"&amp;'CASE DATA'!$E191&amp;";",ROW($1:$99),1),";")),"",ROW($1:$99)),COLUMN(E190))-1)</f>
        <v/>
      </c>
      <c r="Z191" s="196" t="str" cm="1">
        <f t="array" ref="Z191">MID(";"&amp;'CASE DATA'!$E191&amp;";",SMALL(IF(ISERROR(SEARCH(MID(";"&amp;'CASE DATA'!$E191&amp;";",ROW($1:$99),1),";")),"",ROW($1:$99)+1),COLUMN(F191)),SMALL(IF(ISERROR(SEARCH(MID(";"&amp;'CASE DATA'!$E191&amp;";",ROW($1:$99),1),";")),"",ROW($1:$99)),COLUMN(F190)+1)-SMALL(IF(ISERROR(SEARCH(MID(";"&amp;'CASE DATA'!$E191&amp;";",ROW($1:$99),1),";")),"",ROW($1:$99)),COLUMN(F190))-1)</f>
        <v/>
      </c>
      <c r="AA191" s="196" t="str" cm="1">
        <f t="array" ref="AA191">MID(";"&amp;'CASE DATA'!$E191&amp;";",SMALL(IF(ISERROR(SEARCH(MID(";"&amp;'CASE DATA'!$E191&amp;";",ROW($1:$99),1),";")),"",ROW($1:$99)+1),COLUMN(G191)),SMALL(IF(ISERROR(SEARCH(MID(";"&amp;'CASE DATA'!$E191&amp;";",ROW($1:$99),1),";")),"",ROW($1:$99)),COLUMN(G190)+1)-SMALL(IF(ISERROR(SEARCH(MID(";"&amp;'CASE DATA'!$E191&amp;";",ROW($1:$99),1),";")),"",ROW($1:$99)),COLUMN(G190))-1)</f>
        <v/>
      </c>
      <c r="AB191" s="196" t="str" cm="1">
        <f t="array" ref="AB191">MID(";"&amp;'CASE DATA'!$E191&amp;";",SMALL(IF(ISERROR(SEARCH(MID(";"&amp;'CASE DATA'!$E191&amp;";",ROW($1:$99),1),";")),"",ROW($1:$99)+1),COLUMN(H191)),SMALL(IF(ISERROR(SEARCH(MID(";"&amp;'CASE DATA'!$E191&amp;";",ROW($1:$99),1),";")),"",ROW($1:$99)),COLUMN(H190)+1)-SMALL(IF(ISERROR(SEARCH(MID(";"&amp;'CASE DATA'!$E191&amp;";",ROW($1:$99),1),";")),"",ROW($1:$99)),COLUMN(H190))-1)</f>
        <v/>
      </c>
      <c r="AC191" s="196" t="str" cm="1">
        <f t="array" ref="AC191">MID(";"&amp;'CASE DATA'!$E191&amp;";",SMALL(IF(ISERROR(SEARCH(MID(";"&amp;'CASE DATA'!$E191&amp;";",ROW($1:$99),1),";")),"",ROW($1:$99)+1),COLUMN(I191)),SMALL(IF(ISERROR(SEARCH(MID(";"&amp;'CASE DATA'!$E191&amp;";",ROW($1:$99),1),";")),"",ROW($1:$99)),COLUMN(I190)+1)-SMALL(IF(ISERROR(SEARCH(MID(";"&amp;'CASE DATA'!$E191&amp;";",ROW($1:$99),1),";")),"",ROW($1:$99)),COLUMN(I190))-1)</f>
        <v/>
      </c>
      <c r="AD191" s="196" t="str" cm="1">
        <f t="array" ref="AD191">MID(";"&amp;'CASE DATA'!$E191&amp;";",SMALL(IF(ISERROR(SEARCH(MID(";"&amp;'CASE DATA'!$E191&amp;";",ROW($1:$99),1),";")),"",ROW($1:$99)+1),COLUMN(J191)),SMALL(IF(ISERROR(SEARCH(MID(";"&amp;'CASE DATA'!$E191&amp;";",ROW($1:$99),1),";")),"",ROW($1:$99)),COLUMN(J190)+1)-SMALL(IF(ISERROR(SEARCH(MID(";"&amp;'CASE DATA'!$E191&amp;";",ROW($1:$99),1),";")),"",ROW($1:$99)),COLUMN(J190))-1)</f>
        <v/>
      </c>
      <c r="AE191" s="196" t="str" cm="1">
        <f t="array" ref="AE191">MID(";"&amp;'CASE DATA'!$E191&amp;";",SMALL(IF(ISERROR(SEARCH(MID(";"&amp;'CASE DATA'!$E191&amp;";",ROW($1:$99),1),";")),"",ROW($1:$99)+1),COLUMN(K191)),SMALL(IF(ISERROR(SEARCH(MID(";"&amp;'CASE DATA'!$E191&amp;";",ROW($1:$99),1),";")),"",ROW($1:$99)),COLUMN(K190)+1)-SMALL(IF(ISERROR(SEARCH(MID(";"&amp;'CASE DATA'!$E191&amp;";",ROW($1:$99),1),";")),"",ROW($1:$99)),COLUMN(K190))-1)</f>
        <v/>
      </c>
      <c r="AF191" s="196" t="str" cm="1">
        <f t="array" ref="AF191">MID(";"&amp;'CASE DATA'!$E191&amp;";",SMALL(IF(ISERROR(SEARCH(MID(";"&amp;'CASE DATA'!$E191&amp;";",ROW($1:$99),1),";")),"",ROW($1:$99)+1),COLUMN(L191)),SMALL(IF(ISERROR(SEARCH(MID(";"&amp;'CASE DATA'!$E191&amp;";",ROW($1:$99),1),";")),"",ROW($1:$99)),COLUMN(L190)+1)-SMALL(IF(ISERROR(SEARCH(MID(";"&amp;'CASE DATA'!$E191&amp;";",ROW($1:$99),1),";")),"",ROW($1:$99)),COLUMN(L190))-1)</f>
        <v/>
      </c>
    </row>
    <row r="192" spans="4:32" x14ac:dyDescent="0.3">
      <c r="D192" s="175"/>
      <c r="E192" s="185"/>
      <c r="S192" s="11">
        <f t="shared" si="3"/>
        <v>0</v>
      </c>
      <c r="U192" s="196" t="str" cm="1">
        <f t="array" ref="U192">MID(";"&amp;'CASE DATA'!$E192&amp;";",SMALL(IF(ISERROR(SEARCH(MID(";"&amp;'CASE DATA'!$E192&amp;";",ROW($1:$99),1),";")),"",ROW($1:$99)+1),COLUMN(A192)),SMALL(IF(ISERROR(SEARCH(MID(";"&amp;'CASE DATA'!$E192&amp;";",ROW($1:$99),1),";")),"",ROW($1:$99)),COLUMN(A191)+1)-SMALL(IF(ISERROR(SEARCH(MID(";"&amp;'CASE DATA'!$E192&amp;";",ROW($1:$99),1),";")),"",ROW($1:$99)),COLUMN(A191))-1)</f>
        <v/>
      </c>
      <c r="V192" s="196" t="str" cm="1">
        <f t="array" ref="V192">MID(";"&amp;'CASE DATA'!$E192&amp;";",SMALL(IF(ISERROR(SEARCH(MID(";"&amp;'CASE DATA'!$E192&amp;";",ROW($1:$99),1),";")),"",ROW($1:$99)+1),COLUMN(B192)),SMALL(IF(ISERROR(SEARCH(MID(";"&amp;'CASE DATA'!$E192&amp;";",ROW($1:$99),1),";")),"",ROW($1:$99)),COLUMN(B191)+1)-SMALL(IF(ISERROR(SEARCH(MID(";"&amp;'CASE DATA'!$E192&amp;";",ROW($1:$99),1),";")),"",ROW($1:$99)),COLUMN(B191))-1)</f>
        <v/>
      </c>
      <c r="W192" s="196" t="str" cm="1">
        <f t="array" ref="W192">MID(";"&amp;'CASE DATA'!$E192&amp;";",SMALL(IF(ISERROR(SEARCH(MID(";"&amp;'CASE DATA'!$E192&amp;";",ROW($1:$99),1),";")),"",ROW($1:$99)+1),COLUMN(C192)),SMALL(IF(ISERROR(SEARCH(MID(";"&amp;'CASE DATA'!$E192&amp;";",ROW($1:$99),1),";")),"",ROW($1:$99)),COLUMN(C191)+1)-SMALL(IF(ISERROR(SEARCH(MID(";"&amp;'CASE DATA'!$E192&amp;";",ROW($1:$99),1),";")),"",ROW($1:$99)),COLUMN(C191))-1)</f>
        <v/>
      </c>
      <c r="X192" s="196" t="str" cm="1">
        <f t="array" ref="X192">MID(";"&amp;'CASE DATA'!$E192&amp;";",SMALL(IF(ISERROR(SEARCH(MID(";"&amp;'CASE DATA'!$E192&amp;";",ROW($1:$99),1),";")),"",ROW($1:$99)+1),COLUMN(D192)),SMALL(IF(ISERROR(SEARCH(MID(";"&amp;'CASE DATA'!$E192&amp;";",ROW($1:$99),1),";")),"",ROW($1:$99)),COLUMN(D191)+1)-SMALL(IF(ISERROR(SEARCH(MID(";"&amp;'CASE DATA'!$E192&amp;";",ROW($1:$99),1),";")),"",ROW($1:$99)),COLUMN(D191))-1)</f>
        <v/>
      </c>
      <c r="Y192" s="196" t="str" cm="1">
        <f t="array" ref="Y192">MID(";"&amp;'CASE DATA'!$E192&amp;";",SMALL(IF(ISERROR(SEARCH(MID(";"&amp;'CASE DATA'!$E192&amp;";",ROW($1:$99),1),";")),"",ROW($1:$99)+1),COLUMN(E192)),SMALL(IF(ISERROR(SEARCH(MID(";"&amp;'CASE DATA'!$E192&amp;";",ROW($1:$99),1),";")),"",ROW($1:$99)),COLUMN(E191)+1)-SMALL(IF(ISERROR(SEARCH(MID(";"&amp;'CASE DATA'!$E192&amp;";",ROW($1:$99),1),";")),"",ROW($1:$99)),COLUMN(E191))-1)</f>
        <v/>
      </c>
      <c r="Z192" s="196" t="str" cm="1">
        <f t="array" ref="Z192">MID(";"&amp;'CASE DATA'!$E192&amp;";",SMALL(IF(ISERROR(SEARCH(MID(";"&amp;'CASE DATA'!$E192&amp;";",ROW($1:$99),1),";")),"",ROW($1:$99)+1),COLUMN(F192)),SMALL(IF(ISERROR(SEARCH(MID(";"&amp;'CASE DATA'!$E192&amp;";",ROW($1:$99),1),";")),"",ROW($1:$99)),COLUMN(F191)+1)-SMALL(IF(ISERROR(SEARCH(MID(";"&amp;'CASE DATA'!$E192&amp;";",ROW($1:$99),1),";")),"",ROW($1:$99)),COLUMN(F191))-1)</f>
        <v/>
      </c>
      <c r="AA192" s="196" t="str" cm="1">
        <f t="array" ref="AA192">MID(";"&amp;'CASE DATA'!$E192&amp;";",SMALL(IF(ISERROR(SEARCH(MID(";"&amp;'CASE DATA'!$E192&amp;";",ROW($1:$99),1),";")),"",ROW($1:$99)+1),COLUMN(G192)),SMALL(IF(ISERROR(SEARCH(MID(";"&amp;'CASE DATA'!$E192&amp;";",ROW($1:$99),1),";")),"",ROW($1:$99)),COLUMN(G191)+1)-SMALL(IF(ISERROR(SEARCH(MID(";"&amp;'CASE DATA'!$E192&amp;";",ROW($1:$99),1),";")),"",ROW($1:$99)),COLUMN(G191))-1)</f>
        <v/>
      </c>
      <c r="AB192" s="196" t="str" cm="1">
        <f t="array" ref="AB192">MID(";"&amp;'CASE DATA'!$E192&amp;";",SMALL(IF(ISERROR(SEARCH(MID(";"&amp;'CASE DATA'!$E192&amp;";",ROW($1:$99),1),";")),"",ROW($1:$99)+1),COLUMN(H192)),SMALL(IF(ISERROR(SEARCH(MID(";"&amp;'CASE DATA'!$E192&amp;";",ROW($1:$99),1),";")),"",ROW($1:$99)),COLUMN(H191)+1)-SMALL(IF(ISERROR(SEARCH(MID(";"&amp;'CASE DATA'!$E192&amp;";",ROW($1:$99),1),";")),"",ROW($1:$99)),COLUMN(H191))-1)</f>
        <v/>
      </c>
      <c r="AC192" s="196" t="str" cm="1">
        <f t="array" ref="AC192">MID(";"&amp;'CASE DATA'!$E192&amp;";",SMALL(IF(ISERROR(SEARCH(MID(";"&amp;'CASE DATA'!$E192&amp;";",ROW($1:$99),1),";")),"",ROW($1:$99)+1),COLUMN(I192)),SMALL(IF(ISERROR(SEARCH(MID(";"&amp;'CASE DATA'!$E192&amp;";",ROW($1:$99),1),";")),"",ROW($1:$99)),COLUMN(I191)+1)-SMALL(IF(ISERROR(SEARCH(MID(";"&amp;'CASE DATA'!$E192&amp;";",ROW($1:$99),1),";")),"",ROW($1:$99)),COLUMN(I191))-1)</f>
        <v/>
      </c>
      <c r="AD192" s="196" t="str" cm="1">
        <f t="array" ref="AD192">MID(";"&amp;'CASE DATA'!$E192&amp;";",SMALL(IF(ISERROR(SEARCH(MID(";"&amp;'CASE DATA'!$E192&amp;";",ROW($1:$99),1),";")),"",ROW($1:$99)+1),COLUMN(J192)),SMALL(IF(ISERROR(SEARCH(MID(";"&amp;'CASE DATA'!$E192&amp;";",ROW($1:$99),1),";")),"",ROW($1:$99)),COLUMN(J191)+1)-SMALL(IF(ISERROR(SEARCH(MID(";"&amp;'CASE DATA'!$E192&amp;";",ROW($1:$99),1),";")),"",ROW($1:$99)),COLUMN(J191))-1)</f>
        <v/>
      </c>
      <c r="AE192" s="196" t="str" cm="1">
        <f t="array" ref="AE192">MID(";"&amp;'CASE DATA'!$E192&amp;";",SMALL(IF(ISERROR(SEARCH(MID(";"&amp;'CASE DATA'!$E192&amp;";",ROW($1:$99),1),";")),"",ROW($1:$99)+1),COLUMN(K192)),SMALL(IF(ISERROR(SEARCH(MID(";"&amp;'CASE DATA'!$E192&amp;";",ROW($1:$99),1),";")),"",ROW($1:$99)),COLUMN(K191)+1)-SMALL(IF(ISERROR(SEARCH(MID(";"&amp;'CASE DATA'!$E192&amp;";",ROW($1:$99),1),";")),"",ROW($1:$99)),COLUMN(K191))-1)</f>
        <v/>
      </c>
      <c r="AF192" s="196" t="str" cm="1">
        <f t="array" ref="AF192">MID(";"&amp;'CASE DATA'!$E192&amp;";",SMALL(IF(ISERROR(SEARCH(MID(";"&amp;'CASE DATA'!$E192&amp;";",ROW($1:$99),1),";")),"",ROW($1:$99)+1),COLUMN(L192)),SMALL(IF(ISERROR(SEARCH(MID(";"&amp;'CASE DATA'!$E192&amp;";",ROW($1:$99),1),";")),"",ROW($1:$99)),COLUMN(L191)+1)-SMALL(IF(ISERROR(SEARCH(MID(";"&amp;'CASE DATA'!$E192&amp;";",ROW($1:$99),1),";")),"",ROW($1:$99)),COLUMN(L191))-1)</f>
        <v/>
      </c>
    </row>
    <row r="193" spans="4:32" x14ac:dyDescent="0.3">
      <c r="D193" s="175"/>
      <c r="E193" s="185"/>
      <c r="S193" s="11">
        <f t="shared" si="3"/>
        <v>0</v>
      </c>
      <c r="U193" s="196" t="str" cm="1">
        <f t="array" ref="U193">MID(";"&amp;'CASE DATA'!$E193&amp;";",SMALL(IF(ISERROR(SEARCH(MID(";"&amp;'CASE DATA'!$E193&amp;";",ROW($1:$99),1),";")),"",ROW($1:$99)+1),COLUMN(A193)),SMALL(IF(ISERROR(SEARCH(MID(";"&amp;'CASE DATA'!$E193&amp;";",ROW($1:$99),1),";")),"",ROW($1:$99)),COLUMN(A192)+1)-SMALL(IF(ISERROR(SEARCH(MID(";"&amp;'CASE DATA'!$E193&amp;";",ROW($1:$99),1),";")),"",ROW($1:$99)),COLUMN(A192))-1)</f>
        <v/>
      </c>
      <c r="V193" s="196" t="str" cm="1">
        <f t="array" ref="V193">MID(";"&amp;'CASE DATA'!$E193&amp;";",SMALL(IF(ISERROR(SEARCH(MID(";"&amp;'CASE DATA'!$E193&amp;";",ROW($1:$99),1),";")),"",ROW($1:$99)+1),COLUMN(B193)),SMALL(IF(ISERROR(SEARCH(MID(";"&amp;'CASE DATA'!$E193&amp;";",ROW($1:$99),1),";")),"",ROW($1:$99)),COLUMN(B192)+1)-SMALL(IF(ISERROR(SEARCH(MID(";"&amp;'CASE DATA'!$E193&amp;";",ROW($1:$99),1),";")),"",ROW($1:$99)),COLUMN(B192))-1)</f>
        <v/>
      </c>
      <c r="W193" s="196" t="str" cm="1">
        <f t="array" ref="W193">MID(";"&amp;'CASE DATA'!$E193&amp;";",SMALL(IF(ISERROR(SEARCH(MID(";"&amp;'CASE DATA'!$E193&amp;";",ROW($1:$99),1),";")),"",ROW($1:$99)+1),COLUMN(C193)),SMALL(IF(ISERROR(SEARCH(MID(";"&amp;'CASE DATA'!$E193&amp;";",ROW($1:$99),1),";")),"",ROW($1:$99)),COLUMN(C192)+1)-SMALL(IF(ISERROR(SEARCH(MID(";"&amp;'CASE DATA'!$E193&amp;";",ROW($1:$99),1),";")),"",ROW($1:$99)),COLUMN(C192))-1)</f>
        <v/>
      </c>
      <c r="X193" s="196" t="str" cm="1">
        <f t="array" ref="X193">MID(";"&amp;'CASE DATA'!$E193&amp;";",SMALL(IF(ISERROR(SEARCH(MID(";"&amp;'CASE DATA'!$E193&amp;";",ROW($1:$99),1),";")),"",ROW($1:$99)+1),COLUMN(D193)),SMALL(IF(ISERROR(SEARCH(MID(";"&amp;'CASE DATA'!$E193&amp;";",ROW($1:$99),1),";")),"",ROW($1:$99)),COLUMN(D192)+1)-SMALL(IF(ISERROR(SEARCH(MID(";"&amp;'CASE DATA'!$E193&amp;";",ROW($1:$99),1),";")),"",ROW($1:$99)),COLUMN(D192))-1)</f>
        <v/>
      </c>
      <c r="Y193" s="196" t="str" cm="1">
        <f t="array" ref="Y193">MID(";"&amp;'CASE DATA'!$E193&amp;";",SMALL(IF(ISERROR(SEARCH(MID(";"&amp;'CASE DATA'!$E193&amp;";",ROW($1:$99),1),";")),"",ROW($1:$99)+1),COLUMN(E193)),SMALL(IF(ISERROR(SEARCH(MID(";"&amp;'CASE DATA'!$E193&amp;";",ROW($1:$99),1),";")),"",ROW($1:$99)),COLUMN(E192)+1)-SMALL(IF(ISERROR(SEARCH(MID(";"&amp;'CASE DATA'!$E193&amp;";",ROW($1:$99),1),";")),"",ROW($1:$99)),COLUMN(E192))-1)</f>
        <v/>
      </c>
      <c r="Z193" s="196" t="str" cm="1">
        <f t="array" ref="Z193">MID(";"&amp;'CASE DATA'!$E193&amp;";",SMALL(IF(ISERROR(SEARCH(MID(";"&amp;'CASE DATA'!$E193&amp;";",ROW($1:$99),1),";")),"",ROW($1:$99)+1),COLUMN(F193)),SMALL(IF(ISERROR(SEARCH(MID(";"&amp;'CASE DATA'!$E193&amp;";",ROW($1:$99),1),";")),"",ROW($1:$99)),COLUMN(F192)+1)-SMALL(IF(ISERROR(SEARCH(MID(";"&amp;'CASE DATA'!$E193&amp;";",ROW($1:$99),1),";")),"",ROW($1:$99)),COLUMN(F192))-1)</f>
        <v/>
      </c>
      <c r="AA193" s="196" t="str" cm="1">
        <f t="array" ref="AA193">MID(";"&amp;'CASE DATA'!$E193&amp;";",SMALL(IF(ISERROR(SEARCH(MID(";"&amp;'CASE DATA'!$E193&amp;";",ROW($1:$99),1),";")),"",ROW($1:$99)+1),COLUMN(G193)),SMALL(IF(ISERROR(SEARCH(MID(";"&amp;'CASE DATA'!$E193&amp;";",ROW($1:$99),1),";")),"",ROW($1:$99)),COLUMN(G192)+1)-SMALL(IF(ISERROR(SEARCH(MID(";"&amp;'CASE DATA'!$E193&amp;";",ROW($1:$99),1),";")),"",ROW($1:$99)),COLUMN(G192))-1)</f>
        <v/>
      </c>
      <c r="AB193" s="196" t="str" cm="1">
        <f t="array" ref="AB193">MID(";"&amp;'CASE DATA'!$E193&amp;";",SMALL(IF(ISERROR(SEARCH(MID(";"&amp;'CASE DATA'!$E193&amp;";",ROW($1:$99),1),";")),"",ROW($1:$99)+1),COLUMN(H193)),SMALL(IF(ISERROR(SEARCH(MID(";"&amp;'CASE DATA'!$E193&amp;";",ROW($1:$99),1),";")),"",ROW($1:$99)),COLUMN(H192)+1)-SMALL(IF(ISERROR(SEARCH(MID(";"&amp;'CASE DATA'!$E193&amp;";",ROW($1:$99),1),";")),"",ROW($1:$99)),COLUMN(H192))-1)</f>
        <v/>
      </c>
      <c r="AC193" s="196" t="str" cm="1">
        <f t="array" ref="AC193">MID(";"&amp;'CASE DATA'!$E193&amp;";",SMALL(IF(ISERROR(SEARCH(MID(";"&amp;'CASE DATA'!$E193&amp;";",ROW($1:$99),1),";")),"",ROW($1:$99)+1),COLUMN(I193)),SMALL(IF(ISERROR(SEARCH(MID(";"&amp;'CASE DATA'!$E193&amp;";",ROW($1:$99),1),";")),"",ROW($1:$99)),COLUMN(I192)+1)-SMALL(IF(ISERROR(SEARCH(MID(";"&amp;'CASE DATA'!$E193&amp;";",ROW($1:$99),1),";")),"",ROW($1:$99)),COLUMN(I192))-1)</f>
        <v/>
      </c>
      <c r="AD193" s="196" t="str" cm="1">
        <f t="array" ref="AD193">MID(";"&amp;'CASE DATA'!$E193&amp;";",SMALL(IF(ISERROR(SEARCH(MID(";"&amp;'CASE DATA'!$E193&amp;";",ROW($1:$99),1),";")),"",ROW($1:$99)+1),COLUMN(J193)),SMALL(IF(ISERROR(SEARCH(MID(";"&amp;'CASE DATA'!$E193&amp;";",ROW($1:$99),1),";")),"",ROW($1:$99)),COLUMN(J192)+1)-SMALL(IF(ISERROR(SEARCH(MID(";"&amp;'CASE DATA'!$E193&amp;";",ROW($1:$99),1),";")),"",ROW($1:$99)),COLUMN(J192))-1)</f>
        <v/>
      </c>
      <c r="AE193" s="196" t="str" cm="1">
        <f t="array" ref="AE193">MID(";"&amp;'CASE DATA'!$E193&amp;";",SMALL(IF(ISERROR(SEARCH(MID(";"&amp;'CASE DATA'!$E193&amp;";",ROW($1:$99),1),";")),"",ROW($1:$99)+1),COLUMN(K193)),SMALL(IF(ISERROR(SEARCH(MID(";"&amp;'CASE DATA'!$E193&amp;";",ROW($1:$99),1),";")),"",ROW($1:$99)),COLUMN(K192)+1)-SMALL(IF(ISERROR(SEARCH(MID(";"&amp;'CASE DATA'!$E193&amp;";",ROW($1:$99),1),";")),"",ROW($1:$99)),COLUMN(K192))-1)</f>
        <v/>
      </c>
      <c r="AF193" s="196" t="str" cm="1">
        <f t="array" ref="AF193">MID(";"&amp;'CASE DATA'!$E193&amp;";",SMALL(IF(ISERROR(SEARCH(MID(";"&amp;'CASE DATA'!$E193&amp;";",ROW($1:$99),1),";")),"",ROW($1:$99)+1),COLUMN(L193)),SMALL(IF(ISERROR(SEARCH(MID(";"&amp;'CASE DATA'!$E193&amp;";",ROW($1:$99),1),";")),"",ROW($1:$99)),COLUMN(L192)+1)-SMALL(IF(ISERROR(SEARCH(MID(";"&amp;'CASE DATA'!$E193&amp;";",ROW($1:$99),1),";")),"",ROW($1:$99)),COLUMN(L192))-1)</f>
        <v/>
      </c>
    </row>
    <row r="194" spans="4:32" x14ac:dyDescent="0.3">
      <c r="D194" s="175"/>
      <c r="E194" s="185"/>
      <c r="S194" s="11">
        <f t="shared" si="3"/>
        <v>0</v>
      </c>
      <c r="U194" s="196" t="str" cm="1">
        <f t="array" ref="U194">MID(";"&amp;'CASE DATA'!$E194&amp;";",SMALL(IF(ISERROR(SEARCH(MID(";"&amp;'CASE DATA'!$E194&amp;";",ROW($1:$99),1),";")),"",ROW($1:$99)+1),COLUMN(A194)),SMALL(IF(ISERROR(SEARCH(MID(";"&amp;'CASE DATA'!$E194&amp;";",ROW($1:$99),1),";")),"",ROW($1:$99)),COLUMN(A193)+1)-SMALL(IF(ISERROR(SEARCH(MID(";"&amp;'CASE DATA'!$E194&amp;";",ROW($1:$99),1),";")),"",ROW($1:$99)),COLUMN(A193))-1)</f>
        <v/>
      </c>
      <c r="V194" s="196" t="str" cm="1">
        <f t="array" ref="V194">MID(";"&amp;'CASE DATA'!$E194&amp;";",SMALL(IF(ISERROR(SEARCH(MID(";"&amp;'CASE DATA'!$E194&amp;";",ROW($1:$99),1),";")),"",ROW($1:$99)+1),COLUMN(B194)),SMALL(IF(ISERROR(SEARCH(MID(";"&amp;'CASE DATA'!$E194&amp;";",ROW($1:$99),1),";")),"",ROW($1:$99)),COLUMN(B193)+1)-SMALL(IF(ISERROR(SEARCH(MID(";"&amp;'CASE DATA'!$E194&amp;";",ROW($1:$99),1),";")),"",ROW($1:$99)),COLUMN(B193))-1)</f>
        <v/>
      </c>
      <c r="W194" s="196" t="str" cm="1">
        <f t="array" ref="W194">MID(";"&amp;'CASE DATA'!$E194&amp;";",SMALL(IF(ISERROR(SEARCH(MID(";"&amp;'CASE DATA'!$E194&amp;";",ROW($1:$99),1),";")),"",ROW($1:$99)+1),COLUMN(C194)),SMALL(IF(ISERROR(SEARCH(MID(";"&amp;'CASE DATA'!$E194&amp;";",ROW($1:$99),1),";")),"",ROW($1:$99)),COLUMN(C193)+1)-SMALL(IF(ISERROR(SEARCH(MID(";"&amp;'CASE DATA'!$E194&amp;";",ROW($1:$99),1),";")),"",ROW($1:$99)),COLUMN(C193))-1)</f>
        <v/>
      </c>
      <c r="X194" s="196" t="str" cm="1">
        <f t="array" ref="X194">MID(";"&amp;'CASE DATA'!$E194&amp;";",SMALL(IF(ISERROR(SEARCH(MID(";"&amp;'CASE DATA'!$E194&amp;";",ROW($1:$99),1),";")),"",ROW($1:$99)+1),COLUMN(D194)),SMALL(IF(ISERROR(SEARCH(MID(";"&amp;'CASE DATA'!$E194&amp;";",ROW($1:$99),1),";")),"",ROW($1:$99)),COLUMN(D193)+1)-SMALL(IF(ISERROR(SEARCH(MID(";"&amp;'CASE DATA'!$E194&amp;";",ROW($1:$99),1),";")),"",ROW($1:$99)),COLUMN(D193))-1)</f>
        <v/>
      </c>
      <c r="Y194" s="196" t="str" cm="1">
        <f t="array" ref="Y194">MID(";"&amp;'CASE DATA'!$E194&amp;";",SMALL(IF(ISERROR(SEARCH(MID(";"&amp;'CASE DATA'!$E194&amp;";",ROW($1:$99),1),";")),"",ROW($1:$99)+1),COLUMN(E194)),SMALL(IF(ISERROR(SEARCH(MID(";"&amp;'CASE DATA'!$E194&amp;";",ROW($1:$99),1),";")),"",ROW($1:$99)),COLUMN(E193)+1)-SMALL(IF(ISERROR(SEARCH(MID(";"&amp;'CASE DATA'!$E194&amp;";",ROW($1:$99),1),";")),"",ROW($1:$99)),COLUMN(E193))-1)</f>
        <v/>
      </c>
      <c r="Z194" s="196" t="str" cm="1">
        <f t="array" ref="Z194">MID(";"&amp;'CASE DATA'!$E194&amp;";",SMALL(IF(ISERROR(SEARCH(MID(";"&amp;'CASE DATA'!$E194&amp;";",ROW($1:$99),1),";")),"",ROW($1:$99)+1),COLUMN(F194)),SMALL(IF(ISERROR(SEARCH(MID(";"&amp;'CASE DATA'!$E194&amp;";",ROW($1:$99),1),";")),"",ROW($1:$99)),COLUMN(F193)+1)-SMALL(IF(ISERROR(SEARCH(MID(";"&amp;'CASE DATA'!$E194&amp;";",ROW($1:$99),1),";")),"",ROW($1:$99)),COLUMN(F193))-1)</f>
        <v/>
      </c>
      <c r="AA194" s="196" t="str" cm="1">
        <f t="array" ref="AA194">MID(";"&amp;'CASE DATA'!$E194&amp;";",SMALL(IF(ISERROR(SEARCH(MID(";"&amp;'CASE DATA'!$E194&amp;";",ROW($1:$99),1),";")),"",ROW($1:$99)+1),COLUMN(G194)),SMALL(IF(ISERROR(SEARCH(MID(";"&amp;'CASE DATA'!$E194&amp;";",ROW($1:$99),1),";")),"",ROW($1:$99)),COLUMN(G193)+1)-SMALL(IF(ISERROR(SEARCH(MID(";"&amp;'CASE DATA'!$E194&amp;";",ROW($1:$99),1),";")),"",ROW($1:$99)),COLUMN(G193))-1)</f>
        <v/>
      </c>
      <c r="AB194" s="196" t="str" cm="1">
        <f t="array" ref="AB194">MID(";"&amp;'CASE DATA'!$E194&amp;";",SMALL(IF(ISERROR(SEARCH(MID(";"&amp;'CASE DATA'!$E194&amp;";",ROW($1:$99),1),";")),"",ROW($1:$99)+1),COLUMN(H194)),SMALL(IF(ISERROR(SEARCH(MID(";"&amp;'CASE DATA'!$E194&amp;";",ROW($1:$99),1),";")),"",ROW($1:$99)),COLUMN(H193)+1)-SMALL(IF(ISERROR(SEARCH(MID(";"&amp;'CASE DATA'!$E194&amp;";",ROW($1:$99),1),";")),"",ROW($1:$99)),COLUMN(H193))-1)</f>
        <v/>
      </c>
      <c r="AC194" s="196" t="str" cm="1">
        <f t="array" ref="AC194">MID(";"&amp;'CASE DATA'!$E194&amp;";",SMALL(IF(ISERROR(SEARCH(MID(";"&amp;'CASE DATA'!$E194&amp;";",ROW($1:$99),1),";")),"",ROW($1:$99)+1),COLUMN(I194)),SMALL(IF(ISERROR(SEARCH(MID(";"&amp;'CASE DATA'!$E194&amp;";",ROW($1:$99),1),";")),"",ROW($1:$99)),COLUMN(I193)+1)-SMALL(IF(ISERROR(SEARCH(MID(";"&amp;'CASE DATA'!$E194&amp;";",ROW($1:$99),1),";")),"",ROW($1:$99)),COLUMN(I193))-1)</f>
        <v/>
      </c>
      <c r="AD194" s="196" t="str" cm="1">
        <f t="array" ref="AD194">MID(";"&amp;'CASE DATA'!$E194&amp;";",SMALL(IF(ISERROR(SEARCH(MID(";"&amp;'CASE DATA'!$E194&amp;";",ROW($1:$99),1),";")),"",ROW($1:$99)+1),COLUMN(J194)),SMALL(IF(ISERROR(SEARCH(MID(";"&amp;'CASE DATA'!$E194&amp;";",ROW($1:$99),1),";")),"",ROW($1:$99)),COLUMN(J193)+1)-SMALL(IF(ISERROR(SEARCH(MID(";"&amp;'CASE DATA'!$E194&amp;";",ROW($1:$99),1),";")),"",ROW($1:$99)),COLUMN(J193))-1)</f>
        <v/>
      </c>
      <c r="AE194" s="196" t="str" cm="1">
        <f t="array" ref="AE194">MID(";"&amp;'CASE DATA'!$E194&amp;";",SMALL(IF(ISERROR(SEARCH(MID(";"&amp;'CASE DATA'!$E194&amp;";",ROW($1:$99),1),";")),"",ROW($1:$99)+1),COLUMN(K194)),SMALL(IF(ISERROR(SEARCH(MID(";"&amp;'CASE DATA'!$E194&amp;";",ROW($1:$99),1),";")),"",ROW($1:$99)),COLUMN(K193)+1)-SMALL(IF(ISERROR(SEARCH(MID(";"&amp;'CASE DATA'!$E194&amp;";",ROW($1:$99),1),";")),"",ROW($1:$99)),COLUMN(K193))-1)</f>
        <v/>
      </c>
      <c r="AF194" s="196" t="str" cm="1">
        <f t="array" ref="AF194">MID(";"&amp;'CASE DATA'!$E194&amp;";",SMALL(IF(ISERROR(SEARCH(MID(";"&amp;'CASE DATA'!$E194&amp;";",ROW($1:$99),1),";")),"",ROW($1:$99)+1),COLUMN(L194)),SMALL(IF(ISERROR(SEARCH(MID(";"&amp;'CASE DATA'!$E194&amp;";",ROW($1:$99),1),";")),"",ROW($1:$99)),COLUMN(L193)+1)-SMALL(IF(ISERROR(SEARCH(MID(";"&amp;'CASE DATA'!$E194&amp;";",ROW($1:$99),1),";")),"",ROW($1:$99)),COLUMN(L193))-1)</f>
        <v/>
      </c>
    </row>
    <row r="195" spans="4:32" x14ac:dyDescent="0.3">
      <c r="D195" s="175"/>
      <c r="E195" s="185"/>
      <c r="S195" s="11">
        <f t="shared" si="3"/>
        <v>0</v>
      </c>
      <c r="U195" s="196" t="str" cm="1">
        <f t="array" ref="U195">MID(";"&amp;'CASE DATA'!$E195&amp;";",SMALL(IF(ISERROR(SEARCH(MID(";"&amp;'CASE DATA'!$E195&amp;";",ROW($1:$99),1),";")),"",ROW($1:$99)+1),COLUMN(A195)),SMALL(IF(ISERROR(SEARCH(MID(";"&amp;'CASE DATA'!$E195&amp;";",ROW($1:$99),1),";")),"",ROW($1:$99)),COLUMN(A194)+1)-SMALL(IF(ISERROR(SEARCH(MID(";"&amp;'CASE DATA'!$E195&amp;";",ROW($1:$99),1),";")),"",ROW($1:$99)),COLUMN(A194))-1)</f>
        <v/>
      </c>
      <c r="V195" s="196" t="str" cm="1">
        <f t="array" ref="V195">MID(";"&amp;'CASE DATA'!$E195&amp;";",SMALL(IF(ISERROR(SEARCH(MID(";"&amp;'CASE DATA'!$E195&amp;";",ROW($1:$99),1),";")),"",ROW($1:$99)+1),COLUMN(B195)),SMALL(IF(ISERROR(SEARCH(MID(";"&amp;'CASE DATA'!$E195&amp;";",ROW($1:$99),1),";")),"",ROW($1:$99)),COLUMN(B194)+1)-SMALL(IF(ISERROR(SEARCH(MID(";"&amp;'CASE DATA'!$E195&amp;";",ROW($1:$99),1),";")),"",ROW($1:$99)),COLUMN(B194))-1)</f>
        <v/>
      </c>
      <c r="W195" s="196" t="str" cm="1">
        <f t="array" ref="W195">MID(";"&amp;'CASE DATA'!$E195&amp;";",SMALL(IF(ISERROR(SEARCH(MID(";"&amp;'CASE DATA'!$E195&amp;";",ROW($1:$99),1),";")),"",ROW($1:$99)+1),COLUMN(C195)),SMALL(IF(ISERROR(SEARCH(MID(";"&amp;'CASE DATA'!$E195&amp;";",ROW($1:$99),1),";")),"",ROW($1:$99)),COLUMN(C194)+1)-SMALL(IF(ISERROR(SEARCH(MID(";"&amp;'CASE DATA'!$E195&amp;";",ROW($1:$99),1),";")),"",ROW($1:$99)),COLUMN(C194))-1)</f>
        <v/>
      </c>
      <c r="X195" s="196" t="str" cm="1">
        <f t="array" ref="X195">MID(";"&amp;'CASE DATA'!$E195&amp;";",SMALL(IF(ISERROR(SEARCH(MID(";"&amp;'CASE DATA'!$E195&amp;";",ROW($1:$99),1),";")),"",ROW($1:$99)+1),COLUMN(D195)),SMALL(IF(ISERROR(SEARCH(MID(";"&amp;'CASE DATA'!$E195&amp;";",ROW($1:$99),1),";")),"",ROW($1:$99)),COLUMN(D194)+1)-SMALL(IF(ISERROR(SEARCH(MID(";"&amp;'CASE DATA'!$E195&amp;";",ROW($1:$99),1),";")),"",ROW($1:$99)),COLUMN(D194))-1)</f>
        <v/>
      </c>
      <c r="Y195" s="196" t="str" cm="1">
        <f t="array" ref="Y195">MID(";"&amp;'CASE DATA'!$E195&amp;";",SMALL(IF(ISERROR(SEARCH(MID(";"&amp;'CASE DATA'!$E195&amp;";",ROW($1:$99),1),";")),"",ROW($1:$99)+1),COLUMN(E195)),SMALL(IF(ISERROR(SEARCH(MID(";"&amp;'CASE DATA'!$E195&amp;";",ROW($1:$99),1),";")),"",ROW($1:$99)),COLUMN(E194)+1)-SMALL(IF(ISERROR(SEARCH(MID(";"&amp;'CASE DATA'!$E195&amp;";",ROW($1:$99),1),";")),"",ROW($1:$99)),COLUMN(E194))-1)</f>
        <v/>
      </c>
      <c r="Z195" s="196" t="str" cm="1">
        <f t="array" ref="Z195">MID(";"&amp;'CASE DATA'!$E195&amp;";",SMALL(IF(ISERROR(SEARCH(MID(";"&amp;'CASE DATA'!$E195&amp;";",ROW($1:$99),1),";")),"",ROW($1:$99)+1),COLUMN(F195)),SMALL(IF(ISERROR(SEARCH(MID(";"&amp;'CASE DATA'!$E195&amp;";",ROW($1:$99),1),";")),"",ROW($1:$99)),COLUMN(F194)+1)-SMALL(IF(ISERROR(SEARCH(MID(";"&amp;'CASE DATA'!$E195&amp;";",ROW($1:$99),1),";")),"",ROW($1:$99)),COLUMN(F194))-1)</f>
        <v/>
      </c>
      <c r="AA195" s="196" t="str" cm="1">
        <f t="array" ref="AA195">MID(";"&amp;'CASE DATA'!$E195&amp;";",SMALL(IF(ISERROR(SEARCH(MID(";"&amp;'CASE DATA'!$E195&amp;";",ROW($1:$99),1),";")),"",ROW($1:$99)+1),COLUMN(G195)),SMALL(IF(ISERROR(SEARCH(MID(";"&amp;'CASE DATA'!$E195&amp;";",ROW($1:$99),1),";")),"",ROW($1:$99)),COLUMN(G194)+1)-SMALL(IF(ISERROR(SEARCH(MID(";"&amp;'CASE DATA'!$E195&amp;";",ROW($1:$99),1),";")),"",ROW($1:$99)),COLUMN(G194))-1)</f>
        <v/>
      </c>
      <c r="AB195" s="196" t="str" cm="1">
        <f t="array" ref="AB195">MID(";"&amp;'CASE DATA'!$E195&amp;";",SMALL(IF(ISERROR(SEARCH(MID(";"&amp;'CASE DATA'!$E195&amp;";",ROW($1:$99),1),";")),"",ROW($1:$99)+1),COLUMN(H195)),SMALL(IF(ISERROR(SEARCH(MID(";"&amp;'CASE DATA'!$E195&amp;";",ROW($1:$99),1),";")),"",ROW($1:$99)),COLUMN(H194)+1)-SMALL(IF(ISERROR(SEARCH(MID(";"&amp;'CASE DATA'!$E195&amp;";",ROW($1:$99),1),";")),"",ROW($1:$99)),COLUMN(H194))-1)</f>
        <v/>
      </c>
      <c r="AC195" s="196" t="str" cm="1">
        <f t="array" ref="AC195">MID(";"&amp;'CASE DATA'!$E195&amp;";",SMALL(IF(ISERROR(SEARCH(MID(";"&amp;'CASE DATA'!$E195&amp;";",ROW($1:$99),1),";")),"",ROW($1:$99)+1),COLUMN(I195)),SMALL(IF(ISERROR(SEARCH(MID(";"&amp;'CASE DATA'!$E195&amp;";",ROW($1:$99),1),";")),"",ROW($1:$99)),COLUMN(I194)+1)-SMALL(IF(ISERROR(SEARCH(MID(";"&amp;'CASE DATA'!$E195&amp;";",ROW($1:$99),1),";")),"",ROW($1:$99)),COLUMN(I194))-1)</f>
        <v/>
      </c>
      <c r="AD195" s="196" t="str" cm="1">
        <f t="array" ref="AD195">MID(";"&amp;'CASE DATA'!$E195&amp;";",SMALL(IF(ISERROR(SEARCH(MID(";"&amp;'CASE DATA'!$E195&amp;";",ROW($1:$99),1),";")),"",ROW($1:$99)+1),COLUMN(J195)),SMALL(IF(ISERROR(SEARCH(MID(";"&amp;'CASE DATA'!$E195&amp;";",ROW($1:$99),1),";")),"",ROW($1:$99)),COLUMN(J194)+1)-SMALL(IF(ISERROR(SEARCH(MID(";"&amp;'CASE DATA'!$E195&amp;";",ROW($1:$99),1),";")),"",ROW($1:$99)),COLUMN(J194))-1)</f>
        <v/>
      </c>
      <c r="AE195" s="196" t="str" cm="1">
        <f t="array" ref="AE195">MID(";"&amp;'CASE DATA'!$E195&amp;";",SMALL(IF(ISERROR(SEARCH(MID(";"&amp;'CASE DATA'!$E195&amp;";",ROW($1:$99),1),";")),"",ROW($1:$99)+1),COLUMN(K195)),SMALL(IF(ISERROR(SEARCH(MID(";"&amp;'CASE DATA'!$E195&amp;";",ROW($1:$99),1),";")),"",ROW($1:$99)),COLUMN(K194)+1)-SMALL(IF(ISERROR(SEARCH(MID(";"&amp;'CASE DATA'!$E195&amp;";",ROW($1:$99),1),";")),"",ROW($1:$99)),COLUMN(K194))-1)</f>
        <v/>
      </c>
      <c r="AF195" s="196" t="str" cm="1">
        <f t="array" ref="AF195">MID(";"&amp;'CASE DATA'!$E195&amp;";",SMALL(IF(ISERROR(SEARCH(MID(";"&amp;'CASE DATA'!$E195&amp;";",ROW($1:$99),1),";")),"",ROW($1:$99)+1),COLUMN(L195)),SMALL(IF(ISERROR(SEARCH(MID(";"&amp;'CASE DATA'!$E195&amp;";",ROW($1:$99),1),";")),"",ROW($1:$99)),COLUMN(L194)+1)-SMALL(IF(ISERROR(SEARCH(MID(";"&amp;'CASE DATA'!$E195&amp;";",ROW($1:$99),1),";")),"",ROW($1:$99)),COLUMN(L194))-1)</f>
        <v/>
      </c>
    </row>
    <row r="196" spans="4:32" x14ac:dyDescent="0.3">
      <c r="D196" s="175"/>
      <c r="E196" s="185"/>
      <c r="S196" s="11">
        <f t="shared" si="3"/>
        <v>0</v>
      </c>
      <c r="U196" s="196" t="str" cm="1">
        <f t="array" ref="U196">MID(";"&amp;'CASE DATA'!$E196&amp;";",SMALL(IF(ISERROR(SEARCH(MID(";"&amp;'CASE DATA'!$E196&amp;";",ROW($1:$99),1),";")),"",ROW($1:$99)+1),COLUMN(A196)),SMALL(IF(ISERROR(SEARCH(MID(";"&amp;'CASE DATA'!$E196&amp;";",ROW($1:$99),1),";")),"",ROW($1:$99)),COLUMN(A195)+1)-SMALL(IF(ISERROR(SEARCH(MID(";"&amp;'CASE DATA'!$E196&amp;";",ROW($1:$99),1),";")),"",ROW($1:$99)),COLUMN(A195))-1)</f>
        <v/>
      </c>
      <c r="V196" s="196" t="str" cm="1">
        <f t="array" ref="V196">MID(";"&amp;'CASE DATA'!$E196&amp;";",SMALL(IF(ISERROR(SEARCH(MID(";"&amp;'CASE DATA'!$E196&amp;";",ROW($1:$99),1),";")),"",ROW($1:$99)+1),COLUMN(B196)),SMALL(IF(ISERROR(SEARCH(MID(";"&amp;'CASE DATA'!$E196&amp;";",ROW($1:$99),1),";")),"",ROW($1:$99)),COLUMN(B195)+1)-SMALL(IF(ISERROR(SEARCH(MID(";"&amp;'CASE DATA'!$E196&amp;";",ROW($1:$99),1),";")),"",ROW($1:$99)),COLUMN(B195))-1)</f>
        <v/>
      </c>
      <c r="W196" s="196" t="str" cm="1">
        <f t="array" ref="W196">MID(";"&amp;'CASE DATA'!$E196&amp;";",SMALL(IF(ISERROR(SEARCH(MID(";"&amp;'CASE DATA'!$E196&amp;";",ROW($1:$99),1),";")),"",ROW($1:$99)+1),COLUMN(C196)),SMALL(IF(ISERROR(SEARCH(MID(";"&amp;'CASE DATA'!$E196&amp;";",ROW($1:$99),1),";")),"",ROW($1:$99)),COLUMN(C195)+1)-SMALL(IF(ISERROR(SEARCH(MID(";"&amp;'CASE DATA'!$E196&amp;";",ROW($1:$99),1),";")),"",ROW($1:$99)),COLUMN(C195))-1)</f>
        <v/>
      </c>
      <c r="X196" s="196" t="str" cm="1">
        <f t="array" ref="X196">MID(";"&amp;'CASE DATA'!$E196&amp;";",SMALL(IF(ISERROR(SEARCH(MID(";"&amp;'CASE DATA'!$E196&amp;";",ROW($1:$99),1),";")),"",ROW($1:$99)+1),COLUMN(D196)),SMALL(IF(ISERROR(SEARCH(MID(";"&amp;'CASE DATA'!$E196&amp;";",ROW($1:$99),1),";")),"",ROW($1:$99)),COLUMN(D195)+1)-SMALL(IF(ISERROR(SEARCH(MID(";"&amp;'CASE DATA'!$E196&amp;";",ROW($1:$99),1),";")),"",ROW($1:$99)),COLUMN(D195))-1)</f>
        <v/>
      </c>
      <c r="Y196" s="196" t="str" cm="1">
        <f t="array" ref="Y196">MID(";"&amp;'CASE DATA'!$E196&amp;";",SMALL(IF(ISERROR(SEARCH(MID(";"&amp;'CASE DATA'!$E196&amp;";",ROW($1:$99),1),";")),"",ROW($1:$99)+1),COLUMN(E196)),SMALL(IF(ISERROR(SEARCH(MID(";"&amp;'CASE DATA'!$E196&amp;";",ROW($1:$99),1),";")),"",ROW($1:$99)),COLUMN(E195)+1)-SMALL(IF(ISERROR(SEARCH(MID(";"&amp;'CASE DATA'!$E196&amp;";",ROW($1:$99),1),";")),"",ROW($1:$99)),COLUMN(E195))-1)</f>
        <v/>
      </c>
      <c r="Z196" s="196" t="str" cm="1">
        <f t="array" ref="Z196">MID(";"&amp;'CASE DATA'!$E196&amp;";",SMALL(IF(ISERROR(SEARCH(MID(";"&amp;'CASE DATA'!$E196&amp;";",ROW($1:$99),1),";")),"",ROW($1:$99)+1),COLUMN(F196)),SMALL(IF(ISERROR(SEARCH(MID(";"&amp;'CASE DATA'!$E196&amp;";",ROW($1:$99),1),";")),"",ROW($1:$99)),COLUMN(F195)+1)-SMALL(IF(ISERROR(SEARCH(MID(";"&amp;'CASE DATA'!$E196&amp;";",ROW($1:$99),1),";")),"",ROW($1:$99)),COLUMN(F195))-1)</f>
        <v/>
      </c>
      <c r="AA196" s="196" t="str" cm="1">
        <f t="array" ref="AA196">MID(";"&amp;'CASE DATA'!$E196&amp;";",SMALL(IF(ISERROR(SEARCH(MID(";"&amp;'CASE DATA'!$E196&amp;";",ROW($1:$99),1),";")),"",ROW($1:$99)+1),COLUMN(G196)),SMALL(IF(ISERROR(SEARCH(MID(";"&amp;'CASE DATA'!$E196&amp;";",ROW($1:$99),1),";")),"",ROW($1:$99)),COLUMN(G195)+1)-SMALL(IF(ISERROR(SEARCH(MID(";"&amp;'CASE DATA'!$E196&amp;";",ROW($1:$99),1),";")),"",ROW($1:$99)),COLUMN(G195))-1)</f>
        <v/>
      </c>
      <c r="AB196" s="196" t="str" cm="1">
        <f t="array" ref="AB196">MID(";"&amp;'CASE DATA'!$E196&amp;";",SMALL(IF(ISERROR(SEARCH(MID(";"&amp;'CASE DATA'!$E196&amp;";",ROW($1:$99),1),";")),"",ROW($1:$99)+1),COLUMN(H196)),SMALL(IF(ISERROR(SEARCH(MID(";"&amp;'CASE DATA'!$E196&amp;";",ROW($1:$99),1),";")),"",ROW($1:$99)),COLUMN(H195)+1)-SMALL(IF(ISERROR(SEARCH(MID(";"&amp;'CASE DATA'!$E196&amp;";",ROW($1:$99),1),";")),"",ROW($1:$99)),COLUMN(H195))-1)</f>
        <v/>
      </c>
      <c r="AC196" s="196" t="str" cm="1">
        <f t="array" ref="AC196">MID(";"&amp;'CASE DATA'!$E196&amp;";",SMALL(IF(ISERROR(SEARCH(MID(";"&amp;'CASE DATA'!$E196&amp;";",ROW($1:$99),1),";")),"",ROW($1:$99)+1),COLUMN(I196)),SMALL(IF(ISERROR(SEARCH(MID(";"&amp;'CASE DATA'!$E196&amp;";",ROW($1:$99),1),";")),"",ROW($1:$99)),COLUMN(I195)+1)-SMALL(IF(ISERROR(SEARCH(MID(";"&amp;'CASE DATA'!$E196&amp;";",ROW($1:$99),1),";")),"",ROW($1:$99)),COLUMN(I195))-1)</f>
        <v/>
      </c>
      <c r="AD196" s="196" t="str" cm="1">
        <f t="array" ref="AD196">MID(";"&amp;'CASE DATA'!$E196&amp;";",SMALL(IF(ISERROR(SEARCH(MID(";"&amp;'CASE DATA'!$E196&amp;";",ROW($1:$99),1),";")),"",ROW($1:$99)+1),COLUMN(J196)),SMALL(IF(ISERROR(SEARCH(MID(";"&amp;'CASE DATA'!$E196&amp;";",ROW($1:$99),1),";")),"",ROW($1:$99)),COLUMN(J195)+1)-SMALL(IF(ISERROR(SEARCH(MID(";"&amp;'CASE DATA'!$E196&amp;";",ROW($1:$99),1),";")),"",ROW($1:$99)),COLUMN(J195))-1)</f>
        <v/>
      </c>
      <c r="AE196" s="196" t="str" cm="1">
        <f t="array" ref="AE196">MID(";"&amp;'CASE DATA'!$E196&amp;";",SMALL(IF(ISERROR(SEARCH(MID(";"&amp;'CASE DATA'!$E196&amp;";",ROW($1:$99),1),";")),"",ROW($1:$99)+1),COLUMN(K196)),SMALL(IF(ISERROR(SEARCH(MID(";"&amp;'CASE DATA'!$E196&amp;";",ROW($1:$99),1),";")),"",ROW($1:$99)),COLUMN(K195)+1)-SMALL(IF(ISERROR(SEARCH(MID(";"&amp;'CASE DATA'!$E196&amp;";",ROW($1:$99),1),";")),"",ROW($1:$99)),COLUMN(K195))-1)</f>
        <v/>
      </c>
      <c r="AF196" s="196" t="str" cm="1">
        <f t="array" ref="AF196">MID(";"&amp;'CASE DATA'!$E196&amp;";",SMALL(IF(ISERROR(SEARCH(MID(";"&amp;'CASE DATA'!$E196&amp;";",ROW($1:$99),1),";")),"",ROW($1:$99)+1),COLUMN(L196)),SMALL(IF(ISERROR(SEARCH(MID(";"&amp;'CASE DATA'!$E196&amp;";",ROW($1:$99),1),";")),"",ROW($1:$99)),COLUMN(L195)+1)-SMALL(IF(ISERROR(SEARCH(MID(";"&amp;'CASE DATA'!$E196&amp;";",ROW($1:$99),1),";")),"",ROW($1:$99)),COLUMN(L195))-1)</f>
        <v/>
      </c>
    </row>
    <row r="197" spans="4:32" x14ac:dyDescent="0.3">
      <c r="D197" s="175"/>
      <c r="E197" s="185"/>
      <c r="S197" s="11">
        <f t="shared" ref="S197:S260" si="4">SUM(I197:R197)</f>
        <v>0</v>
      </c>
      <c r="U197" s="196" t="str" cm="1">
        <f t="array" ref="U197">MID(";"&amp;'CASE DATA'!$E197&amp;";",SMALL(IF(ISERROR(SEARCH(MID(";"&amp;'CASE DATA'!$E197&amp;";",ROW($1:$99),1),";")),"",ROW($1:$99)+1),COLUMN(A197)),SMALL(IF(ISERROR(SEARCH(MID(";"&amp;'CASE DATA'!$E197&amp;";",ROW($1:$99),1),";")),"",ROW($1:$99)),COLUMN(A196)+1)-SMALL(IF(ISERROR(SEARCH(MID(";"&amp;'CASE DATA'!$E197&amp;";",ROW($1:$99),1),";")),"",ROW($1:$99)),COLUMN(A196))-1)</f>
        <v/>
      </c>
      <c r="V197" s="196" t="str" cm="1">
        <f t="array" ref="V197">MID(";"&amp;'CASE DATA'!$E197&amp;";",SMALL(IF(ISERROR(SEARCH(MID(";"&amp;'CASE DATA'!$E197&amp;";",ROW($1:$99),1),";")),"",ROW($1:$99)+1),COLUMN(B197)),SMALL(IF(ISERROR(SEARCH(MID(";"&amp;'CASE DATA'!$E197&amp;";",ROW($1:$99),1),";")),"",ROW($1:$99)),COLUMN(B196)+1)-SMALL(IF(ISERROR(SEARCH(MID(";"&amp;'CASE DATA'!$E197&amp;";",ROW($1:$99),1),";")),"",ROW($1:$99)),COLUMN(B196))-1)</f>
        <v/>
      </c>
      <c r="W197" s="196" t="str" cm="1">
        <f t="array" ref="W197">MID(";"&amp;'CASE DATA'!$E197&amp;";",SMALL(IF(ISERROR(SEARCH(MID(";"&amp;'CASE DATA'!$E197&amp;";",ROW($1:$99),1),";")),"",ROW($1:$99)+1),COLUMN(C197)),SMALL(IF(ISERROR(SEARCH(MID(";"&amp;'CASE DATA'!$E197&amp;";",ROW($1:$99),1),";")),"",ROW($1:$99)),COLUMN(C196)+1)-SMALL(IF(ISERROR(SEARCH(MID(";"&amp;'CASE DATA'!$E197&amp;";",ROW($1:$99),1),";")),"",ROW($1:$99)),COLUMN(C196))-1)</f>
        <v/>
      </c>
      <c r="X197" s="196" t="str" cm="1">
        <f t="array" ref="X197">MID(";"&amp;'CASE DATA'!$E197&amp;";",SMALL(IF(ISERROR(SEARCH(MID(";"&amp;'CASE DATA'!$E197&amp;";",ROW($1:$99),1),";")),"",ROW($1:$99)+1),COLUMN(D197)),SMALL(IF(ISERROR(SEARCH(MID(";"&amp;'CASE DATA'!$E197&amp;";",ROW($1:$99),1),";")),"",ROW($1:$99)),COLUMN(D196)+1)-SMALL(IF(ISERROR(SEARCH(MID(";"&amp;'CASE DATA'!$E197&amp;";",ROW($1:$99),1),";")),"",ROW($1:$99)),COLUMN(D196))-1)</f>
        <v/>
      </c>
      <c r="Y197" s="196" t="str" cm="1">
        <f t="array" ref="Y197">MID(";"&amp;'CASE DATA'!$E197&amp;";",SMALL(IF(ISERROR(SEARCH(MID(";"&amp;'CASE DATA'!$E197&amp;";",ROW($1:$99),1),";")),"",ROW($1:$99)+1),COLUMN(E197)),SMALL(IF(ISERROR(SEARCH(MID(";"&amp;'CASE DATA'!$E197&amp;";",ROW($1:$99),1),";")),"",ROW($1:$99)),COLUMN(E196)+1)-SMALL(IF(ISERROR(SEARCH(MID(";"&amp;'CASE DATA'!$E197&amp;";",ROW($1:$99),1),";")),"",ROW($1:$99)),COLUMN(E196))-1)</f>
        <v/>
      </c>
      <c r="Z197" s="196" t="str" cm="1">
        <f t="array" ref="Z197">MID(";"&amp;'CASE DATA'!$E197&amp;";",SMALL(IF(ISERROR(SEARCH(MID(";"&amp;'CASE DATA'!$E197&amp;";",ROW($1:$99),1),";")),"",ROW($1:$99)+1),COLUMN(F197)),SMALL(IF(ISERROR(SEARCH(MID(";"&amp;'CASE DATA'!$E197&amp;";",ROW($1:$99),1),";")),"",ROW($1:$99)),COLUMN(F196)+1)-SMALL(IF(ISERROR(SEARCH(MID(";"&amp;'CASE DATA'!$E197&amp;";",ROW($1:$99),1),";")),"",ROW($1:$99)),COLUMN(F196))-1)</f>
        <v/>
      </c>
      <c r="AA197" s="196" t="str" cm="1">
        <f t="array" ref="AA197">MID(";"&amp;'CASE DATA'!$E197&amp;";",SMALL(IF(ISERROR(SEARCH(MID(";"&amp;'CASE DATA'!$E197&amp;";",ROW($1:$99),1),";")),"",ROW($1:$99)+1),COLUMN(G197)),SMALL(IF(ISERROR(SEARCH(MID(";"&amp;'CASE DATA'!$E197&amp;";",ROW($1:$99),1),";")),"",ROW($1:$99)),COLUMN(G196)+1)-SMALL(IF(ISERROR(SEARCH(MID(";"&amp;'CASE DATA'!$E197&amp;";",ROW($1:$99),1),";")),"",ROW($1:$99)),COLUMN(G196))-1)</f>
        <v/>
      </c>
      <c r="AB197" s="196" t="str" cm="1">
        <f t="array" ref="AB197">MID(";"&amp;'CASE DATA'!$E197&amp;";",SMALL(IF(ISERROR(SEARCH(MID(";"&amp;'CASE DATA'!$E197&amp;";",ROW($1:$99),1),";")),"",ROW($1:$99)+1),COLUMN(H197)),SMALL(IF(ISERROR(SEARCH(MID(";"&amp;'CASE DATA'!$E197&amp;";",ROW($1:$99),1),";")),"",ROW($1:$99)),COLUMN(H196)+1)-SMALL(IF(ISERROR(SEARCH(MID(";"&amp;'CASE DATA'!$E197&amp;";",ROW($1:$99),1),";")),"",ROW($1:$99)),COLUMN(H196))-1)</f>
        <v/>
      </c>
      <c r="AC197" s="196" t="str" cm="1">
        <f t="array" ref="AC197">MID(";"&amp;'CASE DATA'!$E197&amp;";",SMALL(IF(ISERROR(SEARCH(MID(";"&amp;'CASE DATA'!$E197&amp;";",ROW($1:$99),1),";")),"",ROW($1:$99)+1),COLUMN(I197)),SMALL(IF(ISERROR(SEARCH(MID(";"&amp;'CASE DATA'!$E197&amp;";",ROW($1:$99),1),";")),"",ROW($1:$99)),COLUMN(I196)+1)-SMALL(IF(ISERROR(SEARCH(MID(";"&amp;'CASE DATA'!$E197&amp;";",ROW($1:$99),1),";")),"",ROW($1:$99)),COLUMN(I196))-1)</f>
        <v/>
      </c>
      <c r="AD197" s="196" t="str" cm="1">
        <f t="array" ref="AD197">MID(";"&amp;'CASE DATA'!$E197&amp;";",SMALL(IF(ISERROR(SEARCH(MID(";"&amp;'CASE DATA'!$E197&amp;";",ROW($1:$99),1),";")),"",ROW($1:$99)+1),COLUMN(J197)),SMALL(IF(ISERROR(SEARCH(MID(";"&amp;'CASE DATA'!$E197&amp;";",ROW($1:$99),1),";")),"",ROW($1:$99)),COLUMN(J196)+1)-SMALL(IF(ISERROR(SEARCH(MID(";"&amp;'CASE DATA'!$E197&amp;";",ROW($1:$99),1),";")),"",ROW($1:$99)),COLUMN(J196))-1)</f>
        <v/>
      </c>
      <c r="AE197" s="196" t="str" cm="1">
        <f t="array" ref="AE197">MID(";"&amp;'CASE DATA'!$E197&amp;";",SMALL(IF(ISERROR(SEARCH(MID(";"&amp;'CASE DATA'!$E197&amp;";",ROW($1:$99),1),";")),"",ROW($1:$99)+1),COLUMN(K197)),SMALL(IF(ISERROR(SEARCH(MID(";"&amp;'CASE DATA'!$E197&amp;";",ROW($1:$99),1),";")),"",ROW($1:$99)),COLUMN(K196)+1)-SMALL(IF(ISERROR(SEARCH(MID(";"&amp;'CASE DATA'!$E197&amp;";",ROW($1:$99),1),";")),"",ROW($1:$99)),COLUMN(K196))-1)</f>
        <v/>
      </c>
      <c r="AF197" s="196" t="str" cm="1">
        <f t="array" ref="AF197">MID(";"&amp;'CASE DATA'!$E197&amp;";",SMALL(IF(ISERROR(SEARCH(MID(";"&amp;'CASE DATA'!$E197&amp;";",ROW($1:$99),1),";")),"",ROW($1:$99)+1),COLUMN(L197)),SMALL(IF(ISERROR(SEARCH(MID(";"&amp;'CASE DATA'!$E197&amp;";",ROW($1:$99),1),";")),"",ROW($1:$99)),COLUMN(L196)+1)-SMALL(IF(ISERROR(SEARCH(MID(";"&amp;'CASE DATA'!$E197&amp;";",ROW($1:$99),1),";")),"",ROW($1:$99)),COLUMN(L196))-1)</f>
        <v/>
      </c>
    </row>
    <row r="198" spans="4:32" x14ac:dyDescent="0.3">
      <c r="D198" s="175"/>
      <c r="E198" s="185"/>
      <c r="S198" s="11">
        <f t="shared" si="4"/>
        <v>0</v>
      </c>
      <c r="U198" s="196" t="str" cm="1">
        <f t="array" ref="U198">MID(";"&amp;'CASE DATA'!$E198&amp;";",SMALL(IF(ISERROR(SEARCH(MID(";"&amp;'CASE DATA'!$E198&amp;";",ROW($1:$99),1),";")),"",ROW($1:$99)+1),COLUMN(A198)),SMALL(IF(ISERROR(SEARCH(MID(";"&amp;'CASE DATA'!$E198&amp;";",ROW($1:$99),1),";")),"",ROW($1:$99)),COLUMN(A197)+1)-SMALL(IF(ISERROR(SEARCH(MID(";"&amp;'CASE DATA'!$E198&amp;";",ROW($1:$99),1),";")),"",ROW($1:$99)),COLUMN(A197))-1)</f>
        <v/>
      </c>
      <c r="V198" s="196" t="str" cm="1">
        <f t="array" ref="V198">MID(";"&amp;'CASE DATA'!$E198&amp;";",SMALL(IF(ISERROR(SEARCH(MID(";"&amp;'CASE DATA'!$E198&amp;";",ROW($1:$99),1),";")),"",ROW($1:$99)+1),COLUMN(B198)),SMALL(IF(ISERROR(SEARCH(MID(";"&amp;'CASE DATA'!$E198&amp;";",ROW($1:$99),1),";")),"",ROW($1:$99)),COLUMN(B197)+1)-SMALL(IF(ISERROR(SEARCH(MID(";"&amp;'CASE DATA'!$E198&amp;";",ROW($1:$99),1),";")),"",ROW($1:$99)),COLUMN(B197))-1)</f>
        <v/>
      </c>
      <c r="W198" s="196" t="str" cm="1">
        <f t="array" ref="W198">MID(";"&amp;'CASE DATA'!$E198&amp;";",SMALL(IF(ISERROR(SEARCH(MID(";"&amp;'CASE DATA'!$E198&amp;";",ROW($1:$99),1),";")),"",ROW($1:$99)+1),COLUMN(C198)),SMALL(IF(ISERROR(SEARCH(MID(";"&amp;'CASE DATA'!$E198&amp;";",ROW($1:$99),1),";")),"",ROW($1:$99)),COLUMN(C197)+1)-SMALL(IF(ISERROR(SEARCH(MID(";"&amp;'CASE DATA'!$E198&amp;";",ROW($1:$99),1),";")),"",ROW($1:$99)),COLUMN(C197))-1)</f>
        <v/>
      </c>
      <c r="X198" s="196" t="str" cm="1">
        <f t="array" ref="X198">MID(";"&amp;'CASE DATA'!$E198&amp;";",SMALL(IF(ISERROR(SEARCH(MID(";"&amp;'CASE DATA'!$E198&amp;";",ROW($1:$99),1),";")),"",ROW($1:$99)+1),COLUMN(D198)),SMALL(IF(ISERROR(SEARCH(MID(";"&amp;'CASE DATA'!$E198&amp;";",ROW($1:$99),1),";")),"",ROW($1:$99)),COLUMN(D197)+1)-SMALL(IF(ISERROR(SEARCH(MID(";"&amp;'CASE DATA'!$E198&amp;";",ROW($1:$99),1),";")),"",ROW($1:$99)),COLUMN(D197))-1)</f>
        <v/>
      </c>
      <c r="Y198" s="196" t="str" cm="1">
        <f t="array" ref="Y198">MID(";"&amp;'CASE DATA'!$E198&amp;";",SMALL(IF(ISERROR(SEARCH(MID(";"&amp;'CASE DATA'!$E198&amp;";",ROW($1:$99),1),";")),"",ROW($1:$99)+1),COLUMN(E198)),SMALL(IF(ISERROR(SEARCH(MID(";"&amp;'CASE DATA'!$E198&amp;";",ROW($1:$99),1),";")),"",ROW($1:$99)),COLUMN(E197)+1)-SMALL(IF(ISERROR(SEARCH(MID(";"&amp;'CASE DATA'!$E198&amp;";",ROW($1:$99),1),";")),"",ROW($1:$99)),COLUMN(E197))-1)</f>
        <v/>
      </c>
      <c r="Z198" s="196" t="str" cm="1">
        <f t="array" ref="Z198">MID(";"&amp;'CASE DATA'!$E198&amp;";",SMALL(IF(ISERROR(SEARCH(MID(";"&amp;'CASE DATA'!$E198&amp;";",ROW($1:$99),1),";")),"",ROW($1:$99)+1),COLUMN(F198)),SMALL(IF(ISERROR(SEARCH(MID(";"&amp;'CASE DATA'!$E198&amp;";",ROW($1:$99),1),";")),"",ROW($1:$99)),COLUMN(F197)+1)-SMALL(IF(ISERROR(SEARCH(MID(";"&amp;'CASE DATA'!$E198&amp;";",ROW($1:$99),1),";")),"",ROW($1:$99)),COLUMN(F197))-1)</f>
        <v/>
      </c>
      <c r="AA198" s="196" t="str" cm="1">
        <f t="array" ref="AA198">MID(";"&amp;'CASE DATA'!$E198&amp;";",SMALL(IF(ISERROR(SEARCH(MID(";"&amp;'CASE DATA'!$E198&amp;";",ROW($1:$99),1),";")),"",ROW($1:$99)+1),COLUMN(G198)),SMALL(IF(ISERROR(SEARCH(MID(";"&amp;'CASE DATA'!$E198&amp;";",ROW($1:$99),1),";")),"",ROW($1:$99)),COLUMN(G197)+1)-SMALL(IF(ISERROR(SEARCH(MID(";"&amp;'CASE DATA'!$E198&amp;";",ROW($1:$99),1),";")),"",ROW($1:$99)),COLUMN(G197))-1)</f>
        <v/>
      </c>
      <c r="AB198" s="196" t="str" cm="1">
        <f t="array" ref="AB198">MID(";"&amp;'CASE DATA'!$E198&amp;";",SMALL(IF(ISERROR(SEARCH(MID(";"&amp;'CASE DATA'!$E198&amp;";",ROW($1:$99),1),";")),"",ROW($1:$99)+1),COLUMN(H198)),SMALL(IF(ISERROR(SEARCH(MID(";"&amp;'CASE DATA'!$E198&amp;";",ROW($1:$99),1),";")),"",ROW($1:$99)),COLUMN(H197)+1)-SMALL(IF(ISERROR(SEARCH(MID(";"&amp;'CASE DATA'!$E198&amp;";",ROW($1:$99),1),";")),"",ROW($1:$99)),COLUMN(H197))-1)</f>
        <v/>
      </c>
      <c r="AC198" s="196" t="str" cm="1">
        <f t="array" ref="AC198">MID(";"&amp;'CASE DATA'!$E198&amp;";",SMALL(IF(ISERROR(SEARCH(MID(";"&amp;'CASE DATA'!$E198&amp;";",ROW($1:$99),1),";")),"",ROW($1:$99)+1),COLUMN(I198)),SMALL(IF(ISERROR(SEARCH(MID(";"&amp;'CASE DATA'!$E198&amp;";",ROW($1:$99),1),";")),"",ROW($1:$99)),COLUMN(I197)+1)-SMALL(IF(ISERROR(SEARCH(MID(";"&amp;'CASE DATA'!$E198&amp;";",ROW($1:$99),1),";")),"",ROW($1:$99)),COLUMN(I197))-1)</f>
        <v/>
      </c>
      <c r="AD198" s="196" t="str" cm="1">
        <f t="array" ref="AD198">MID(";"&amp;'CASE DATA'!$E198&amp;";",SMALL(IF(ISERROR(SEARCH(MID(";"&amp;'CASE DATA'!$E198&amp;";",ROW($1:$99),1),";")),"",ROW($1:$99)+1),COLUMN(J198)),SMALL(IF(ISERROR(SEARCH(MID(";"&amp;'CASE DATA'!$E198&amp;";",ROW($1:$99),1),";")),"",ROW($1:$99)),COLUMN(J197)+1)-SMALL(IF(ISERROR(SEARCH(MID(";"&amp;'CASE DATA'!$E198&amp;";",ROW($1:$99),1),";")),"",ROW($1:$99)),COLUMN(J197))-1)</f>
        <v/>
      </c>
      <c r="AE198" s="196" t="str" cm="1">
        <f t="array" ref="AE198">MID(";"&amp;'CASE DATA'!$E198&amp;";",SMALL(IF(ISERROR(SEARCH(MID(";"&amp;'CASE DATA'!$E198&amp;";",ROW($1:$99),1),";")),"",ROW($1:$99)+1),COLUMN(K198)),SMALL(IF(ISERROR(SEARCH(MID(";"&amp;'CASE DATA'!$E198&amp;";",ROW($1:$99),1),";")),"",ROW($1:$99)),COLUMN(K197)+1)-SMALL(IF(ISERROR(SEARCH(MID(";"&amp;'CASE DATA'!$E198&amp;";",ROW($1:$99),1),";")),"",ROW($1:$99)),COLUMN(K197))-1)</f>
        <v/>
      </c>
      <c r="AF198" s="196" t="str" cm="1">
        <f t="array" ref="AF198">MID(";"&amp;'CASE DATA'!$E198&amp;";",SMALL(IF(ISERROR(SEARCH(MID(";"&amp;'CASE DATA'!$E198&amp;";",ROW($1:$99),1),";")),"",ROW($1:$99)+1),COLUMN(L198)),SMALL(IF(ISERROR(SEARCH(MID(";"&amp;'CASE DATA'!$E198&amp;";",ROW($1:$99),1),";")),"",ROW($1:$99)),COLUMN(L197)+1)-SMALL(IF(ISERROR(SEARCH(MID(";"&amp;'CASE DATA'!$E198&amp;";",ROW($1:$99),1),";")),"",ROW($1:$99)),COLUMN(L197))-1)</f>
        <v/>
      </c>
    </row>
    <row r="199" spans="4:32" x14ac:dyDescent="0.3">
      <c r="D199" s="175"/>
      <c r="E199" s="185"/>
      <c r="S199" s="11">
        <f t="shared" si="4"/>
        <v>0</v>
      </c>
      <c r="U199" s="196" t="str" cm="1">
        <f t="array" ref="U199">MID(";"&amp;'CASE DATA'!$E199&amp;";",SMALL(IF(ISERROR(SEARCH(MID(";"&amp;'CASE DATA'!$E199&amp;";",ROW($1:$99),1),";")),"",ROW($1:$99)+1),COLUMN(A199)),SMALL(IF(ISERROR(SEARCH(MID(";"&amp;'CASE DATA'!$E199&amp;";",ROW($1:$99),1),";")),"",ROW($1:$99)),COLUMN(A198)+1)-SMALL(IF(ISERROR(SEARCH(MID(";"&amp;'CASE DATA'!$E199&amp;";",ROW($1:$99),1),";")),"",ROW($1:$99)),COLUMN(A198))-1)</f>
        <v/>
      </c>
      <c r="V199" s="196" t="str" cm="1">
        <f t="array" ref="V199">MID(";"&amp;'CASE DATA'!$E199&amp;";",SMALL(IF(ISERROR(SEARCH(MID(";"&amp;'CASE DATA'!$E199&amp;";",ROW($1:$99),1),";")),"",ROW($1:$99)+1),COLUMN(B199)),SMALL(IF(ISERROR(SEARCH(MID(";"&amp;'CASE DATA'!$E199&amp;";",ROW($1:$99),1),";")),"",ROW($1:$99)),COLUMN(B198)+1)-SMALL(IF(ISERROR(SEARCH(MID(";"&amp;'CASE DATA'!$E199&amp;";",ROW($1:$99),1),";")),"",ROW($1:$99)),COLUMN(B198))-1)</f>
        <v/>
      </c>
      <c r="W199" s="196" t="str" cm="1">
        <f t="array" ref="W199">MID(";"&amp;'CASE DATA'!$E199&amp;";",SMALL(IF(ISERROR(SEARCH(MID(";"&amp;'CASE DATA'!$E199&amp;";",ROW($1:$99),1),";")),"",ROW($1:$99)+1),COLUMN(C199)),SMALL(IF(ISERROR(SEARCH(MID(";"&amp;'CASE DATA'!$E199&amp;";",ROW($1:$99),1),";")),"",ROW($1:$99)),COLUMN(C198)+1)-SMALL(IF(ISERROR(SEARCH(MID(";"&amp;'CASE DATA'!$E199&amp;";",ROW($1:$99),1),";")),"",ROW($1:$99)),COLUMN(C198))-1)</f>
        <v/>
      </c>
      <c r="X199" s="196" t="str" cm="1">
        <f t="array" ref="X199">MID(";"&amp;'CASE DATA'!$E199&amp;";",SMALL(IF(ISERROR(SEARCH(MID(";"&amp;'CASE DATA'!$E199&amp;";",ROW($1:$99),1),";")),"",ROW($1:$99)+1),COLUMN(D199)),SMALL(IF(ISERROR(SEARCH(MID(";"&amp;'CASE DATA'!$E199&amp;";",ROW($1:$99),1),";")),"",ROW($1:$99)),COLUMN(D198)+1)-SMALL(IF(ISERROR(SEARCH(MID(";"&amp;'CASE DATA'!$E199&amp;";",ROW($1:$99),1),";")),"",ROW($1:$99)),COLUMN(D198))-1)</f>
        <v/>
      </c>
      <c r="Y199" s="196" t="str" cm="1">
        <f t="array" ref="Y199">MID(";"&amp;'CASE DATA'!$E199&amp;";",SMALL(IF(ISERROR(SEARCH(MID(";"&amp;'CASE DATA'!$E199&amp;";",ROW($1:$99),1),";")),"",ROW($1:$99)+1),COLUMN(E199)),SMALL(IF(ISERROR(SEARCH(MID(";"&amp;'CASE DATA'!$E199&amp;";",ROW($1:$99),1),";")),"",ROW($1:$99)),COLUMN(E198)+1)-SMALL(IF(ISERROR(SEARCH(MID(";"&amp;'CASE DATA'!$E199&amp;";",ROW($1:$99),1),";")),"",ROW($1:$99)),COLUMN(E198))-1)</f>
        <v/>
      </c>
      <c r="Z199" s="196" t="str" cm="1">
        <f t="array" ref="Z199">MID(";"&amp;'CASE DATA'!$E199&amp;";",SMALL(IF(ISERROR(SEARCH(MID(";"&amp;'CASE DATA'!$E199&amp;";",ROW($1:$99),1),";")),"",ROW($1:$99)+1),COLUMN(F199)),SMALL(IF(ISERROR(SEARCH(MID(";"&amp;'CASE DATA'!$E199&amp;";",ROW($1:$99),1),";")),"",ROW($1:$99)),COLUMN(F198)+1)-SMALL(IF(ISERROR(SEARCH(MID(";"&amp;'CASE DATA'!$E199&amp;";",ROW($1:$99),1),";")),"",ROW($1:$99)),COLUMN(F198))-1)</f>
        <v/>
      </c>
      <c r="AA199" s="196" t="str" cm="1">
        <f t="array" ref="AA199">MID(";"&amp;'CASE DATA'!$E199&amp;";",SMALL(IF(ISERROR(SEARCH(MID(";"&amp;'CASE DATA'!$E199&amp;";",ROW($1:$99),1),";")),"",ROW($1:$99)+1),COLUMN(G199)),SMALL(IF(ISERROR(SEARCH(MID(";"&amp;'CASE DATA'!$E199&amp;";",ROW($1:$99),1),";")),"",ROW($1:$99)),COLUMN(G198)+1)-SMALL(IF(ISERROR(SEARCH(MID(";"&amp;'CASE DATA'!$E199&amp;";",ROW($1:$99),1),";")),"",ROW($1:$99)),COLUMN(G198))-1)</f>
        <v/>
      </c>
      <c r="AB199" s="196" t="str" cm="1">
        <f t="array" ref="AB199">MID(";"&amp;'CASE DATA'!$E199&amp;";",SMALL(IF(ISERROR(SEARCH(MID(";"&amp;'CASE DATA'!$E199&amp;";",ROW($1:$99),1),";")),"",ROW($1:$99)+1),COLUMN(H199)),SMALL(IF(ISERROR(SEARCH(MID(";"&amp;'CASE DATA'!$E199&amp;";",ROW($1:$99),1),";")),"",ROW($1:$99)),COLUMN(H198)+1)-SMALL(IF(ISERROR(SEARCH(MID(";"&amp;'CASE DATA'!$E199&amp;";",ROW($1:$99),1),";")),"",ROW($1:$99)),COLUMN(H198))-1)</f>
        <v/>
      </c>
      <c r="AC199" s="196" t="str" cm="1">
        <f t="array" ref="AC199">MID(";"&amp;'CASE DATA'!$E199&amp;";",SMALL(IF(ISERROR(SEARCH(MID(";"&amp;'CASE DATA'!$E199&amp;";",ROW($1:$99),1),";")),"",ROW($1:$99)+1),COLUMN(I199)),SMALL(IF(ISERROR(SEARCH(MID(";"&amp;'CASE DATA'!$E199&amp;";",ROW($1:$99),1),";")),"",ROW($1:$99)),COLUMN(I198)+1)-SMALL(IF(ISERROR(SEARCH(MID(";"&amp;'CASE DATA'!$E199&amp;";",ROW($1:$99),1),";")),"",ROW($1:$99)),COLUMN(I198))-1)</f>
        <v/>
      </c>
      <c r="AD199" s="196" t="str" cm="1">
        <f t="array" ref="AD199">MID(";"&amp;'CASE DATA'!$E199&amp;";",SMALL(IF(ISERROR(SEARCH(MID(";"&amp;'CASE DATA'!$E199&amp;";",ROW($1:$99),1),";")),"",ROW($1:$99)+1),COLUMN(J199)),SMALL(IF(ISERROR(SEARCH(MID(";"&amp;'CASE DATA'!$E199&amp;";",ROW($1:$99),1),";")),"",ROW($1:$99)),COLUMN(J198)+1)-SMALL(IF(ISERROR(SEARCH(MID(";"&amp;'CASE DATA'!$E199&amp;";",ROW($1:$99),1),";")),"",ROW($1:$99)),COLUMN(J198))-1)</f>
        <v/>
      </c>
      <c r="AE199" s="196" t="str" cm="1">
        <f t="array" ref="AE199">MID(";"&amp;'CASE DATA'!$E199&amp;";",SMALL(IF(ISERROR(SEARCH(MID(";"&amp;'CASE DATA'!$E199&amp;";",ROW($1:$99),1),";")),"",ROW($1:$99)+1),COLUMN(K199)),SMALL(IF(ISERROR(SEARCH(MID(";"&amp;'CASE DATA'!$E199&amp;";",ROW($1:$99),1),";")),"",ROW($1:$99)),COLUMN(K198)+1)-SMALL(IF(ISERROR(SEARCH(MID(";"&amp;'CASE DATA'!$E199&amp;";",ROW($1:$99),1),";")),"",ROW($1:$99)),COLUMN(K198))-1)</f>
        <v/>
      </c>
      <c r="AF199" s="196" t="str" cm="1">
        <f t="array" ref="AF199">MID(";"&amp;'CASE DATA'!$E199&amp;";",SMALL(IF(ISERROR(SEARCH(MID(";"&amp;'CASE DATA'!$E199&amp;";",ROW($1:$99),1),";")),"",ROW($1:$99)+1),COLUMN(L199)),SMALL(IF(ISERROR(SEARCH(MID(";"&amp;'CASE DATA'!$E199&amp;";",ROW($1:$99),1),";")),"",ROW($1:$99)),COLUMN(L198)+1)-SMALL(IF(ISERROR(SEARCH(MID(";"&amp;'CASE DATA'!$E199&amp;";",ROW($1:$99),1),";")),"",ROW($1:$99)),COLUMN(L198))-1)</f>
        <v/>
      </c>
    </row>
    <row r="200" spans="4:32" x14ac:dyDescent="0.3">
      <c r="D200" s="175"/>
      <c r="E200" s="186"/>
      <c r="S200" s="11">
        <f t="shared" si="4"/>
        <v>0</v>
      </c>
      <c r="U200" s="196" t="str" cm="1">
        <f t="array" ref="U200">MID(";"&amp;'CASE DATA'!$E200&amp;";",SMALL(IF(ISERROR(SEARCH(MID(";"&amp;'CASE DATA'!$E200&amp;";",ROW($1:$99),1),";")),"",ROW($1:$99)+1),COLUMN(A200)),SMALL(IF(ISERROR(SEARCH(MID(";"&amp;'CASE DATA'!$E200&amp;";",ROW($1:$99),1),";")),"",ROW($1:$99)),COLUMN(A199)+1)-SMALL(IF(ISERROR(SEARCH(MID(";"&amp;'CASE DATA'!$E200&amp;";",ROW($1:$99),1),";")),"",ROW($1:$99)),COLUMN(A199))-1)</f>
        <v/>
      </c>
      <c r="V200" s="196" t="str" cm="1">
        <f t="array" ref="V200">MID(";"&amp;'CASE DATA'!$E200&amp;";",SMALL(IF(ISERROR(SEARCH(MID(";"&amp;'CASE DATA'!$E200&amp;";",ROW($1:$99),1),";")),"",ROW($1:$99)+1),COLUMN(B200)),SMALL(IF(ISERROR(SEARCH(MID(";"&amp;'CASE DATA'!$E200&amp;";",ROW($1:$99),1),";")),"",ROW($1:$99)),COLUMN(B199)+1)-SMALL(IF(ISERROR(SEARCH(MID(";"&amp;'CASE DATA'!$E200&amp;";",ROW($1:$99),1),";")),"",ROW($1:$99)),COLUMN(B199))-1)</f>
        <v/>
      </c>
      <c r="W200" s="196" t="str" cm="1">
        <f t="array" ref="W200">MID(";"&amp;'CASE DATA'!$E200&amp;";",SMALL(IF(ISERROR(SEARCH(MID(";"&amp;'CASE DATA'!$E200&amp;";",ROW($1:$99),1),";")),"",ROW($1:$99)+1),COLUMN(C200)),SMALL(IF(ISERROR(SEARCH(MID(";"&amp;'CASE DATA'!$E200&amp;";",ROW($1:$99),1),";")),"",ROW($1:$99)),COLUMN(C199)+1)-SMALL(IF(ISERROR(SEARCH(MID(";"&amp;'CASE DATA'!$E200&amp;";",ROW($1:$99),1),";")),"",ROW($1:$99)),COLUMN(C199))-1)</f>
        <v/>
      </c>
      <c r="X200" s="196" t="str" cm="1">
        <f t="array" ref="X200">MID(";"&amp;'CASE DATA'!$E200&amp;";",SMALL(IF(ISERROR(SEARCH(MID(";"&amp;'CASE DATA'!$E200&amp;";",ROW($1:$99),1),";")),"",ROW($1:$99)+1),COLUMN(D200)),SMALL(IF(ISERROR(SEARCH(MID(";"&amp;'CASE DATA'!$E200&amp;";",ROW($1:$99),1),";")),"",ROW($1:$99)),COLUMN(D199)+1)-SMALL(IF(ISERROR(SEARCH(MID(";"&amp;'CASE DATA'!$E200&amp;";",ROW($1:$99),1),";")),"",ROW($1:$99)),COLUMN(D199))-1)</f>
        <v/>
      </c>
      <c r="Y200" s="196" t="str" cm="1">
        <f t="array" ref="Y200">MID(";"&amp;'CASE DATA'!$E200&amp;";",SMALL(IF(ISERROR(SEARCH(MID(";"&amp;'CASE DATA'!$E200&amp;";",ROW($1:$99),1),";")),"",ROW($1:$99)+1),COLUMN(E200)),SMALL(IF(ISERROR(SEARCH(MID(";"&amp;'CASE DATA'!$E200&amp;";",ROW($1:$99),1),";")),"",ROW($1:$99)),COLUMN(E199)+1)-SMALL(IF(ISERROR(SEARCH(MID(";"&amp;'CASE DATA'!$E200&amp;";",ROW($1:$99),1),";")),"",ROW($1:$99)),COLUMN(E199))-1)</f>
        <v/>
      </c>
      <c r="Z200" s="196" t="str" cm="1">
        <f t="array" ref="Z200">MID(";"&amp;'CASE DATA'!$E200&amp;";",SMALL(IF(ISERROR(SEARCH(MID(";"&amp;'CASE DATA'!$E200&amp;";",ROW($1:$99),1),";")),"",ROW($1:$99)+1),COLUMN(F200)),SMALL(IF(ISERROR(SEARCH(MID(";"&amp;'CASE DATA'!$E200&amp;";",ROW($1:$99),1),";")),"",ROW($1:$99)),COLUMN(F199)+1)-SMALL(IF(ISERROR(SEARCH(MID(";"&amp;'CASE DATA'!$E200&amp;";",ROW($1:$99),1),";")),"",ROW($1:$99)),COLUMN(F199))-1)</f>
        <v/>
      </c>
      <c r="AA200" s="196" t="str" cm="1">
        <f t="array" ref="AA200">MID(";"&amp;'CASE DATA'!$E200&amp;";",SMALL(IF(ISERROR(SEARCH(MID(";"&amp;'CASE DATA'!$E200&amp;";",ROW($1:$99),1),";")),"",ROW($1:$99)+1),COLUMN(G200)),SMALL(IF(ISERROR(SEARCH(MID(";"&amp;'CASE DATA'!$E200&amp;";",ROW($1:$99),1),";")),"",ROW($1:$99)),COLUMN(G199)+1)-SMALL(IF(ISERROR(SEARCH(MID(";"&amp;'CASE DATA'!$E200&amp;";",ROW($1:$99),1),";")),"",ROW($1:$99)),COLUMN(G199))-1)</f>
        <v/>
      </c>
      <c r="AB200" s="196" t="str" cm="1">
        <f t="array" ref="AB200">MID(";"&amp;'CASE DATA'!$E200&amp;";",SMALL(IF(ISERROR(SEARCH(MID(";"&amp;'CASE DATA'!$E200&amp;";",ROW($1:$99),1),";")),"",ROW($1:$99)+1),COLUMN(H200)),SMALL(IF(ISERROR(SEARCH(MID(";"&amp;'CASE DATA'!$E200&amp;";",ROW($1:$99),1),";")),"",ROW($1:$99)),COLUMN(H199)+1)-SMALL(IF(ISERROR(SEARCH(MID(";"&amp;'CASE DATA'!$E200&amp;";",ROW($1:$99),1),";")),"",ROW($1:$99)),COLUMN(H199))-1)</f>
        <v/>
      </c>
      <c r="AC200" s="196" t="str" cm="1">
        <f t="array" ref="AC200">MID(";"&amp;'CASE DATA'!$E200&amp;";",SMALL(IF(ISERROR(SEARCH(MID(";"&amp;'CASE DATA'!$E200&amp;";",ROW($1:$99),1),";")),"",ROW($1:$99)+1),COLUMN(I200)),SMALL(IF(ISERROR(SEARCH(MID(";"&amp;'CASE DATA'!$E200&amp;";",ROW($1:$99),1),";")),"",ROW($1:$99)),COLUMN(I199)+1)-SMALL(IF(ISERROR(SEARCH(MID(";"&amp;'CASE DATA'!$E200&amp;";",ROW($1:$99),1),";")),"",ROW($1:$99)),COLUMN(I199))-1)</f>
        <v/>
      </c>
      <c r="AD200" s="196" t="str" cm="1">
        <f t="array" ref="AD200">MID(";"&amp;'CASE DATA'!$E200&amp;";",SMALL(IF(ISERROR(SEARCH(MID(";"&amp;'CASE DATA'!$E200&amp;";",ROW($1:$99),1),";")),"",ROW($1:$99)+1),COLUMN(J200)),SMALL(IF(ISERROR(SEARCH(MID(";"&amp;'CASE DATA'!$E200&amp;";",ROW($1:$99),1),";")),"",ROW($1:$99)),COLUMN(J199)+1)-SMALL(IF(ISERROR(SEARCH(MID(";"&amp;'CASE DATA'!$E200&amp;";",ROW($1:$99),1),";")),"",ROW($1:$99)),COLUMN(J199))-1)</f>
        <v/>
      </c>
      <c r="AE200" s="196" t="str" cm="1">
        <f t="array" ref="AE200">MID(";"&amp;'CASE DATA'!$E200&amp;";",SMALL(IF(ISERROR(SEARCH(MID(";"&amp;'CASE DATA'!$E200&amp;";",ROW($1:$99),1),";")),"",ROW($1:$99)+1),COLUMN(K200)),SMALL(IF(ISERROR(SEARCH(MID(";"&amp;'CASE DATA'!$E200&amp;";",ROW($1:$99),1),";")),"",ROW($1:$99)),COLUMN(K199)+1)-SMALL(IF(ISERROR(SEARCH(MID(";"&amp;'CASE DATA'!$E200&amp;";",ROW($1:$99),1),";")),"",ROW($1:$99)),COLUMN(K199))-1)</f>
        <v/>
      </c>
      <c r="AF200" s="196" t="str" cm="1">
        <f t="array" ref="AF200">MID(";"&amp;'CASE DATA'!$E200&amp;";",SMALL(IF(ISERROR(SEARCH(MID(";"&amp;'CASE DATA'!$E200&amp;";",ROW($1:$99),1),";")),"",ROW($1:$99)+1),COLUMN(L200)),SMALL(IF(ISERROR(SEARCH(MID(";"&amp;'CASE DATA'!$E200&amp;";",ROW($1:$99),1),";")),"",ROW($1:$99)),COLUMN(L199)+1)-SMALL(IF(ISERROR(SEARCH(MID(";"&amp;'CASE DATA'!$E200&amp;";",ROW($1:$99),1),";")),"",ROW($1:$99)),COLUMN(L199))-1)</f>
        <v/>
      </c>
    </row>
    <row r="201" spans="4:32" x14ac:dyDescent="0.3">
      <c r="S201" s="11">
        <f t="shared" si="4"/>
        <v>0</v>
      </c>
      <c r="U201" s="196" t="str" cm="1">
        <f t="array" ref="U201">MID(";"&amp;'CASE DATA'!$E201&amp;";",SMALL(IF(ISERROR(SEARCH(MID(";"&amp;'CASE DATA'!$E201&amp;";",ROW($1:$99),1),";")),"",ROW($1:$99)+1),COLUMN(A201)),SMALL(IF(ISERROR(SEARCH(MID(";"&amp;'CASE DATA'!$E201&amp;";",ROW($1:$99),1),";")),"",ROW($1:$99)),COLUMN(A200)+1)-SMALL(IF(ISERROR(SEARCH(MID(";"&amp;'CASE DATA'!$E201&amp;";",ROW($1:$99),1),";")),"",ROW($1:$99)),COLUMN(A200))-1)</f>
        <v/>
      </c>
      <c r="V201" s="196" t="str" cm="1">
        <f t="array" ref="V201">MID(";"&amp;'CASE DATA'!$E201&amp;";",SMALL(IF(ISERROR(SEARCH(MID(";"&amp;'CASE DATA'!$E201&amp;";",ROW($1:$99),1),";")),"",ROW($1:$99)+1),COLUMN(B201)),SMALL(IF(ISERROR(SEARCH(MID(";"&amp;'CASE DATA'!$E201&amp;";",ROW($1:$99),1),";")),"",ROW($1:$99)),COLUMN(B200)+1)-SMALL(IF(ISERROR(SEARCH(MID(";"&amp;'CASE DATA'!$E201&amp;";",ROW($1:$99),1),";")),"",ROW($1:$99)),COLUMN(B200))-1)</f>
        <v/>
      </c>
      <c r="W201" s="196" t="str" cm="1">
        <f t="array" ref="W201">MID(";"&amp;'CASE DATA'!$E201&amp;";",SMALL(IF(ISERROR(SEARCH(MID(";"&amp;'CASE DATA'!$E201&amp;";",ROW($1:$99),1),";")),"",ROW($1:$99)+1),COLUMN(C201)),SMALL(IF(ISERROR(SEARCH(MID(";"&amp;'CASE DATA'!$E201&amp;";",ROW($1:$99),1),";")),"",ROW($1:$99)),COLUMN(C200)+1)-SMALL(IF(ISERROR(SEARCH(MID(";"&amp;'CASE DATA'!$E201&amp;";",ROW($1:$99),1),";")),"",ROW($1:$99)),COLUMN(C200))-1)</f>
        <v/>
      </c>
      <c r="X201" s="196" t="str" cm="1">
        <f t="array" ref="X201">MID(";"&amp;'CASE DATA'!$E201&amp;";",SMALL(IF(ISERROR(SEARCH(MID(";"&amp;'CASE DATA'!$E201&amp;";",ROW($1:$99),1),";")),"",ROW($1:$99)+1),COLUMN(D201)),SMALL(IF(ISERROR(SEARCH(MID(";"&amp;'CASE DATA'!$E201&amp;";",ROW($1:$99),1),";")),"",ROW($1:$99)),COLUMN(D200)+1)-SMALL(IF(ISERROR(SEARCH(MID(";"&amp;'CASE DATA'!$E201&amp;";",ROW($1:$99),1),";")),"",ROW($1:$99)),COLUMN(D200))-1)</f>
        <v/>
      </c>
      <c r="Y201" s="196" t="str" cm="1">
        <f t="array" ref="Y201">MID(";"&amp;'CASE DATA'!$E201&amp;";",SMALL(IF(ISERROR(SEARCH(MID(";"&amp;'CASE DATA'!$E201&amp;";",ROW($1:$99),1),";")),"",ROW($1:$99)+1),COLUMN(E201)),SMALL(IF(ISERROR(SEARCH(MID(";"&amp;'CASE DATA'!$E201&amp;";",ROW($1:$99),1),";")),"",ROW($1:$99)),COLUMN(E200)+1)-SMALL(IF(ISERROR(SEARCH(MID(";"&amp;'CASE DATA'!$E201&amp;";",ROW($1:$99),1),";")),"",ROW($1:$99)),COLUMN(E200))-1)</f>
        <v/>
      </c>
      <c r="Z201" s="196" t="str" cm="1">
        <f t="array" ref="Z201">MID(";"&amp;'CASE DATA'!$E201&amp;";",SMALL(IF(ISERROR(SEARCH(MID(";"&amp;'CASE DATA'!$E201&amp;";",ROW($1:$99),1),";")),"",ROW($1:$99)+1),COLUMN(F201)),SMALL(IF(ISERROR(SEARCH(MID(";"&amp;'CASE DATA'!$E201&amp;";",ROW($1:$99),1),";")),"",ROW($1:$99)),COLUMN(F200)+1)-SMALL(IF(ISERROR(SEARCH(MID(";"&amp;'CASE DATA'!$E201&amp;";",ROW($1:$99),1),";")),"",ROW($1:$99)),COLUMN(F200))-1)</f>
        <v/>
      </c>
      <c r="AA201" s="196" t="str" cm="1">
        <f t="array" ref="AA201">MID(";"&amp;'CASE DATA'!$E201&amp;";",SMALL(IF(ISERROR(SEARCH(MID(";"&amp;'CASE DATA'!$E201&amp;";",ROW($1:$99),1),";")),"",ROW($1:$99)+1),COLUMN(G201)),SMALL(IF(ISERROR(SEARCH(MID(";"&amp;'CASE DATA'!$E201&amp;";",ROW($1:$99),1),";")),"",ROW($1:$99)),COLUMN(G200)+1)-SMALL(IF(ISERROR(SEARCH(MID(";"&amp;'CASE DATA'!$E201&amp;";",ROW($1:$99),1),";")),"",ROW($1:$99)),COLUMN(G200))-1)</f>
        <v/>
      </c>
      <c r="AB201" s="196" t="str" cm="1">
        <f t="array" ref="AB201">MID(";"&amp;'CASE DATA'!$E201&amp;";",SMALL(IF(ISERROR(SEARCH(MID(";"&amp;'CASE DATA'!$E201&amp;";",ROW($1:$99),1),";")),"",ROW($1:$99)+1),COLUMN(H201)),SMALL(IF(ISERROR(SEARCH(MID(";"&amp;'CASE DATA'!$E201&amp;";",ROW($1:$99),1),";")),"",ROW($1:$99)),COLUMN(H200)+1)-SMALL(IF(ISERROR(SEARCH(MID(";"&amp;'CASE DATA'!$E201&amp;";",ROW($1:$99),1),";")),"",ROW($1:$99)),COLUMN(H200))-1)</f>
        <v/>
      </c>
      <c r="AC201" s="196" t="str" cm="1">
        <f t="array" ref="AC201">MID(";"&amp;'CASE DATA'!$E201&amp;";",SMALL(IF(ISERROR(SEARCH(MID(";"&amp;'CASE DATA'!$E201&amp;";",ROW($1:$99),1),";")),"",ROW($1:$99)+1),COLUMN(I201)),SMALL(IF(ISERROR(SEARCH(MID(";"&amp;'CASE DATA'!$E201&amp;";",ROW($1:$99),1),";")),"",ROW($1:$99)),COLUMN(I200)+1)-SMALL(IF(ISERROR(SEARCH(MID(";"&amp;'CASE DATA'!$E201&amp;";",ROW($1:$99),1),";")),"",ROW($1:$99)),COLUMN(I200))-1)</f>
        <v/>
      </c>
      <c r="AD201" s="196" t="str" cm="1">
        <f t="array" ref="AD201">MID(";"&amp;'CASE DATA'!$E201&amp;";",SMALL(IF(ISERROR(SEARCH(MID(";"&amp;'CASE DATA'!$E201&amp;";",ROW($1:$99),1),";")),"",ROW($1:$99)+1),COLUMN(J201)),SMALL(IF(ISERROR(SEARCH(MID(";"&amp;'CASE DATA'!$E201&amp;";",ROW($1:$99),1),";")),"",ROW($1:$99)),COLUMN(J200)+1)-SMALL(IF(ISERROR(SEARCH(MID(";"&amp;'CASE DATA'!$E201&amp;";",ROW($1:$99),1),";")),"",ROW($1:$99)),COLUMN(J200))-1)</f>
        <v/>
      </c>
      <c r="AE201" s="196" t="str" cm="1">
        <f t="array" ref="AE201">MID(";"&amp;'CASE DATA'!$E201&amp;";",SMALL(IF(ISERROR(SEARCH(MID(";"&amp;'CASE DATA'!$E201&amp;";",ROW($1:$99),1),";")),"",ROW($1:$99)+1),COLUMN(K201)),SMALL(IF(ISERROR(SEARCH(MID(";"&amp;'CASE DATA'!$E201&amp;";",ROW($1:$99),1),";")),"",ROW($1:$99)),COLUMN(K200)+1)-SMALL(IF(ISERROR(SEARCH(MID(";"&amp;'CASE DATA'!$E201&amp;";",ROW($1:$99),1),";")),"",ROW($1:$99)),COLUMN(K200))-1)</f>
        <v/>
      </c>
      <c r="AF201" s="196" t="str" cm="1">
        <f t="array" ref="AF201">MID(";"&amp;'CASE DATA'!$E201&amp;";",SMALL(IF(ISERROR(SEARCH(MID(";"&amp;'CASE DATA'!$E201&amp;";",ROW($1:$99),1),";")),"",ROW($1:$99)+1),COLUMN(L201)),SMALL(IF(ISERROR(SEARCH(MID(";"&amp;'CASE DATA'!$E201&amp;";",ROW($1:$99),1),";")),"",ROW($1:$99)),COLUMN(L200)+1)-SMALL(IF(ISERROR(SEARCH(MID(";"&amp;'CASE DATA'!$E201&amp;";",ROW($1:$99),1),";")),"",ROW($1:$99)),COLUMN(L200))-1)</f>
        <v/>
      </c>
    </row>
    <row r="202" spans="4:32" x14ac:dyDescent="0.3">
      <c r="S202" s="11">
        <f t="shared" si="4"/>
        <v>0</v>
      </c>
      <c r="U202" s="196" t="str" cm="1">
        <f t="array" ref="U202">MID(";"&amp;'CASE DATA'!$E202&amp;";",SMALL(IF(ISERROR(SEARCH(MID(";"&amp;'CASE DATA'!$E202&amp;";",ROW($1:$99),1),";")),"",ROW($1:$99)+1),COLUMN(A202)),SMALL(IF(ISERROR(SEARCH(MID(";"&amp;'CASE DATA'!$E202&amp;";",ROW($1:$99),1),";")),"",ROW($1:$99)),COLUMN(A201)+1)-SMALL(IF(ISERROR(SEARCH(MID(";"&amp;'CASE DATA'!$E202&amp;";",ROW($1:$99),1),";")),"",ROW($1:$99)),COLUMN(A201))-1)</f>
        <v/>
      </c>
      <c r="V202" s="196" t="str" cm="1">
        <f t="array" ref="V202">MID(";"&amp;'CASE DATA'!$E202&amp;";",SMALL(IF(ISERROR(SEARCH(MID(";"&amp;'CASE DATA'!$E202&amp;";",ROW($1:$99),1),";")),"",ROW($1:$99)+1),COLUMN(B202)),SMALL(IF(ISERROR(SEARCH(MID(";"&amp;'CASE DATA'!$E202&amp;";",ROW($1:$99),1),";")),"",ROW($1:$99)),COLUMN(B201)+1)-SMALL(IF(ISERROR(SEARCH(MID(";"&amp;'CASE DATA'!$E202&amp;";",ROW($1:$99),1),";")),"",ROW($1:$99)),COLUMN(B201))-1)</f>
        <v/>
      </c>
      <c r="W202" s="196" t="str" cm="1">
        <f t="array" ref="W202">MID(";"&amp;'CASE DATA'!$E202&amp;";",SMALL(IF(ISERROR(SEARCH(MID(";"&amp;'CASE DATA'!$E202&amp;";",ROW($1:$99),1),";")),"",ROW($1:$99)+1),COLUMN(C202)),SMALL(IF(ISERROR(SEARCH(MID(";"&amp;'CASE DATA'!$E202&amp;";",ROW($1:$99),1),";")),"",ROW($1:$99)),COLUMN(C201)+1)-SMALL(IF(ISERROR(SEARCH(MID(";"&amp;'CASE DATA'!$E202&amp;";",ROW($1:$99),1),";")),"",ROW($1:$99)),COLUMN(C201))-1)</f>
        <v/>
      </c>
      <c r="X202" s="196" t="str" cm="1">
        <f t="array" ref="X202">MID(";"&amp;'CASE DATA'!$E202&amp;";",SMALL(IF(ISERROR(SEARCH(MID(";"&amp;'CASE DATA'!$E202&amp;";",ROW($1:$99),1),";")),"",ROW($1:$99)+1),COLUMN(D202)),SMALL(IF(ISERROR(SEARCH(MID(";"&amp;'CASE DATA'!$E202&amp;";",ROW($1:$99),1),";")),"",ROW($1:$99)),COLUMN(D201)+1)-SMALL(IF(ISERROR(SEARCH(MID(";"&amp;'CASE DATA'!$E202&amp;";",ROW($1:$99),1),";")),"",ROW($1:$99)),COLUMN(D201))-1)</f>
        <v/>
      </c>
      <c r="Y202" s="196" t="str" cm="1">
        <f t="array" ref="Y202">MID(";"&amp;'CASE DATA'!$E202&amp;";",SMALL(IF(ISERROR(SEARCH(MID(";"&amp;'CASE DATA'!$E202&amp;";",ROW($1:$99),1),";")),"",ROW($1:$99)+1),COLUMN(E202)),SMALL(IF(ISERROR(SEARCH(MID(";"&amp;'CASE DATA'!$E202&amp;";",ROW($1:$99),1),";")),"",ROW($1:$99)),COLUMN(E201)+1)-SMALL(IF(ISERROR(SEARCH(MID(";"&amp;'CASE DATA'!$E202&amp;";",ROW($1:$99),1),";")),"",ROW($1:$99)),COLUMN(E201))-1)</f>
        <v/>
      </c>
      <c r="Z202" s="196" t="str" cm="1">
        <f t="array" ref="Z202">MID(";"&amp;'CASE DATA'!$E202&amp;";",SMALL(IF(ISERROR(SEARCH(MID(";"&amp;'CASE DATA'!$E202&amp;";",ROW($1:$99),1),";")),"",ROW($1:$99)+1),COLUMN(F202)),SMALL(IF(ISERROR(SEARCH(MID(";"&amp;'CASE DATA'!$E202&amp;";",ROW($1:$99),1),";")),"",ROW($1:$99)),COLUMN(F201)+1)-SMALL(IF(ISERROR(SEARCH(MID(";"&amp;'CASE DATA'!$E202&amp;";",ROW($1:$99),1),";")),"",ROW($1:$99)),COLUMN(F201))-1)</f>
        <v/>
      </c>
      <c r="AA202" s="196" t="str" cm="1">
        <f t="array" ref="AA202">MID(";"&amp;'CASE DATA'!$E202&amp;";",SMALL(IF(ISERROR(SEARCH(MID(";"&amp;'CASE DATA'!$E202&amp;";",ROW($1:$99),1),";")),"",ROW($1:$99)+1),COLUMN(G202)),SMALL(IF(ISERROR(SEARCH(MID(";"&amp;'CASE DATA'!$E202&amp;";",ROW($1:$99),1),";")),"",ROW($1:$99)),COLUMN(G201)+1)-SMALL(IF(ISERROR(SEARCH(MID(";"&amp;'CASE DATA'!$E202&amp;";",ROW($1:$99),1),";")),"",ROW($1:$99)),COLUMN(G201))-1)</f>
        <v/>
      </c>
      <c r="AB202" s="196" t="str" cm="1">
        <f t="array" ref="AB202">MID(";"&amp;'CASE DATA'!$E202&amp;";",SMALL(IF(ISERROR(SEARCH(MID(";"&amp;'CASE DATA'!$E202&amp;";",ROW($1:$99),1),";")),"",ROW($1:$99)+1),COLUMN(H202)),SMALL(IF(ISERROR(SEARCH(MID(";"&amp;'CASE DATA'!$E202&amp;";",ROW($1:$99),1),";")),"",ROW($1:$99)),COLUMN(H201)+1)-SMALL(IF(ISERROR(SEARCH(MID(";"&amp;'CASE DATA'!$E202&amp;";",ROW($1:$99),1),";")),"",ROW($1:$99)),COLUMN(H201))-1)</f>
        <v/>
      </c>
      <c r="AC202" s="196" t="str" cm="1">
        <f t="array" ref="AC202">MID(";"&amp;'CASE DATA'!$E202&amp;";",SMALL(IF(ISERROR(SEARCH(MID(";"&amp;'CASE DATA'!$E202&amp;";",ROW($1:$99),1),";")),"",ROW($1:$99)+1),COLUMN(I202)),SMALL(IF(ISERROR(SEARCH(MID(";"&amp;'CASE DATA'!$E202&amp;";",ROW($1:$99),1),";")),"",ROW($1:$99)),COLUMN(I201)+1)-SMALL(IF(ISERROR(SEARCH(MID(";"&amp;'CASE DATA'!$E202&amp;";",ROW($1:$99),1),";")),"",ROW($1:$99)),COLUMN(I201))-1)</f>
        <v/>
      </c>
      <c r="AD202" s="196" t="str" cm="1">
        <f t="array" ref="AD202">MID(";"&amp;'CASE DATA'!$E202&amp;";",SMALL(IF(ISERROR(SEARCH(MID(";"&amp;'CASE DATA'!$E202&amp;";",ROW($1:$99),1),";")),"",ROW($1:$99)+1),COLUMN(J202)),SMALL(IF(ISERROR(SEARCH(MID(";"&amp;'CASE DATA'!$E202&amp;";",ROW($1:$99),1),";")),"",ROW($1:$99)),COLUMN(J201)+1)-SMALL(IF(ISERROR(SEARCH(MID(";"&amp;'CASE DATA'!$E202&amp;";",ROW($1:$99),1),";")),"",ROW($1:$99)),COLUMN(J201))-1)</f>
        <v/>
      </c>
      <c r="AE202" s="196" t="str" cm="1">
        <f t="array" ref="AE202">MID(";"&amp;'CASE DATA'!$E202&amp;";",SMALL(IF(ISERROR(SEARCH(MID(";"&amp;'CASE DATA'!$E202&amp;";",ROW($1:$99),1),";")),"",ROW($1:$99)+1),COLUMN(K202)),SMALL(IF(ISERROR(SEARCH(MID(";"&amp;'CASE DATA'!$E202&amp;";",ROW($1:$99),1),";")),"",ROW($1:$99)),COLUMN(K201)+1)-SMALL(IF(ISERROR(SEARCH(MID(";"&amp;'CASE DATA'!$E202&amp;";",ROW($1:$99),1),";")),"",ROW($1:$99)),COLUMN(K201))-1)</f>
        <v/>
      </c>
      <c r="AF202" s="196" t="str" cm="1">
        <f t="array" ref="AF202">MID(";"&amp;'CASE DATA'!$E202&amp;";",SMALL(IF(ISERROR(SEARCH(MID(";"&amp;'CASE DATA'!$E202&amp;";",ROW($1:$99),1),";")),"",ROW($1:$99)+1),COLUMN(L202)),SMALL(IF(ISERROR(SEARCH(MID(";"&amp;'CASE DATA'!$E202&amp;";",ROW($1:$99),1),";")),"",ROW($1:$99)),COLUMN(L201)+1)-SMALL(IF(ISERROR(SEARCH(MID(";"&amp;'CASE DATA'!$E202&amp;";",ROW($1:$99),1),";")),"",ROW($1:$99)),COLUMN(L201))-1)</f>
        <v/>
      </c>
    </row>
    <row r="203" spans="4:32" x14ac:dyDescent="0.3">
      <c r="S203" s="11">
        <f t="shared" si="4"/>
        <v>0</v>
      </c>
      <c r="U203" s="196" t="str" cm="1">
        <f t="array" ref="U203">MID(";"&amp;'CASE DATA'!$E203&amp;";",SMALL(IF(ISERROR(SEARCH(MID(";"&amp;'CASE DATA'!$E203&amp;";",ROW($1:$99),1),";")),"",ROW($1:$99)+1),COLUMN(A203)),SMALL(IF(ISERROR(SEARCH(MID(";"&amp;'CASE DATA'!$E203&amp;";",ROW($1:$99),1),";")),"",ROW($1:$99)),COLUMN(A202)+1)-SMALL(IF(ISERROR(SEARCH(MID(";"&amp;'CASE DATA'!$E203&amp;";",ROW($1:$99),1),";")),"",ROW($1:$99)),COLUMN(A202))-1)</f>
        <v/>
      </c>
      <c r="V203" s="196" t="str" cm="1">
        <f t="array" ref="V203">MID(";"&amp;'CASE DATA'!$E203&amp;";",SMALL(IF(ISERROR(SEARCH(MID(";"&amp;'CASE DATA'!$E203&amp;";",ROW($1:$99),1),";")),"",ROW($1:$99)+1),COLUMN(B203)),SMALL(IF(ISERROR(SEARCH(MID(";"&amp;'CASE DATA'!$E203&amp;";",ROW($1:$99),1),";")),"",ROW($1:$99)),COLUMN(B202)+1)-SMALL(IF(ISERROR(SEARCH(MID(";"&amp;'CASE DATA'!$E203&amp;";",ROW($1:$99),1),";")),"",ROW($1:$99)),COLUMN(B202))-1)</f>
        <v/>
      </c>
      <c r="W203" s="196" t="str" cm="1">
        <f t="array" ref="W203">MID(";"&amp;'CASE DATA'!$E203&amp;";",SMALL(IF(ISERROR(SEARCH(MID(";"&amp;'CASE DATA'!$E203&amp;";",ROW($1:$99),1),";")),"",ROW($1:$99)+1),COLUMN(C203)),SMALL(IF(ISERROR(SEARCH(MID(";"&amp;'CASE DATA'!$E203&amp;";",ROW($1:$99),1),";")),"",ROW($1:$99)),COLUMN(C202)+1)-SMALL(IF(ISERROR(SEARCH(MID(";"&amp;'CASE DATA'!$E203&amp;";",ROW($1:$99),1),";")),"",ROW($1:$99)),COLUMN(C202))-1)</f>
        <v/>
      </c>
      <c r="X203" s="196" t="str" cm="1">
        <f t="array" ref="X203">MID(";"&amp;'CASE DATA'!$E203&amp;";",SMALL(IF(ISERROR(SEARCH(MID(";"&amp;'CASE DATA'!$E203&amp;";",ROW($1:$99),1),";")),"",ROW($1:$99)+1),COLUMN(D203)),SMALL(IF(ISERROR(SEARCH(MID(";"&amp;'CASE DATA'!$E203&amp;";",ROW($1:$99),1),";")),"",ROW($1:$99)),COLUMN(D202)+1)-SMALL(IF(ISERROR(SEARCH(MID(";"&amp;'CASE DATA'!$E203&amp;";",ROW($1:$99),1),";")),"",ROW($1:$99)),COLUMN(D202))-1)</f>
        <v/>
      </c>
      <c r="Y203" s="196" t="str" cm="1">
        <f t="array" ref="Y203">MID(";"&amp;'CASE DATA'!$E203&amp;";",SMALL(IF(ISERROR(SEARCH(MID(";"&amp;'CASE DATA'!$E203&amp;";",ROW($1:$99),1),";")),"",ROW($1:$99)+1),COLUMN(E203)),SMALL(IF(ISERROR(SEARCH(MID(";"&amp;'CASE DATA'!$E203&amp;";",ROW($1:$99),1),";")),"",ROW($1:$99)),COLUMN(E202)+1)-SMALL(IF(ISERROR(SEARCH(MID(";"&amp;'CASE DATA'!$E203&amp;";",ROW($1:$99),1),";")),"",ROW($1:$99)),COLUMN(E202))-1)</f>
        <v/>
      </c>
      <c r="Z203" s="196" t="str" cm="1">
        <f t="array" ref="Z203">MID(";"&amp;'CASE DATA'!$E203&amp;";",SMALL(IF(ISERROR(SEARCH(MID(";"&amp;'CASE DATA'!$E203&amp;";",ROW($1:$99),1),";")),"",ROW($1:$99)+1),COLUMN(F203)),SMALL(IF(ISERROR(SEARCH(MID(";"&amp;'CASE DATA'!$E203&amp;";",ROW($1:$99),1),";")),"",ROW($1:$99)),COLUMN(F202)+1)-SMALL(IF(ISERROR(SEARCH(MID(";"&amp;'CASE DATA'!$E203&amp;";",ROW($1:$99),1),";")),"",ROW($1:$99)),COLUMN(F202))-1)</f>
        <v/>
      </c>
      <c r="AA203" s="196" t="str" cm="1">
        <f t="array" ref="AA203">MID(";"&amp;'CASE DATA'!$E203&amp;";",SMALL(IF(ISERROR(SEARCH(MID(";"&amp;'CASE DATA'!$E203&amp;";",ROW($1:$99),1),";")),"",ROW($1:$99)+1),COLUMN(G203)),SMALL(IF(ISERROR(SEARCH(MID(";"&amp;'CASE DATA'!$E203&amp;";",ROW($1:$99),1),";")),"",ROW($1:$99)),COLUMN(G202)+1)-SMALL(IF(ISERROR(SEARCH(MID(";"&amp;'CASE DATA'!$E203&amp;";",ROW($1:$99),1),";")),"",ROW($1:$99)),COLUMN(G202))-1)</f>
        <v/>
      </c>
      <c r="AB203" s="196" t="str" cm="1">
        <f t="array" ref="AB203">MID(";"&amp;'CASE DATA'!$E203&amp;";",SMALL(IF(ISERROR(SEARCH(MID(";"&amp;'CASE DATA'!$E203&amp;";",ROW($1:$99),1),";")),"",ROW($1:$99)+1),COLUMN(H203)),SMALL(IF(ISERROR(SEARCH(MID(";"&amp;'CASE DATA'!$E203&amp;";",ROW($1:$99),1),";")),"",ROW($1:$99)),COLUMN(H202)+1)-SMALL(IF(ISERROR(SEARCH(MID(";"&amp;'CASE DATA'!$E203&amp;";",ROW($1:$99),1),";")),"",ROW($1:$99)),COLUMN(H202))-1)</f>
        <v/>
      </c>
      <c r="AC203" s="196" t="str" cm="1">
        <f t="array" ref="AC203">MID(";"&amp;'CASE DATA'!$E203&amp;";",SMALL(IF(ISERROR(SEARCH(MID(";"&amp;'CASE DATA'!$E203&amp;";",ROW($1:$99),1),";")),"",ROW($1:$99)+1),COLUMN(I203)),SMALL(IF(ISERROR(SEARCH(MID(";"&amp;'CASE DATA'!$E203&amp;";",ROW($1:$99),1),";")),"",ROW($1:$99)),COLUMN(I202)+1)-SMALL(IF(ISERROR(SEARCH(MID(";"&amp;'CASE DATA'!$E203&amp;";",ROW($1:$99),1),";")),"",ROW($1:$99)),COLUMN(I202))-1)</f>
        <v/>
      </c>
      <c r="AD203" s="196" t="str" cm="1">
        <f t="array" ref="AD203">MID(";"&amp;'CASE DATA'!$E203&amp;";",SMALL(IF(ISERROR(SEARCH(MID(";"&amp;'CASE DATA'!$E203&amp;";",ROW($1:$99),1),";")),"",ROW($1:$99)+1),COLUMN(J203)),SMALL(IF(ISERROR(SEARCH(MID(";"&amp;'CASE DATA'!$E203&amp;";",ROW($1:$99),1),";")),"",ROW($1:$99)),COLUMN(J202)+1)-SMALL(IF(ISERROR(SEARCH(MID(";"&amp;'CASE DATA'!$E203&amp;";",ROW($1:$99),1),";")),"",ROW($1:$99)),COLUMN(J202))-1)</f>
        <v/>
      </c>
      <c r="AE203" s="196" t="str" cm="1">
        <f t="array" ref="AE203">MID(";"&amp;'CASE DATA'!$E203&amp;";",SMALL(IF(ISERROR(SEARCH(MID(";"&amp;'CASE DATA'!$E203&amp;";",ROW($1:$99),1),";")),"",ROW($1:$99)+1),COLUMN(K203)),SMALL(IF(ISERROR(SEARCH(MID(";"&amp;'CASE DATA'!$E203&amp;";",ROW($1:$99),1),";")),"",ROW($1:$99)),COLUMN(K202)+1)-SMALL(IF(ISERROR(SEARCH(MID(";"&amp;'CASE DATA'!$E203&amp;";",ROW($1:$99),1),";")),"",ROW($1:$99)),COLUMN(K202))-1)</f>
        <v/>
      </c>
      <c r="AF203" s="196" t="str" cm="1">
        <f t="array" ref="AF203">MID(";"&amp;'CASE DATA'!$E203&amp;";",SMALL(IF(ISERROR(SEARCH(MID(";"&amp;'CASE DATA'!$E203&amp;";",ROW($1:$99),1),";")),"",ROW($1:$99)+1),COLUMN(L203)),SMALL(IF(ISERROR(SEARCH(MID(";"&amp;'CASE DATA'!$E203&amp;";",ROW($1:$99),1),";")),"",ROW($1:$99)),COLUMN(L202)+1)-SMALL(IF(ISERROR(SEARCH(MID(";"&amp;'CASE DATA'!$E203&amp;";",ROW($1:$99),1),";")),"",ROW($1:$99)),COLUMN(L202))-1)</f>
        <v/>
      </c>
    </row>
    <row r="204" spans="4:32" x14ac:dyDescent="0.3">
      <c r="S204" s="11">
        <f t="shared" si="4"/>
        <v>0</v>
      </c>
      <c r="U204" s="196" t="str" cm="1">
        <f t="array" ref="U204">MID(";"&amp;'CASE DATA'!$E204&amp;";",SMALL(IF(ISERROR(SEARCH(MID(";"&amp;'CASE DATA'!$E204&amp;";",ROW($1:$99),1),";")),"",ROW($1:$99)+1),COLUMN(A204)),SMALL(IF(ISERROR(SEARCH(MID(";"&amp;'CASE DATA'!$E204&amp;";",ROW($1:$99),1),";")),"",ROW($1:$99)),COLUMN(A203)+1)-SMALL(IF(ISERROR(SEARCH(MID(";"&amp;'CASE DATA'!$E204&amp;";",ROW($1:$99),1),";")),"",ROW($1:$99)),COLUMN(A203))-1)</f>
        <v/>
      </c>
      <c r="V204" s="196" t="str" cm="1">
        <f t="array" ref="V204">MID(";"&amp;'CASE DATA'!$E204&amp;";",SMALL(IF(ISERROR(SEARCH(MID(";"&amp;'CASE DATA'!$E204&amp;";",ROW($1:$99),1),";")),"",ROW($1:$99)+1),COLUMN(B204)),SMALL(IF(ISERROR(SEARCH(MID(";"&amp;'CASE DATA'!$E204&amp;";",ROW($1:$99),1),";")),"",ROW($1:$99)),COLUMN(B203)+1)-SMALL(IF(ISERROR(SEARCH(MID(";"&amp;'CASE DATA'!$E204&amp;";",ROW($1:$99),1),";")),"",ROW($1:$99)),COLUMN(B203))-1)</f>
        <v/>
      </c>
      <c r="W204" s="196" t="str" cm="1">
        <f t="array" ref="W204">MID(";"&amp;'CASE DATA'!$E204&amp;";",SMALL(IF(ISERROR(SEARCH(MID(";"&amp;'CASE DATA'!$E204&amp;";",ROW($1:$99),1),";")),"",ROW($1:$99)+1),COLUMN(C204)),SMALL(IF(ISERROR(SEARCH(MID(";"&amp;'CASE DATA'!$E204&amp;";",ROW($1:$99),1),";")),"",ROW($1:$99)),COLUMN(C203)+1)-SMALL(IF(ISERROR(SEARCH(MID(";"&amp;'CASE DATA'!$E204&amp;";",ROW($1:$99),1),";")),"",ROW($1:$99)),COLUMN(C203))-1)</f>
        <v/>
      </c>
      <c r="X204" s="196" t="str" cm="1">
        <f t="array" ref="X204">MID(";"&amp;'CASE DATA'!$E204&amp;";",SMALL(IF(ISERROR(SEARCH(MID(";"&amp;'CASE DATA'!$E204&amp;";",ROW($1:$99),1),";")),"",ROW($1:$99)+1),COLUMN(D204)),SMALL(IF(ISERROR(SEARCH(MID(";"&amp;'CASE DATA'!$E204&amp;";",ROW($1:$99),1),";")),"",ROW($1:$99)),COLUMN(D203)+1)-SMALL(IF(ISERROR(SEARCH(MID(";"&amp;'CASE DATA'!$E204&amp;";",ROW($1:$99),1),";")),"",ROW($1:$99)),COLUMN(D203))-1)</f>
        <v/>
      </c>
      <c r="Y204" s="196" t="str" cm="1">
        <f t="array" ref="Y204">MID(";"&amp;'CASE DATA'!$E204&amp;";",SMALL(IF(ISERROR(SEARCH(MID(";"&amp;'CASE DATA'!$E204&amp;";",ROW($1:$99),1),";")),"",ROW($1:$99)+1),COLUMN(E204)),SMALL(IF(ISERROR(SEARCH(MID(";"&amp;'CASE DATA'!$E204&amp;";",ROW($1:$99),1),";")),"",ROW($1:$99)),COLUMN(E203)+1)-SMALL(IF(ISERROR(SEARCH(MID(";"&amp;'CASE DATA'!$E204&amp;";",ROW($1:$99),1),";")),"",ROW($1:$99)),COLUMN(E203))-1)</f>
        <v/>
      </c>
      <c r="Z204" s="196" t="str" cm="1">
        <f t="array" ref="Z204">MID(";"&amp;'CASE DATA'!$E204&amp;";",SMALL(IF(ISERROR(SEARCH(MID(";"&amp;'CASE DATA'!$E204&amp;";",ROW($1:$99),1),";")),"",ROW($1:$99)+1),COLUMN(F204)),SMALL(IF(ISERROR(SEARCH(MID(";"&amp;'CASE DATA'!$E204&amp;";",ROW($1:$99),1),";")),"",ROW($1:$99)),COLUMN(F203)+1)-SMALL(IF(ISERROR(SEARCH(MID(";"&amp;'CASE DATA'!$E204&amp;";",ROW($1:$99),1),";")),"",ROW($1:$99)),COLUMN(F203))-1)</f>
        <v/>
      </c>
      <c r="AA204" s="196" t="str" cm="1">
        <f t="array" ref="AA204">MID(";"&amp;'CASE DATA'!$E204&amp;";",SMALL(IF(ISERROR(SEARCH(MID(";"&amp;'CASE DATA'!$E204&amp;";",ROW($1:$99),1),";")),"",ROW($1:$99)+1),COLUMN(G204)),SMALL(IF(ISERROR(SEARCH(MID(";"&amp;'CASE DATA'!$E204&amp;";",ROW($1:$99),1),";")),"",ROW($1:$99)),COLUMN(G203)+1)-SMALL(IF(ISERROR(SEARCH(MID(";"&amp;'CASE DATA'!$E204&amp;";",ROW($1:$99),1),";")),"",ROW($1:$99)),COLUMN(G203))-1)</f>
        <v/>
      </c>
      <c r="AB204" s="196" t="str" cm="1">
        <f t="array" ref="AB204">MID(";"&amp;'CASE DATA'!$E204&amp;";",SMALL(IF(ISERROR(SEARCH(MID(";"&amp;'CASE DATA'!$E204&amp;";",ROW($1:$99),1),";")),"",ROW($1:$99)+1),COLUMN(H204)),SMALL(IF(ISERROR(SEARCH(MID(";"&amp;'CASE DATA'!$E204&amp;";",ROW($1:$99),1),";")),"",ROW($1:$99)),COLUMN(H203)+1)-SMALL(IF(ISERROR(SEARCH(MID(";"&amp;'CASE DATA'!$E204&amp;";",ROW($1:$99),1),";")),"",ROW($1:$99)),COLUMN(H203))-1)</f>
        <v/>
      </c>
      <c r="AC204" s="196" t="str" cm="1">
        <f t="array" ref="AC204">MID(";"&amp;'CASE DATA'!$E204&amp;";",SMALL(IF(ISERROR(SEARCH(MID(";"&amp;'CASE DATA'!$E204&amp;";",ROW($1:$99),1),";")),"",ROW($1:$99)+1),COLUMN(I204)),SMALL(IF(ISERROR(SEARCH(MID(";"&amp;'CASE DATA'!$E204&amp;";",ROW($1:$99),1),";")),"",ROW($1:$99)),COLUMN(I203)+1)-SMALL(IF(ISERROR(SEARCH(MID(";"&amp;'CASE DATA'!$E204&amp;";",ROW($1:$99),1),";")),"",ROW($1:$99)),COLUMN(I203))-1)</f>
        <v/>
      </c>
      <c r="AD204" s="196" t="str" cm="1">
        <f t="array" ref="AD204">MID(";"&amp;'CASE DATA'!$E204&amp;";",SMALL(IF(ISERROR(SEARCH(MID(";"&amp;'CASE DATA'!$E204&amp;";",ROW($1:$99),1),";")),"",ROW($1:$99)+1),COLUMN(J204)),SMALL(IF(ISERROR(SEARCH(MID(";"&amp;'CASE DATA'!$E204&amp;";",ROW($1:$99),1),";")),"",ROW($1:$99)),COLUMN(J203)+1)-SMALL(IF(ISERROR(SEARCH(MID(";"&amp;'CASE DATA'!$E204&amp;";",ROW($1:$99),1),";")),"",ROW($1:$99)),COLUMN(J203))-1)</f>
        <v/>
      </c>
      <c r="AE204" s="196" t="str" cm="1">
        <f t="array" ref="AE204">MID(";"&amp;'CASE DATA'!$E204&amp;";",SMALL(IF(ISERROR(SEARCH(MID(";"&amp;'CASE DATA'!$E204&amp;";",ROW($1:$99),1),";")),"",ROW($1:$99)+1),COLUMN(K204)),SMALL(IF(ISERROR(SEARCH(MID(";"&amp;'CASE DATA'!$E204&amp;";",ROW($1:$99),1),";")),"",ROW($1:$99)),COLUMN(K203)+1)-SMALL(IF(ISERROR(SEARCH(MID(";"&amp;'CASE DATA'!$E204&amp;";",ROW($1:$99),1),";")),"",ROW($1:$99)),COLUMN(K203))-1)</f>
        <v/>
      </c>
      <c r="AF204" s="196" t="str" cm="1">
        <f t="array" ref="AF204">MID(";"&amp;'CASE DATA'!$E204&amp;";",SMALL(IF(ISERROR(SEARCH(MID(";"&amp;'CASE DATA'!$E204&amp;";",ROW($1:$99),1),";")),"",ROW($1:$99)+1),COLUMN(L204)),SMALL(IF(ISERROR(SEARCH(MID(";"&amp;'CASE DATA'!$E204&amp;";",ROW($1:$99),1),";")),"",ROW($1:$99)),COLUMN(L203)+1)-SMALL(IF(ISERROR(SEARCH(MID(";"&amp;'CASE DATA'!$E204&amp;";",ROW($1:$99),1),";")),"",ROW($1:$99)),COLUMN(L203))-1)</f>
        <v/>
      </c>
    </row>
    <row r="205" spans="4:32" x14ac:dyDescent="0.3">
      <c r="S205" s="11">
        <f t="shared" si="4"/>
        <v>0</v>
      </c>
      <c r="U205" s="196" t="str" cm="1">
        <f t="array" ref="U205">MID(";"&amp;'CASE DATA'!$E205&amp;";",SMALL(IF(ISERROR(SEARCH(MID(";"&amp;'CASE DATA'!$E205&amp;";",ROW($1:$99),1),";")),"",ROW($1:$99)+1),COLUMN(A205)),SMALL(IF(ISERROR(SEARCH(MID(";"&amp;'CASE DATA'!$E205&amp;";",ROW($1:$99),1),";")),"",ROW($1:$99)),COLUMN(A204)+1)-SMALL(IF(ISERROR(SEARCH(MID(";"&amp;'CASE DATA'!$E205&amp;";",ROW($1:$99),1),";")),"",ROW($1:$99)),COLUMN(A204))-1)</f>
        <v/>
      </c>
      <c r="V205" s="196" t="str" cm="1">
        <f t="array" ref="V205">MID(";"&amp;'CASE DATA'!$E205&amp;";",SMALL(IF(ISERROR(SEARCH(MID(";"&amp;'CASE DATA'!$E205&amp;";",ROW($1:$99),1),";")),"",ROW($1:$99)+1),COLUMN(B205)),SMALL(IF(ISERROR(SEARCH(MID(";"&amp;'CASE DATA'!$E205&amp;";",ROW($1:$99),1),";")),"",ROW($1:$99)),COLUMN(B204)+1)-SMALL(IF(ISERROR(SEARCH(MID(";"&amp;'CASE DATA'!$E205&amp;";",ROW($1:$99),1),";")),"",ROW($1:$99)),COLUMN(B204))-1)</f>
        <v/>
      </c>
      <c r="W205" s="196" t="str" cm="1">
        <f t="array" ref="W205">MID(";"&amp;'CASE DATA'!$E205&amp;";",SMALL(IF(ISERROR(SEARCH(MID(";"&amp;'CASE DATA'!$E205&amp;";",ROW($1:$99),1),";")),"",ROW($1:$99)+1),COLUMN(C205)),SMALL(IF(ISERROR(SEARCH(MID(";"&amp;'CASE DATA'!$E205&amp;";",ROW($1:$99),1),";")),"",ROW($1:$99)),COLUMN(C204)+1)-SMALL(IF(ISERROR(SEARCH(MID(";"&amp;'CASE DATA'!$E205&amp;";",ROW($1:$99),1),";")),"",ROW($1:$99)),COLUMN(C204))-1)</f>
        <v/>
      </c>
      <c r="X205" s="196" t="str" cm="1">
        <f t="array" ref="X205">MID(";"&amp;'CASE DATA'!$E205&amp;";",SMALL(IF(ISERROR(SEARCH(MID(";"&amp;'CASE DATA'!$E205&amp;";",ROW($1:$99),1),";")),"",ROW($1:$99)+1),COLUMN(D205)),SMALL(IF(ISERROR(SEARCH(MID(";"&amp;'CASE DATA'!$E205&amp;";",ROW($1:$99),1),";")),"",ROW($1:$99)),COLUMN(D204)+1)-SMALL(IF(ISERROR(SEARCH(MID(";"&amp;'CASE DATA'!$E205&amp;";",ROW($1:$99),1),";")),"",ROW($1:$99)),COLUMN(D204))-1)</f>
        <v/>
      </c>
      <c r="Y205" s="196" t="str" cm="1">
        <f t="array" ref="Y205">MID(";"&amp;'CASE DATA'!$E205&amp;";",SMALL(IF(ISERROR(SEARCH(MID(";"&amp;'CASE DATA'!$E205&amp;";",ROW($1:$99),1),";")),"",ROW($1:$99)+1),COLUMN(E205)),SMALL(IF(ISERROR(SEARCH(MID(";"&amp;'CASE DATA'!$E205&amp;";",ROW($1:$99),1),";")),"",ROW($1:$99)),COLUMN(E204)+1)-SMALL(IF(ISERROR(SEARCH(MID(";"&amp;'CASE DATA'!$E205&amp;";",ROW($1:$99),1),";")),"",ROW($1:$99)),COLUMN(E204))-1)</f>
        <v/>
      </c>
      <c r="Z205" s="196" t="str" cm="1">
        <f t="array" ref="Z205">MID(";"&amp;'CASE DATA'!$E205&amp;";",SMALL(IF(ISERROR(SEARCH(MID(";"&amp;'CASE DATA'!$E205&amp;";",ROW($1:$99),1),";")),"",ROW($1:$99)+1),COLUMN(F205)),SMALL(IF(ISERROR(SEARCH(MID(";"&amp;'CASE DATA'!$E205&amp;";",ROW($1:$99),1),";")),"",ROW($1:$99)),COLUMN(F204)+1)-SMALL(IF(ISERROR(SEARCH(MID(";"&amp;'CASE DATA'!$E205&amp;";",ROW($1:$99),1),";")),"",ROW($1:$99)),COLUMN(F204))-1)</f>
        <v/>
      </c>
      <c r="AA205" s="196" t="str" cm="1">
        <f t="array" ref="AA205">MID(";"&amp;'CASE DATA'!$E205&amp;";",SMALL(IF(ISERROR(SEARCH(MID(";"&amp;'CASE DATA'!$E205&amp;";",ROW($1:$99),1),";")),"",ROW($1:$99)+1),COLUMN(G205)),SMALL(IF(ISERROR(SEARCH(MID(";"&amp;'CASE DATA'!$E205&amp;";",ROW($1:$99),1),";")),"",ROW($1:$99)),COLUMN(G204)+1)-SMALL(IF(ISERROR(SEARCH(MID(";"&amp;'CASE DATA'!$E205&amp;";",ROW($1:$99),1),";")),"",ROW($1:$99)),COLUMN(G204))-1)</f>
        <v/>
      </c>
      <c r="AB205" s="196" t="str" cm="1">
        <f t="array" ref="AB205">MID(";"&amp;'CASE DATA'!$E205&amp;";",SMALL(IF(ISERROR(SEARCH(MID(";"&amp;'CASE DATA'!$E205&amp;";",ROW($1:$99),1),";")),"",ROW($1:$99)+1),COLUMN(H205)),SMALL(IF(ISERROR(SEARCH(MID(";"&amp;'CASE DATA'!$E205&amp;";",ROW($1:$99),1),";")),"",ROW($1:$99)),COLUMN(H204)+1)-SMALL(IF(ISERROR(SEARCH(MID(";"&amp;'CASE DATA'!$E205&amp;";",ROW($1:$99),1),";")),"",ROW($1:$99)),COLUMN(H204))-1)</f>
        <v/>
      </c>
      <c r="AC205" s="196" t="str" cm="1">
        <f t="array" ref="AC205">MID(";"&amp;'CASE DATA'!$E205&amp;";",SMALL(IF(ISERROR(SEARCH(MID(";"&amp;'CASE DATA'!$E205&amp;";",ROW($1:$99),1),";")),"",ROW($1:$99)+1),COLUMN(I205)),SMALL(IF(ISERROR(SEARCH(MID(";"&amp;'CASE DATA'!$E205&amp;";",ROW($1:$99),1),";")),"",ROW($1:$99)),COLUMN(I204)+1)-SMALL(IF(ISERROR(SEARCH(MID(";"&amp;'CASE DATA'!$E205&amp;";",ROW($1:$99),1),";")),"",ROW($1:$99)),COLUMN(I204))-1)</f>
        <v/>
      </c>
      <c r="AD205" s="196" t="str" cm="1">
        <f t="array" ref="AD205">MID(";"&amp;'CASE DATA'!$E205&amp;";",SMALL(IF(ISERROR(SEARCH(MID(";"&amp;'CASE DATA'!$E205&amp;";",ROW($1:$99),1),";")),"",ROW($1:$99)+1),COLUMN(J205)),SMALL(IF(ISERROR(SEARCH(MID(";"&amp;'CASE DATA'!$E205&amp;";",ROW($1:$99),1),";")),"",ROW($1:$99)),COLUMN(J204)+1)-SMALL(IF(ISERROR(SEARCH(MID(";"&amp;'CASE DATA'!$E205&amp;";",ROW($1:$99),1),";")),"",ROW($1:$99)),COLUMN(J204))-1)</f>
        <v/>
      </c>
      <c r="AE205" s="196" t="str" cm="1">
        <f t="array" ref="AE205">MID(";"&amp;'CASE DATA'!$E205&amp;";",SMALL(IF(ISERROR(SEARCH(MID(";"&amp;'CASE DATA'!$E205&amp;";",ROW($1:$99),1),";")),"",ROW($1:$99)+1),COLUMN(K205)),SMALL(IF(ISERROR(SEARCH(MID(";"&amp;'CASE DATA'!$E205&amp;";",ROW($1:$99),1),";")),"",ROW($1:$99)),COLUMN(K204)+1)-SMALL(IF(ISERROR(SEARCH(MID(";"&amp;'CASE DATA'!$E205&amp;";",ROW($1:$99),1),";")),"",ROW($1:$99)),COLUMN(K204))-1)</f>
        <v/>
      </c>
      <c r="AF205" s="196" t="str" cm="1">
        <f t="array" ref="AF205">MID(";"&amp;'CASE DATA'!$E205&amp;";",SMALL(IF(ISERROR(SEARCH(MID(";"&amp;'CASE DATA'!$E205&amp;";",ROW($1:$99),1),";")),"",ROW($1:$99)+1),COLUMN(L205)),SMALL(IF(ISERROR(SEARCH(MID(";"&amp;'CASE DATA'!$E205&amp;";",ROW($1:$99),1),";")),"",ROW($1:$99)),COLUMN(L204)+1)-SMALL(IF(ISERROR(SEARCH(MID(";"&amp;'CASE DATA'!$E205&amp;";",ROW($1:$99),1),";")),"",ROW($1:$99)),COLUMN(L204))-1)</f>
        <v/>
      </c>
    </row>
    <row r="206" spans="4:32" x14ac:dyDescent="0.3">
      <c r="S206" s="11">
        <f t="shared" si="4"/>
        <v>0</v>
      </c>
      <c r="U206" s="196" t="str" cm="1">
        <f t="array" ref="U206">MID(";"&amp;'CASE DATA'!$E206&amp;";",SMALL(IF(ISERROR(SEARCH(MID(";"&amp;'CASE DATA'!$E206&amp;";",ROW($1:$99),1),";")),"",ROW($1:$99)+1),COLUMN(A206)),SMALL(IF(ISERROR(SEARCH(MID(";"&amp;'CASE DATA'!$E206&amp;";",ROW($1:$99),1),";")),"",ROW($1:$99)),COLUMN(A205)+1)-SMALL(IF(ISERROR(SEARCH(MID(";"&amp;'CASE DATA'!$E206&amp;";",ROW($1:$99),1),";")),"",ROW($1:$99)),COLUMN(A205))-1)</f>
        <v/>
      </c>
      <c r="V206" s="196" t="str" cm="1">
        <f t="array" ref="V206">MID(";"&amp;'CASE DATA'!$E206&amp;";",SMALL(IF(ISERROR(SEARCH(MID(";"&amp;'CASE DATA'!$E206&amp;";",ROW($1:$99),1),";")),"",ROW($1:$99)+1),COLUMN(B206)),SMALL(IF(ISERROR(SEARCH(MID(";"&amp;'CASE DATA'!$E206&amp;";",ROW($1:$99),1),";")),"",ROW($1:$99)),COLUMN(B205)+1)-SMALL(IF(ISERROR(SEARCH(MID(";"&amp;'CASE DATA'!$E206&amp;";",ROW($1:$99),1),";")),"",ROW($1:$99)),COLUMN(B205))-1)</f>
        <v/>
      </c>
      <c r="W206" s="196" t="str" cm="1">
        <f t="array" ref="W206">MID(";"&amp;'CASE DATA'!$E206&amp;";",SMALL(IF(ISERROR(SEARCH(MID(";"&amp;'CASE DATA'!$E206&amp;";",ROW($1:$99),1),";")),"",ROW($1:$99)+1),COLUMN(C206)),SMALL(IF(ISERROR(SEARCH(MID(";"&amp;'CASE DATA'!$E206&amp;";",ROW($1:$99),1),";")),"",ROW($1:$99)),COLUMN(C205)+1)-SMALL(IF(ISERROR(SEARCH(MID(";"&amp;'CASE DATA'!$E206&amp;";",ROW($1:$99),1),";")),"",ROW($1:$99)),COLUMN(C205))-1)</f>
        <v/>
      </c>
      <c r="X206" s="196" t="str" cm="1">
        <f t="array" ref="X206">MID(";"&amp;'CASE DATA'!$E206&amp;";",SMALL(IF(ISERROR(SEARCH(MID(";"&amp;'CASE DATA'!$E206&amp;";",ROW($1:$99),1),";")),"",ROW($1:$99)+1),COLUMN(D206)),SMALL(IF(ISERROR(SEARCH(MID(";"&amp;'CASE DATA'!$E206&amp;";",ROW($1:$99),1),";")),"",ROW($1:$99)),COLUMN(D205)+1)-SMALL(IF(ISERROR(SEARCH(MID(";"&amp;'CASE DATA'!$E206&amp;";",ROW($1:$99),1),";")),"",ROW($1:$99)),COLUMN(D205))-1)</f>
        <v/>
      </c>
      <c r="Y206" s="196" t="str" cm="1">
        <f t="array" ref="Y206">MID(";"&amp;'CASE DATA'!$E206&amp;";",SMALL(IF(ISERROR(SEARCH(MID(";"&amp;'CASE DATA'!$E206&amp;";",ROW($1:$99),1),";")),"",ROW($1:$99)+1),COLUMN(E206)),SMALL(IF(ISERROR(SEARCH(MID(";"&amp;'CASE DATA'!$E206&amp;";",ROW($1:$99),1),";")),"",ROW($1:$99)),COLUMN(E205)+1)-SMALL(IF(ISERROR(SEARCH(MID(";"&amp;'CASE DATA'!$E206&amp;";",ROW($1:$99),1),";")),"",ROW($1:$99)),COLUMN(E205))-1)</f>
        <v/>
      </c>
      <c r="Z206" s="196" t="str" cm="1">
        <f t="array" ref="Z206">MID(";"&amp;'CASE DATA'!$E206&amp;";",SMALL(IF(ISERROR(SEARCH(MID(";"&amp;'CASE DATA'!$E206&amp;";",ROW($1:$99),1),";")),"",ROW($1:$99)+1),COLUMN(F206)),SMALL(IF(ISERROR(SEARCH(MID(";"&amp;'CASE DATA'!$E206&amp;";",ROW($1:$99),1),";")),"",ROW($1:$99)),COLUMN(F205)+1)-SMALL(IF(ISERROR(SEARCH(MID(";"&amp;'CASE DATA'!$E206&amp;";",ROW($1:$99),1),";")),"",ROW($1:$99)),COLUMN(F205))-1)</f>
        <v/>
      </c>
      <c r="AA206" s="196" t="str" cm="1">
        <f t="array" ref="AA206">MID(";"&amp;'CASE DATA'!$E206&amp;";",SMALL(IF(ISERROR(SEARCH(MID(";"&amp;'CASE DATA'!$E206&amp;";",ROW($1:$99),1),";")),"",ROW($1:$99)+1),COLUMN(G206)),SMALL(IF(ISERROR(SEARCH(MID(";"&amp;'CASE DATA'!$E206&amp;";",ROW($1:$99),1),";")),"",ROW($1:$99)),COLUMN(G205)+1)-SMALL(IF(ISERROR(SEARCH(MID(";"&amp;'CASE DATA'!$E206&amp;";",ROW($1:$99),1),";")),"",ROW($1:$99)),COLUMN(G205))-1)</f>
        <v/>
      </c>
      <c r="AB206" s="196" t="str" cm="1">
        <f t="array" ref="AB206">MID(";"&amp;'CASE DATA'!$E206&amp;";",SMALL(IF(ISERROR(SEARCH(MID(";"&amp;'CASE DATA'!$E206&amp;";",ROW($1:$99),1),";")),"",ROW($1:$99)+1),COLUMN(H206)),SMALL(IF(ISERROR(SEARCH(MID(";"&amp;'CASE DATA'!$E206&amp;";",ROW($1:$99),1),";")),"",ROW($1:$99)),COLUMN(H205)+1)-SMALL(IF(ISERROR(SEARCH(MID(";"&amp;'CASE DATA'!$E206&amp;";",ROW($1:$99),1),";")),"",ROW($1:$99)),COLUMN(H205))-1)</f>
        <v/>
      </c>
      <c r="AC206" s="196" t="str" cm="1">
        <f t="array" ref="AC206">MID(";"&amp;'CASE DATA'!$E206&amp;";",SMALL(IF(ISERROR(SEARCH(MID(";"&amp;'CASE DATA'!$E206&amp;";",ROW($1:$99),1),";")),"",ROW($1:$99)+1),COLUMN(I206)),SMALL(IF(ISERROR(SEARCH(MID(";"&amp;'CASE DATA'!$E206&amp;";",ROW($1:$99),1),";")),"",ROW($1:$99)),COLUMN(I205)+1)-SMALL(IF(ISERROR(SEARCH(MID(";"&amp;'CASE DATA'!$E206&amp;";",ROW($1:$99),1),";")),"",ROW($1:$99)),COLUMN(I205))-1)</f>
        <v/>
      </c>
      <c r="AD206" s="196" t="str" cm="1">
        <f t="array" ref="AD206">MID(";"&amp;'CASE DATA'!$E206&amp;";",SMALL(IF(ISERROR(SEARCH(MID(";"&amp;'CASE DATA'!$E206&amp;";",ROW($1:$99),1),";")),"",ROW($1:$99)+1),COLUMN(J206)),SMALL(IF(ISERROR(SEARCH(MID(";"&amp;'CASE DATA'!$E206&amp;";",ROW($1:$99),1),";")),"",ROW($1:$99)),COLUMN(J205)+1)-SMALL(IF(ISERROR(SEARCH(MID(";"&amp;'CASE DATA'!$E206&amp;";",ROW($1:$99),1),";")),"",ROW($1:$99)),COLUMN(J205))-1)</f>
        <v/>
      </c>
      <c r="AE206" s="196" t="str" cm="1">
        <f t="array" ref="AE206">MID(";"&amp;'CASE DATA'!$E206&amp;";",SMALL(IF(ISERROR(SEARCH(MID(";"&amp;'CASE DATA'!$E206&amp;";",ROW($1:$99),1),";")),"",ROW($1:$99)+1),COLUMN(K206)),SMALL(IF(ISERROR(SEARCH(MID(";"&amp;'CASE DATA'!$E206&amp;";",ROW($1:$99),1),";")),"",ROW($1:$99)),COLUMN(K205)+1)-SMALL(IF(ISERROR(SEARCH(MID(";"&amp;'CASE DATA'!$E206&amp;";",ROW($1:$99),1),";")),"",ROW($1:$99)),COLUMN(K205))-1)</f>
        <v/>
      </c>
      <c r="AF206" s="196" t="str" cm="1">
        <f t="array" ref="AF206">MID(";"&amp;'CASE DATA'!$E206&amp;";",SMALL(IF(ISERROR(SEARCH(MID(";"&amp;'CASE DATA'!$E206&amp;";",ROW($1:$99),1),";")),"",ROW($1:$99)+1),COLUMN(L206)),SMALL(IF(ISERROR(SEARCH(MID(";"&amp;'CASE DATA'!$E206&amp;";",ROW($1:$99),1),";")),"",ROW($1:$99)),COLUMN(L205)+1)-SMALL(IF(ISERROR(SEARCH(MID(";"&amp;'CASE DATA'!$E206&amp;";",ROW($1:$99),1),";")),"",ROW($1:$99)),COLUMN(L205))-1)</f>
        <v/>
      </c>
    </row>
    <row r="207" spans="4:32" x14ac:dyDescent="0.3">
      <c r="S207" s="11">
        <f t="shared" si="4"/>
        <v>0</v>
      </c>
      <c r="U207" s="196" t="str" cm="1">
        <f t="array" ref="U207">MID(";"&amp;'CASE DATA'!$E207&amp;";",SMALL(IF(ISERROR(SEARCH(MID(";"&amp;'CASE DATA'!$E207&amp;";",ROW($1:$99),1),";")),"",ROW($1:$99)+1),COLUMN(A207)),SMALL(IF(ISERROR(SEARCH(MID(";"&amp;'CASE DATA'!$E207&amp;";",ROW($1:$99),1),";")),"",ROW($1:$99)),COLUMN(A206)+1)-SMALL(IF(ISERROR(SEARCH(MID(";"&amp;'CASE DATA'!$E207&amp;";",ROW($1:$99),1),";")),"",ROW($1:$99)),COLUMN(A206))-1)</f>
        <v/>
      </c>
      <c r="V207" s="196" t="str" cm="1">
        <f t="array" ref="V207">MID(";"&amp;'CASE DATA'!$E207&amp;";",SMALL(IF(ISERROR(SEARCH(MID(";"&amp;'CASE DATA'!$E207&amp;";",ROW($1:$99),1),";")),"",ROW($1:$99)+1),COLUMN(B207)),SMALL(IF(ISERROR(SEARCH(MID(";"&amp;'CASE DATA'!$E207&amp;";",ROW($1:$99),1),";")),"",ROW($1:$99)),COLUMN(B206)+1)-SMALL(IF(ISERROR(SEARCH(MID(";"&amp;'CASE DATA'!$E207&amp;";",ROW($1:$99),1),";")),"",ROW($1:$99)),COLUMN(B206))-1)</f>
        <v/>
      </c>
      <c r="W207" s="196" t="str" cm="1">
        <f t="array" ref="W207">MID(";"&amp;'CASE DATA'!$E207&amp;";",SMALL(IF(ISERROR(SEARCH(MID(";"&amp;'CASE DATA'!$E207&amp;";",ROW($1:$99),1),";")),"",ROW($1:$99)+1),COLUMN(C207)),SMALL(IF(ISERROR(SEARCH(MID(";"&amp;'CASE DATA'!$E207&amp;";",ROW($1:$99),1),";")),"",ROW($1:$99)),COLUMN(C206)+1)-SMALL(IF(ISERROR(SEARCH(MID(";"&amp;'CASE DATA'!$E207&amp;";",ROW($1:$99),1),";")),"",ROW($1:$99)),COLUMN(C206))-1)</f>
        <v/>
      </c>
      <c r="X207" s="196" t="str" cm="1">
        <f t="array" ref="X207">MID(";"&amp;'CASE DATA'!$E207&amp;";",SMALL(IF(ISERROR(SEARCH(MID(";"&amp;'CASE DATA'!$E207&amp;";",ROW($1:$99),1),";")),"",ROW($1:$99)+1),COLUMN(D207)),SMALL(IF(ISERROR(SEARCH(MID(";"&amp;'CASE DATA'!$E207&amp;";",ROW($1:$99),1),";")),"",ROW($1:$99)),COLUMN(D206)+1)-SMALL(IF(ISERROR(SEARCH(MID(";"&amp;'CASE DATA'!$E207&amp;";",ROW($1:$99),1),";")),"",ROW($1:$99)),COLUMN(D206))-1)</f>
        <v/>
      </c>
      <c r="Y207" s="196" t="str" cm="1">
        <f t="array" ref="Y207">MID(";"&amp;'CASE DATA'!$E207&amp;";",SMALL(IF(ISERROR(SEARCH(MID(";"&amp;'CASE DATA'!$E207&amp;";",ROW($1:$99),1),";")),"",ROW($1:$99)+1),COLUMN(E207)),SMALL(IF(ISERROR(SEARCH(MID(";"&amp;'CASE DATA'!$E207&amp;";",ROW($1:$99),1),";")),"",ROW($1:$99)),COLUMN(E206)+1)-SMALL(IF(ISERROR(SEARCH(MID(";"&amp;'CASE DATA'!$E207&amp;";",ROW($1:$99),1),";")),"",ROW($1:$99)),COLUMN(E206))-1)</f>
        <v/>
      </c>
      <c r="Z207" s="196" t="str" cm="1">
        <f t="array" ref="Z207">MID(";"&amp;'CASE DATA'!$E207&amp;";",SMALL(IF(ISERROR(SEARCH(MID(";"&amp;'CASE DATA'!$E207&amp;";",ROW($1:$99),1),";")),"",ROW($1:$99)+1),COLUMN(F207)),SMALL(IF(ISERROR(SEARCH(MID(";"&amp;'CASE DATA'!$E207&amp;";",ROW($1:$99),1),";")),"",ROW($1:$99)),COLUMN(F206)+1)-SMALL(IF(ISERROR(SEARCH(MID(";"&amp;'CASE DATA'!$E207&amp;";",ROW($1:$99),1),";")),"",ROW($1:$99)),COLUMN(F206))-1)</f>
        <v/>
      </c>
      <c r="AA207" s="196" t="str" cm="1">
        <f t="array" ref="AA207">MID(";"&amp;'CASE DATA'!$E207&amp;";",SMALL(IF(ISERROR(SEARCH(MID(";"&amp;'CASE DATA'!$E207&amp;";",ROW($1:$99),1),";")),"",ROW($1:$99)+1),COLUMN(G207)),SMALL(IF(ISERROR(SEARCH(MID(";"&amp;'CASE DATA'!$E207&amp;";",ROW($1:$99),1),";")),"",ROW($1:$99)),COLUMN(G206)+1)-SMALL(IF(ISERROR(SEARCH(MID(";"&amp;'CASE DATA'!$E207&amp;";",ROW($1:$99),1),";")),"",ROW($1:$99)),COLUMN(G206))-1)</f>
        <v/>
      </c>
      <c r="AB207" s="196" t="str" cm="1">
        <f t="array" ref="AB207">MID(";"&amp;'CASE DATA'!$E207&amp;";",SMALL(IF(ISERROR(SEARCH(MID(";"&amp;'CASE DATA'!$E207&amp;";",ROW($1:$99),1),";")),"",ROW($1:$99)+1),COLUMN(H207)),SMALL(IF(ISERROR(SEARCH(MID(";"&amp;'CASE DATA'!$E207&amp;";",ROW($1:$99),1),";")),"",ROW($1:$99)),COLUMN(H206)+1)-SMALL(IF(ISERROR(SEARCH(MID(";"&amp;'CASE DATA'!$E207&amp;";",ROW($1:$99),1),";")),"",ROW($1:$99)),COLUMN(H206))-1)</f>
        <v/>
      </c>
      <c r="AC207" s="196" t="str" cm="1">
        <f t="array" ref="AC207">MID(";"&amp;'CASE DATA'!$E207&amp;";",SMALL(IF(ISERROR(SEARCH(MID(";"&amp;'CASE DATA'!$E207&amp;";",ROW($1:$99),1),";")),"",ROW($1:$99)+1),COLUMN(I207)),SMALL(IF(ISERROR(SEARCH(MID(";"&amp;'CASE DATA'!$E207&amp;";",ROW($1:$99),1),";")),"",ROW($1:$99)),COLUMN(I206)+1)-SMALL(IF(ISERROR(SEARCH(MID(";"&amp;'CASE DATA'!$E207&amp;";",ROW($1:$99),1),";")),"",ROW($1:$99)),COLUMN(I206))-1)</f>
        <v/>
      </c>
      <c r="AD207" s="196" t="str" cm="1">
        <f t="array" ref="AD207">MID(";"&amp;'CASE DATA'!$E207&amp;";",SMALL(IF(ISERROR(SEARCH(MID(";"&amp;'CASE DATA'!$E207&amp;";",ROW($1:$99),1),";")),"",ROW($1:$99)+1),COLUMN(J207)),SMALL(IF(ISERROR(SEARCH(MID(";"&amp;'CASE DATA'!$E207&amp;";",ROW($1:$99),1),";")),"",ROW($1:$99)),COLUMN(J206)+1)-SMALL(IF(ISERROR(SEARCH(MID(";"&amp;'CASE DATA'!$E207&amp;";",ROW($1:$99),1),";")),"",ROW($1:$99)),COLUMN(J206))-1)</f>
        <v/>
      </c>
      <c r="AE207" s="196" t="str" cm="1">
        <f t="array" ref="AE207">MID(";"&amp;'CASE DATA'!$E207&amp;";",SMALL(IF(ISERROR(SEARCH(MID(";"&amp;'CASE DATA'!$E207&amp;";",ROW($1:$99),1),";")),"",ROW($1:$99)+1),COLUMN(K207)),SMALL(IF(ISERROR(SEARCH(MID(";"&amp;'CASE DATA'!$E207&amp;";",ROW($1:$99),1),";")),"",ROW($1:$99)),COLUMN(K206)+1)-SMALL(IF(ISERROR(SEARCH(MID(";"&amp;'CASE DATA'!$E207&amp;";",ROW($1:$99),1),";")),"",ROW($1:$99)),COLUMN(K206))-1)</f>
        <v/>
      </c>
      <c r="AF207" s="196" t="str" cm="1">
        <f t="array" ref="AF207">MID(";"&amp;'CASE DATA'!$E207&amp;";",SMALL(IF(ISERROR(SEARCH(MID(";"&amp;'CASE DATA'!$E207&amp;";",ROW($1:$99),1),";")),"",ROW($1:$99)+1),COLUMN(L207)),SMALL(IF(ISERROR(SEARCH(MID(";"&amp;'CASE DATA'!$E207&amp;";",ROW($1:$99),1),";")),"",ROW($1:$99)),COLUMN(L206)+1)-SMALL(IF(ISERROR(SEARCH(MID(";"&amp;'CASE DATA'!$E207&amp;";",ROW($1:$99),1),";")),"",ROW($1:$99)),COLUMN(L206))-1)</f>
        <v/>
      </c>
    </row>
    <row r="208" spans="4:32" x14ac:dyDescent="0.3">
      <c r="S208" s="11">
        <f t="shared" si="4"/>
        <v>0</v>
      </c>
      <c r="U208" s="196" t="str" cm="1">
        <f t="array" ref="U208">MID(";"&amp;'CASE DATA'!$E208&amp;";",SMALL(IF(ISERROR(SEARCH(MID(";"&amp;'CASE DATA'!$E208&amp;";",ROW($1:$99),1),";")),"",ROW($1:$99)+1),COLUMN(A208)),SMALL(IF(ISERROR(SEARCH(MID(";"&amp;'CASE DATA'!$E208&amp;";",ROW($1:$99),1),";")),"",ROW($1:$99)),COLUMN(A207)+1)-SMALL(IF(ISERROR(SEARCH(MID(";"&amp;'CASE DATA'!$E208&amp;";",ROW($1:$99),1),";")),"",ROW($1:$99)),COLUMN(A207))-1)</f>
        <v/>
      </c>
      <c r="V208" s="196" t="str" cm="1">
        <f t="array" ref="V208">MID(";"&amp;'CASE DATA'!$E208&amp;";",SMALL(IF(ISERROR(SEARCH(MID(";"&amp;'CASE DATA'!$E208&amp;";",ROW($1:$99),1),";")),"",ROW($1:$99)+1),COLUMN(B208)),SMALL(IF(ISERROR(SEARCH(MID(";"&amp;'CASE DATA'!$E208&amp;";",ROW($1:$99),1),";")),"",ROW($1:$99)),COLUMN(B207)+1)-SMALL(IF(ISERROR(SEARCH(MID(";"&amp;'CASE DATA'!$E208&amp;";",ROW($1:$99),1),";")),"",ROW($1:$99)),COLUMN(B207))-1)</f>
        <v/>
      </c>
      <c r="W208" s="196" t="str" cm="1">
        <f t="array" ref="W208">MID(";"&amp;'CASE DATA'!$E208&amp;";",SMALL(IF(ISERROR(SEARCH(MID(";"&amp;'CASE DATA'!$E208&amp;";",ROW($1:$99),1),";")),"",ROW($1:$99)+1),COLUMN(C208)),SMALL(IF(ISERROR(SEARCH(MID(";"&amp;'CASE DATA'!$E208&amp;";",ROW($1:$99),1),";")),"",ROW($1:$99)),COLUMN(C207)+1)-SMALL(IF(ISERROR(SEARCH(MID(";"&amp;'CASE DATA'!$E208&amp;";",ROW($1:$99),1),";")),"",ROW($1:$99)),COLUMN(C207))-1)</f>
        <v/>
      </c>
      <c r="X208" s="196" t="str" cm="1">
        <f t="array" ref="X208">MID(";"&amp;'CASE DATA'!$E208&amp;";",SMALL(IF(ISERROR(SEARCH(MID(";"&amp;'CASE DATA'!$E208&amp;";",ROW($1:$99),1),";")),"",ROW($1:$99)+1),COLUMN(D208)),SMALL(IF(ISERROR(SEARCH(MID(";"&amp;'CASE DATA'!$E208&amp;";",ROW($1:$99),1),";")),"",ROW($1:$99)),COLUMN(D207)+1)-SMALL(IF(ISERROR(SEARCH(MID(";"&amp;'CASE DATA'!$E208&amp;";",ROW($1:$99),1),";")),"",ROW($1:$99)),COLUMN(D207))-1)</f>
        <v/>
      </c>
      <c r="Y208" s="196" t="str" cm="1">
        <f t="array" ref="Y208">MID(";"&amp;'CASE DATA'!$E208&amp;";",SMALL(IF(ISERROR(SEARCH(MID(";"&amp;'CASE DATA'!$E208&amp;";",ROW($1:$99),1),";")),"",ROW($1:$99)+1),COLUMN(E208)),SMALL(IF(ISERROR(SEARCH(MID(";"&amp;'CASE DATA'!$E208&amp;";",ROW($1:$99),1),";")),"",ROW($1:$99)),COLUMN(E207)+1)-SMALL(IF(ISERROR(SEARCH(MID(";"&amp;'CASE DATA'!$E208&amp;";",ROW($1:$99),1),";")),"",ROW($1:$99)),COLUMN(E207))-1)</f>
        <v/>
      </c>
      <c r="Z208" s="196" t="str" cm="1">
        <f t="array" ref="Z208">MID(";"&amp;'CASE DATA'!$E208&amp;";",SMALL(IF(ISERROR(SEARCH(MID(";"&amp;'CASE DATA'!$E208&amp;";",ROW($1:$99),1),";")),"",ROW($1:$99)+1),COLUMN(F208)),SMALL(IF(ISERROR(SEARCH(MID(";"&amp;'CASE DATA'!$E208&amp;";",ROW($1:$99),1),";")),"",ROW($1:$99)),COLUMN(F207)+1)-SMALL(IF(ISERROR(SEARCH(MID(";"&amp;'CASE DATA'!$E208&amp;";",ROW($1:$99),1),";")),"",ROW($1:$99)),COLUMN(F207))-1)</f>
        <v/>
      </c>
      <c r="AA208" s="196" t="str" cm="1">
        <f t="array" ref="AA208">MID(";"&amp;'CASE DATA'!$E208&amp;";",SMALL(IF(ISERROR(SEARCH(MID(";"&amp;'CASE DATA'!$E208&amp;";",ROW($1:$99),1),";")),"",ROW($1:$99)+1),COLUMN(G208)),SMALL(IF(ISERROR(SEARCH(MID(";"&amp;'CASE DATA'!$E208&amp;";",ROW($1:$99),1),";")),"",ROW($1:$99)),COLUMN(G207)+1)-SMALL(IF(ISERROR(SEARCH(MID(";"&amp;'CASE DATA'!$E208&amp;";",ROW($1:$99),1),";")),"",ROW($1:$99)),COLUMN(G207))-1)</f>
        <v/>
      </c>
      <c r="AB208" s="196" t="str" cm="1">
        <f t="array" ref="AB208">MID(";"&amp;'CASE DATA'!$E208&amp;";",SMALL(IF(ISERROR(SEARCH(MID(";"&amp;'CASE DATA'!$E208&amp;";",ROW($1:$99),1),";")),"",ROW($1:$99)+1),COLUMN(H208)),SMALL(IF(ISERROR(SEARCH(MID(";"&amp;'CASE DATA'!$E208&amp;";",ROW($1:$99),1),";")),"",ROW($1:$99)),COLUMN(H207)+1)-SMALL(IF(ISERROR(SEARCH(MID(";"&amp;'CASE DATA'!$E208&amp;";",ROW($1:$99),1),";")),"",ROW($1:$99)),COLUMN(H207))-1)</f>
        <v/>
      </c>
      <c r="AC208" s="196" t="str" cm="1">
        <f t="array" ref="AC208">MID(";"&amp;'CASE DATA'!$E208&amp;";",SMALL(IF(ISERROR(SEARCH(MID(";"&amp;'CASE DATA'!$E208&amp;";",ROW($1:$99),1),";")),"",ROW($1:$99)+1),COLUMN(I208)),SMALL(IF(ISERROR(SEARCH(MID(";"&amp;'CASE DATA'!$E208&amp;";",ROW($1:$99),1),";")),"",ROW($1:$99)),COLUMN(I207)+1)-SMALL(IF(ISERROR(SEARCH(MID(";"&amp;'CASE DATA'!$E208&amp;";",ROW($1:$99),1),";")),"",ROW($1:$99)),COLUMN(I207))-1)</f>
        <v/>
      </c>
      <c r="AD208" s="196" t="str" cm="1">
        <f t="array" ref="AD208">MID(";"&amp;'CASE DATA'!$E208&amp;";",SMALL(IF(ISERROR(SEARCH(MID(";"&amp;'CASE DATA'!$E208&amp;";",ROW($1:$99),1),";")),"",ROW($1:$99)+1),COLUMN(J208)),SMALL(IF(ISERROR(SEARCH(MID(";"&amp;'CASE DATA'!$E208&amp;";",ROW($1:$99),1),";")),"",ROW($1:$99)),COLUMN(J207)+1)-SMALL(IF(ISERROR(SEARCH(MID(";"&amp;'CASE DATA'!$E208&amp;";",ROW($1:$99),1),";")),"",ROW($1:$99)),COLUMN(J207))-1)</f>
        <v/>
      </c>
      <c r="AE208" s="196" t="str" cm="1">
        <f t="array" ref="AE208">MID(";"&amp;'CASE DATA'!$E208&amp;";",SMALL(IF(ISERROR(SEARCH(MID(";"&amp;'CASE DATA'!$E208&amp;";",ROW($1:$99),1),";")),"",ROW($1:$99)+1),COLUMN(K208)),SMALL(IF(ISERROR(SEARCH(MID(";"&amp;'CASE DATA'!$E208&amp;";",ROW($1:$99),1),";")),"",ROW($1:$99)),COLUMN(K207)+1)-SMALL(IF(ISERROR(SEARCH(MID(";"&amp;'CASE DATA'!$E208&amp;";",ROW($1:$99),1),";")),"",ROW($1:$99)),COLUMN(K207))-1)</f>
        <v/>
      </c>
      <c r="AF208" s="196" t="str" cm="1">
        <f t="array" ref="AF208">MID(";"&amp;'CASE DATA'!$E208&amp;";",SMALL(IF(ISERROR(SEARCH(MID(";"&amp;'CASE DATA'!$E208&amp;";",ROW($1:$99),1),";")),"",ROW($1:$99)+1),COLUMN(L208)),SMALL(IF(ISERROR(SEARCH(MID(";"&amp;'CASE DATA'!$E208&amp;";",ROW($1:$99),1),";")),"",ROW($1:$99)),COLUMN(L207)+1)-SMALL(IF(ISERROR(SEARCH(MID(";"&amp;'CASE DATA'!$E208&amp;";",ROW($1:$99),1),";")),"",ROW($1:$99)),COLUMN(L207))-1)</f>
        <v/>
      </c>
    </row>
    <row r="209" spans="19:32" x14ac:dyDescent="0.3">
      <c r="S209" s="11">
        <f t="shared" si="4"/>
        <v>0</v>
      </c>
      <c r="U209" s="196" t="str" cm="1">
        <f t="array" ref="U209">MID(";"&amp;'CASE DATA'!$E209&amp;";",SMALL(IF(ISERROR(SEARCH(MID(";"&amp;'CASE DATA'!$E209&amp;";",ROW($1:$99),1),";")),"",ROW($1:$99)+1),COLUMN(A209)),SMALL(IF(ISERROR(SEARCH(MID(";"&amp;'CASE DATA'!$E209&amp;";",ROW($1:$99),1),";")),"",ROW($1:$99)),COLUMN(A208)+1)-SMALL(IF(ISERROR(SEARCH(MID(";"&amp;'CASE DATA'!$E209&amp;";",ROW($1:$99),1),";")),"",ROW($1:$99)),COLUMN(A208))-1)</f>
        <v/>
      </c>
      <c r="V209" s="196" t="str" cm="1">
        <f t="array" ref="V209">MID(";"&amp;'CASE DATA'!$E209&amp;";",SMALL(IF(ISERROR(SEARCH(MID(";"&amp;'CASE DATA'!$E209&amp;";",ROW($1:$99),1),";")),"",ROW($1:$99)+1),COLUMN(B209)),SMALL(IF(ISERROR(SEARCH(MID(";"&amp;'CASE DATA'!$E209&amp;";",ROW($1:$99),1),";")),"",ROW($1:$99)),COLUMN(B208)+1)-SMALL(IF(ISERROR(SEARCH(MID(";"&amp;'CASE DATA'!$E209&amp;";",ROW($1:$99),1),";")),"",ROW($1:$99)),COLUMN(B208))-1)</f>
        <v/>
      </c>
      <c r="W209" s="196" t="str" cm="1">
        <f t="array" ref="W209">MID(";"&amp;'CASE DATA'!$E209&amp;";",SMALL(IF(ISERROR(SEARCH(MID(";"&amp;'CASE DATA'!$E209&amp;";",ROW($1:$99),1),";")),"",ROW($1:$99)+1),COLUMN(C209)),SMALL(IF(ISERROR(SEARCH(MID(";"&amp;'CASE DATA'!$E209&amp;";",ROW($1:$99),1),";")),"",ROW($1:$99)),COLUMN(C208)+1)-SMALL(IF(ISERROR(SEARCH(MID(";"&amp;'CASE DATA'!$E209&amp;";",ROW($1:$99),1),";")),"",ROW($1:$99)),COLUMN(C208))-1)</f>
        <v/>
      </c>
      <c r="X209" s="196" t="str" cm="1">
        <f t="array" ref="X209">MID(";"&amp;'CASE DATA'!$E209&amp;";",SMALL(IF(ISERROR(SEARCH(MID(";"&amp;'CASE DATA'!$E209&amp;";",ROW($1:$99),1),";")),"",ROW($1:$99)+1),COLUMN(D209)),SMALL(IF(ISERROR(SEARCH(MID(";"&amp;'CASE DATA'!$E209&amp;";",ROW($1:$99),1),";")),"",ROW($1:$99)),COLUMN(D208)+1)-SMALL(IF(ISERROR(SEARCH(MID(";"&amp;'CASE DATA'!$E209&amp;";",ROW($1:$99),1),";")),"",ROW($1:$99)),COLUMN(D208))-1)</f>
        <v/>
      </c>
      <c r="Y209" s="196" t="str" cm="1">
        <f t="array" ref="Y209">MID(";"&amp;'CASE DATA'!$E209&amp;";",SMALL(IF(ISERROR(SEARCH(MID(";"&amp;'CASE DATA'!$E209&amp;";",ROW($1:$99),1),";")),"",ROW($1:$99)+1),COLUMN(E209)),SMALL(IF(ISERROR(SEARCH(MID(";"&amp;'CASE DATA'!$E209&amp;";",ROW($1:$99),1),";")),"",ROW($1:$99)),COLUMN(E208)+1)-SMALL(IF(ISERROR(SEARCH(MID(";"&amp;'CASE DATA'!$E209&amp;";",ROW($1:$99),1),";")),"",ROW($1:$99)),COLUMN(E208))-1)</f>
        <v/>
      </c>
      <c r="Z209" s="196" t="str" cm="1">
        <f t="array" ref="Z209">MID(";"&amp;'CASE DATA'!$E209&amp;";",SMALL(IF(ISERROR(SEARCH(MID(";"&amp;'CASE DATA'!$E209&amp;";",ROW($1:$99),1),";")),"",ROW($1:$99)+1),COLUMN(F209)),SMALL(IF(ISERROR(SEARCH(MID(";"&amp;'CASE DATA'!$E209&amp;";",ROW($1:$99),1),";")),"",ROW($1:$99)),COLUMN(F208)+1)-SMALL(IF(ISERROR(SEARCH(MID(";"&amp;'CASE DATA'!$E209&amp;";",ROW($1:$99),1),";")),"",ROW($1:$99)),COLUMN(F208))-1)</f>
        <v/>
      </c>
      <c r="AA209" s="196" t="str" cm="1">
        <f t="array" ref="AA209">MID(";"&amp;'CASE DATA'!$E209&amp;";",SMALL(IF(ISERROR(SEARCH(MID(";"&amp;'CASE DATA'!$E209&amp;";",ROW($1:$99),1),";")),"",ROW($1:$99)+1),COLUMN(G209)),SMALL(IF(ISERROR(SEARCH(MID(";"&amp;'CASE DATA'!$E209&amp;";",ROW($1:$99),1),";")),"",ROW($1:$99)),COLUMN(G208)+1)-SMALL(IF(ISERROR(SEARCH(MID(";"&amp;'CASE DATA'!$E209&amp;";",ROW($1:$99),1),";")),"",ROW($1:$99)),COLUMN(G208))-1)</f>
        <v/>
      </c>
      <c r="AB209" s="196" t="str" cm="1">
        <f t="array" ref="AB209">MID(";"&amp;'CASE DATA'!$E209&amp;";",SMALL(IF(ISERROR(SEARCH(MID(";"&amp;'CASE DATA'!$E209&amp;";",ROW($1:$99),1),";")),"",ROW($1:$99)+1),COLUMN(H209)),SMALL(IF(ISERROR(SEARCH(MID(";"&amp;'CASE DATA'!$E209&amp;";",ROW($1:$99),1),";")),"",ROW($1:$99)),COLUMN(H208)+1)-SMALL(IF(ISERROR(SEARCH(MID(";"&amp;'CASE DATA'!$E209&amp;";",ROW($1:$99),1),";")),"",ROW($1:$99)),COLUMN(H208))-1)</f>
        <v/>
      </c>
      <c r="AC209" s="196" t="str" cm="1">
        <f t="array" ref="AC209">MID(";"&amp;'CASE DATA'!$E209&amp;";",SMALL(IF(ISERROR(SEARCH(MID(";"&amp;'CASE DATA'!$E209&amp;";",ROW($1:$99),1),";")),"",ROW($1:$99)+1),COLUMN(I209)),SMALL(IF(ISERROR(SEARCH(MID(";"&amp;'CASE DATA'!$E209&amp;";",ROW($1:$99),1),";")),"",ROW($1:$99)),COLUMN(I208)+1)-SMALL(IF(ISERROR(SEARCH(MID(";"&amp;'CASE DATA'!$E209&amp;";",ROW($1:$99),1),";")),"",ROW($1:$99)),COLUMN(I208))-1)</f>
        <v/>
      </c>
      <c r="AD209" s="196" t="str" cm="1">
        <f t="array" ref="AD209">MID(";"&amp;'CASE DATA'!$E209&amp;";",SMALL(IF(ISERROR(SEARCH(MID(";"&amp;'CASE DATA'!$E209&amp;";",ROW($1:$99),1),";")),"",ROW($1:$99)+1),COLUMN(J209)),SMALL(IF(ISERROR(SEARCH(MID(";"&amp;'CASE DATA'!$E209&amp;";",ROW($1:$99),1),";")),"",ROW($1:$99)),COLUMN(J208)+1)-SMALL(IF(ISERROR(SEARCH(MID(";"&amp;'CASE DATA'!$E209&amp;";",ROW($1:$99),1),";")),"",ROW($1:$99)),COLUMN(J208))-1)</f>
        <v/>
      </c>
      <c r="AE209" s="196" t="str" cm="1">
        <f t="array" ref="AE209">MID(";"&amp;'CASE DATA'!$E209&amp;";",SMALL(IF(ISERROR(SEARCH(MID(";"&amp;'CASE DATA'!$E209&amp;";",ROW($1:$99),1),";")),"",ROW($1:$99)+1),COLUMN(K209)),SMALL(IF(ISERROR(SEARCH(MID(";"&amp;'CASE DATA'!$E209&amp;";",ROW($1:$99),1),";")),"",ROW($1:$99)),COLUMN(K208)+1)-SMALL(IF(ISERROR(SEARCH(MID(";"&amp;'CASE DATA'!$E209&amp;";",ROW($1:$99),1),";")),"",ROW($1:$99)),COLUMN(K208))-1)</f>
        <v/>
      </c>
      <c r="AF209" s="196" t="str" cm="1">
        <f t="array" ref="AF209">MID(";"&amp;'CASE DATA'!$E209&amp;";",SMALL(IF(ISERROR(SEARCH(MID(";"&amp;'CASE DATA'!$E209&amp;";",ROW($1:$99),1),";")),"",ROW($1:$99)+1),COLUMN(L209)),SMALL(IF(ISERROR(SEARCH(MID(";"&amp;'CASE DATA'!$E209&amp;";",ROW($1:$99),1),";")),"",ROW($1:$99)),COLUMN(L208)+1)-SMALL(IF(ISERROR(SEARCH(MID(";"&amp;'CASE DATA'!$E209&amp;";",ROW($1:$99),1),";")),"",ROW($1:$99)),COLUMN(L208))-1)</f>
        <v/>
      </c>
    </row>
    <row r="210" spans="19:32" x14ac:dyDescent="0.3">
      <c r="S210" s="11">
        <f t="shared" si="4"/>
        <v>0</v>
      </c>
      <c r="U210" s="196" t="str" cm="1">
        <f t="array" ref="U210">MID(";"&amp;'CASE DATA'!$E210&amp;";",SMALL(IF(ISERROR(SEARCH(MID(";"&amp;'CASE DATA'!$E210&amp;";",ROW($1:$99),1),";")),"",ROW($1:$99)+1),COLUMN(A210)),SMALL(IF(ISERROR(SEARCH(MID(";"&amp;'CASE DATA'!$E210&amp;";",ROW($1:$99),1),";")),"",ROW($1:$99)),COLUMN(A209)+1)-SMALL(IF(ISERROR(SEARCH(MID(";"&amp;'CASE DATA'!$E210&amp;";",ROW($1:$99),1),";")),"",ROW($1:$99)),COLUMN(A209))-1)</f>
        <v/>
      </c>
      <c r="V210" s="196" t="str" cm="1">
        <f t="array" ref="V210">MID(";"&amp;'CASE DATA'!$E210&amp;";",SMALL(IF(ISERROR(SEARCH(MID(";"&amp;'CASE DATA'!$E210&amp;";",ROW($1:$99),1),";")),"",ROW($1:$99)+1),COLUMN(B210)),SMALL(IF(ISERROR(SEARCH(MID(";"&amp;'CASE DATA'!$E210&amp;";",ROW($1:$99),1),";")),"",ROW($1:$99)),COLUMN(B209)+1)-SMALL(IF(ISERROR(SEARCH(MID(";"&amp;'CASE DATA'!$E210&amp;";",ROW($1:$99),1),";")),"",ROW($1:$99)),COLUMN(B209))-1)</f>
        <v/>
      </c>
      <c r="W210" s="196" t="str" cm="1">
        <f t="array" ref="W210">MID(";"&amp;'CASE DATA'!$E210&amp;";",SMALL(IF(ISERROR(SEARCH(MID(";"&amp;'CASE DATA'!$E210&amp;";",ROW($1:$99),1),";")),"",ROW($1:$99)+1),COLUMN(C210)),SMALL(IF(ISERROR(SEARCH(MID(";"&amp;'CASE DATA'!$E210&amp;";",ROW($1:$99),1),";")),"",ROW($1:$99)),COLUMN(C209)+1)-SMALL(IF(ISERROR(SEARCH(MID(";"&amp;'CASE DATA'!$E210&amp;";",ROW($1:$99),1),";")),"",ROW($1:$99)),COLUMN(C209))-1)</f>
        <v/>
      </c>
      <c r="X210" s="196" t="str" cm="1">
        <f t="array" ref="X210">MID(";"&amp;'CASE DATA'!$E210&amp;";",SMALL(IF(ISERROR(SEARCH(MID(";"&amp;'CASE DATA'!$E210&amp;";",ROW($1:$99),1),";")),"",ROW($1:$99)+1),COLUMN(D210)),SMALL(IF(ISERROR(SEARCH(MID(";"&amp;'CASE DATA'!$E210&amp;";",ROW($1:$99),1),";")),"",ROW($1:$99)),COLUMN(D209)+1)-SMALL(IF(ISERROR(SEARCH(MID(";"&amp;'CASE DATA'!$E210&amp;";",ROW($1:$99),1),";")),"",ROW($1:$99)),COLUMN(D209))-1)</f>
        <v/>
      </c>
      <c r="Y210" s="196" t="str" cm="1">
        <f t="array" ref="Y210">MID(";"&amp;'CASE DATA'!$E210&amp;";",SMALL(IF(ISERROR(SEARCH(MID(";"&amp;'CASE DATA'!$E210&amp;";",ROW($1:$99),1),";")),"",ROW($1:$99)+1),COLUMN(E210)),SMALL(IF(ISERROR(SEARCH(MID(";"&amp;'CASE DATA'!$E210&amp;";",ROW($1:$99),1),";")),"",ROW($1:$99)),COLUMN(E209)+1)-SMALL(IF(ISERROR(SEARCH(MID(";"&amp;'CASE DATA'!$E210&amp;";",ROW($1:$99),1),";")),"",ROW($1:$99)),COLUMN(E209))-1)</f>
        <v/>
      </c>
      <c r="Z210" s="196" t="str" cm="1">
        <f t="array" ref="Z210">MID(";"&amp;'CASE DATA'!$E210&amp;";",SMALL(IF(ISERROR(SEARCH(MID(";"&amp;'CASE DATA'!$E210&amp;";",ROW($1:$99),1),";")),"",ROW($1:$99)+1),COLUMN(F210)),SMALL(IF(ISERROR(SEARCH(MID(";"&amp;'CASE DATA'!$E210&amp;";",ROW($1:$99),1),";")),"",ROW($1:$99)),COLUMN(F209)+1)-SMALL(IF(ISERROR(SEARCH(MID(";"&amp;'CASE DATA'!$E210&amp;";",ROW($1:$99),1),";")),"",ROW($1:$99)),COLUMN(F209))-1)</f>
        <v/>
      </c>
      <c r="AA210" s="196" t="str" cm="1">
        <f t="array" ref="AA210">MID(";"&amp;'CASE DATA'!$E210&amp;";",SMALL(IF(ISERROR(SEARCH(MID(";"&amp;'CASE DATA'!$E210&amp;";",ROW($1:$99),1),";")),"",ROW($1:$99)+1),COLUMN(G210)),SMALL(IF(ISERROR(SEARCH(MID(";"&amp;'CASE DATA'!$E210&amp;";",ROW($1:$99),1),";")),"",ROW($1:$99)),COLUMN(G209)+1)-SMALL(IF(ISERROR(SEARCH(MID(";"&amp;'CASE DATA'!$E210&amp;";",ROW($1:$99),1),";")),"",ROW($1:$99)),COLUMN(G209))-1)</f>
        <v/>
      </c>
      <c r="AB210" s="196" t="str" cm="1">
        <f t="array" ref="AB210">MID(";"&amp;'CASE DATA'!$E210&amp;";",SMALL(IF(ISERROR(SEARCH(MID(";"&amp;'CASE DATA'!$E210&amp;";",ROW($1:$99),1),";")),"",ROW($1:$99)+1),COLUMN(H210)),SMALL(IF(ISERROR(SEARCH(MID(";"&amp;'CASE DATA'!$E210&amp;";",ROW($1:$99),1),";")),"",ROW($1:$99)),COLUMN(H209)+1)-SMALL(IF(ISERROR(SEARCH(MID(";"&amp;'CASE DATA'!$E210&amp;";",ROW($1:$99),1),";")),"",ROW($1:$99)),COLUMN(H209))-1)</f>
        <v/>
      </c>
      <c r="AC210" s="196" t="str" cm="1">
        <f t="array" ref="AC210">MID(";"&amp;'CASE DATA'!$E210&amp;";",SMALL(IF(ISERROR(SEARCH(MID(";"&amp;'CASE DATA'!$E210&amp;";",ROW($1:$99),1),";")),"",ROW($1:$99)+1),COLUMN(I210)),SMALL(IF(ISERROR(SEARCH(MID(";"&amp;'CASE DATA'!$E210&amp;";",ROW($1:$99),1),";")),"",ROW($1:$99)),COLUMN(I209)+1)-SMALL(IF(ISERROR(SEARCH(MID(";"&amp;'CASE DATA'!$E210&amp;";",ROW($1:$99),1),";")),"",ROW($1:$99)),COLUMN(I209))-1)</f>
        <v/>
      </c>
      <c r="AD210" s="196" t="str" cm="1">
        <f t="array" ref="AD210">MID(";"&amp;'CASE DATA'!$E210&amp;";",SMALL(IF(ISERROR(SEARCH(MID(";"&amp;'CASE DATA'!$E210&amp;";",ROW($1:$99),1),";")),"",ROW($1:$99)+1),COLUMN(J210)),SMALL(IF(ISERROR(SEARCH(MID(";"&amp;'CASE DATA'!$E210&amp;";",ROW($1:$99),1),";")),"",ROW($1:$99)),COLUMN(J209)+1)-SMALL(IF(ISERROR(SEARCH(MID(";"&amp;'CASE DATA'!$E210&amp;";",ROW($1:$99),1),";")),"",ROW($1:$99)),COLUMN(J209))-1)</f>
        <v/>
      </c>
      <c r="AE210" s="196" t="str" cm="1">
        <f t="array" ref="AE210">MID(";"&amp;'CASE DATA'!$E210&amp;";",SMALL(IF(ISERROR(SEARCH(MID(";"&amp;'CASE DATA'!$E210&amp;";",ROW($1:$99),1),";")),"",ROW($1:$99)+1),COLUMN(K210)),SMALL(IF(ISERROR(SEARCH(MID(";"&amp;'CASE DATA'!$E210&amp;";",ROW($1:$99),1),";")),"",ROW($1:$99)),COLUMN(K209)+1)-SMALL(IF(ISERROR(SEARCH(MID(";"&amp;'CASE DATA'!$E210&amp;";",ROW($1:$99),1),";")),"",ROW($1:$99)),COLUMN(K209))-1)</f>
        <v/>
      </c>
      <c r="AF210" s="196" t="str" cm="1">
        <f t="array" ref="AF210">MID(";"&amp;'CASE DATA'!$E210&amp;";",SMALL(IF(ISERROR(SEARCH(MID(";"&amp;'CASE DATA'!$E210&amp;";",ROW($1:$99),1),";")),"",ROW($1:$99)+1),COLUMN(L210)),SMALL(IF(ISERROR(SEARCH(MID(";"&amp;'CASE DATA'!$E210&amp;";",ROW($1:$99),1),";")),"",ROW($1:$99)),COLUMN(L209)+1)-SMALL(IF(ISERROR(SEARCH(MID(";"&amp;'CASE DATA'!$E210&amp;";",ROW($1:$99),1),";")),"",ROW($1:$99)),COLUMN(L209))-1)</f>
        <v/>
      </c>
    </row>
    <row r="211" spans="19:32" x14ac:dyDescent="0.3">
      <c r="S211" s="11">
        <f t="shared" si="4"/>
        <v>0</v>
      </c>
      <c r="U211" s="196" t="str" cm="1">
        <f t="array" ref="U211">MID(";"&amp;'CASE DATA'!$E211&amp;";",SMALL(IF(ISERROR(SEARCH(MID(";"&amp;'CASE DATA'!$E211&amp;";",ROW($1:$99),1),";")),"",ROW($1:$99)+1),COLUMN(A211)),SMALL(IF(ISERROR(SEARCH(MID(";"&amp;'CASE DATA'!$E211&amp;";",ROW($1:$99),1),";")),"",ROW($1:$99)),COLUMN(A210)+1)-SMALL(IF(ISERROR(SEARCH(MID(";"&amp;'CASE DATA'!$E211&amp;";",ROW($1:$99),1),";")),"",ROW($1:$99)),COLUMN(A210))-1)</f>
        <v/>
      </c>
      <c r="V211" s="196" t="str" cm="1">
        <f t="array" ref="V211">MID(";"&amp;'CASE DATA'!$E211&amp;";",SMALL(IF(ISERROR(SEARCH(MID(";"&amp;'CASE DATA'!$E211&amp;";",ROW($1:$99),1),";")),"",ROW($1:$99)+1),COLUMN(B211)),SMALL(IF(ISERROR(SEARCH(MID(";"&amp;'CASE DATA'!$E211&amp;";",ROW($1:$99),1),";")),"",ROW($1:$99)),COLUMN(B210)+1)-SMALL(IF(ISERROR(SEARCH(MID(";"&amp;'CASE DATA'!$E211&amp;";",ROW($1:$99),1),";")),"",ROW($1:$99)),COLUMN(B210))-1)</f>
        <v/>
      </c>
      <c r="W211" s="196" t="str" cm="1">
        <f t="array" ref="W211">MID(";"&amp;'CASE DATA'!$E211&amp;";",SMALL(IF(ISERROR(SEARCH(MID(";"&amp;'CASE DATA'!$E211&amp;";",ROW($1:$99),1),";")),"",ROW($1:$99)+1),COLUMN(C211)),SMALL(IF(ISERROR(SEARCH(MID(";"&amp;'CASE DATA'!$E211&amp;";",ROW($1:$99),1),";")),"",ROW($1:$99)),COLUMN(C210)+1)-SMALL(IF(ISERROR(SEARCH(MID(";"&amp;'CASE DATA'!$E211&amp;";",ROW($1:$99),1),";")),"",ROW($1:$99)),COLUMN(C210))-1)</f>
        <v/>
      </c>
      <c r="X211" s="196" t="str" cm="1">
        <f t="array" ref="X211">MID(";"&amp;'CASE DATA'!$E211&amp;";",SMALL(IF(ISERROR(SEARCH(MID(";"&amp;'CASE DATA'!$E211&amp;";",ROW($1:$99),1),";")),"",ROW($1:$99)+1),COLUMN(D211)),SMALL(IF(ISERROR(SEARCH(MID(";"&amp;'CASE DATA'!$E211&amp;";",ROW($1:$99),1),";")),"",ROW($1:$99)),COLUMN(D210)+1)-SMALL(IF(ISERROR(SEARCH(MID(";"&amp;'CASE DATA'!$E211&amp;";",ROW($1:$99),1),";")),"",ROW($1:$99)),COLUMN(D210))-1)</f>
        <v/>
      </c>
      <c r="Y211" s="196" t="str" cm="1">
        <f t="array" ref="Y211">MID(";"&amp;'CASE DATA'!$E211&amp;";",SMALL(IF(ISERROR(SEARCH(MID(";"&amp;'CASE DATA'!$E211&amp;";",ROW($1:$99),1),";")),"",ROW($1:$99)+1),COLUMN(E211)),SMALL(IF(ISERROR(SEARCH(MID(";"&amp;'CASE DATA'!$E211&amp;";",ROW($1:$99),1),";")),"",ROW($1:$99)),COLUMN(E210)+1)-SMALL(IF(ISERROR(SEARCH(MID(";"&amp;'CASE DATA'!$E211&amp;";",ROW($1:$99),1),";")),"",ROW($1:$99)),COLUMN(E210))-1)</f>
        <v/>
      </c>
      <c r="Z211" s="196" t="str" cm="1">
        <f t="array" ref="Z211">MID(";"&amp;'CASE DATA'!$E211&amp;";",SMALL(IF(ISERROR(SEARCH(MID(";"&amp;'CASE DATA'!$E211&amp;";",ROW($1:$99),1),";")),"",ROW($1:$99)+1),COLUMN(F211)),SMALL(IF(ISERROR(SEARCH(MID(";"&amp;'CASE DATA'!$E211&amp;";",ROW($1:$99),1),";")),"",ROW($1:$99)),COLUMN(F210)+1)-SMALL(IF(ISERROR(SEARCH(MID(";"&amp;'CASE DATA'!$E211&amp;";",ROW($1:$99),1),";")),"",ROW($1:$99)),COLUMN(F210))-1)</f>
        <v/>
      </c>
      <c r="AA211" s="196" t="str" cm="1">
        <f t="array" ref="AA211">MID(";"&amp;'CASE DATA'!$E211&amp;";",SMALL(IF(ISERROR(SEARCH(MID(";"&amp;'CASE DATA'!$E211&amp;";",ROW($1:$99),1),";")),"",ROW($1:$99)+1),COLUMN(G211)),SMALL(IF(ISERROR(SEARCH(MID(";"&amp;'CASE DATA'!$E211&amp;";",ROW($1:$99),1),";")),"",ROW($1:$99)),COLUMN(G210)+1)-SMALL(IF(ISERROR(SEARCH(MID(";"&amp;'CASE DATA'!$E211&amp;";",ROW($1:$99),1),";")),"",ROW($1:$99)),COLUMN(G210))-1)</f>
        <v/>
      </c>
      <c r="AB211" s="196" t="str" cm="1">
        <f t="array" ref="AB211">MID(";"&amp;'CASE DATA'!$E211&amp;";",SMALL(IF(ISERROR(SEARCH(MID(";"&amp;'CASE DATA'!$E211&amp;";",ROW($1:$99),1),";")),"",ROW($1:$99)+1),COLUMN(H211)),SMALL(IF(ISERROR(SEARCH(MID(";"&amp;'CASE DATA'!$E211&amp;";",ROW($1:$99),1),";")),"",ROW($1:$99)),COLUMN(H210)+1)-SMALL(IF(ISERROR(SEARCH(MID(";"&amp;'CASE DATA'!$E211&amp;";",ROW($1:$99),1),";")),"",ROW($1:$99)),COLUMN(H210))-1)</f>
        <v/>
      </c>
      <c r="AC211" s="196" t="str" cm="1">
        <f t="array" ref="AC211">MID(";"&amp;'CASE DATA'!$E211&amp;";",SMALL(IF(ISERROR(SEARCH(MID(";"&amp;'CASE DATA'!$E211&amp;";",ROW($1:$99),1),";")),"",ROW($1:$99)+1),COLUMN(I211)),SMALL(IF(ISERROR(SEARCH(MID(";"&amp;'CASE DATA'!$E211&amp;";",ROW($1:$99),1),";")),"",ROW($1:$99)),COLUMN(I210)+1)-SMALL(IF(ISERROR(SEARCH(MID(";"&amp;'CASE DATA'!$E211&amp;";",ROW($1:$99),1),";")),"",ROW($1:$99)),COLUMN(I210))-1)</f>
        <v/>
      </c>
      <c r="AD211" s="196" t="str" cm="1">
        <f t="array" ref="AD211">MID(";"&amp;'CASE DATA'!$E211&amp;";",SMALL(IF(ISERROR(SEARCH(MID(";"&amp;'CASE DATA'!$E211&amp;";",ROW($1:$99),1),";")),"",ROW($1:$99)+1),COLUMN(J211)),SMALL(IF(ISERROR(SEARCH(MID(";"&amp;'CASE DATA'!$E211&amp;";",ROW($1:$99),1),";")),"",ROW($1:$99)),COLUMN(J210)+1)-SMALL(IF(ISERROR(SEARCH(MID(";"&amp;'CASE DATA'!$E211&amp;";",ROW($1:$99),1),";")),"",ROW($1:$99)),COLUMN(J210))-1)</f>
        <v/>
      </c>
      <c r="AE211" s="196" t="str" cm="1">
        <f t="array" ref="AE211">MID(";"&amp;'CASE DATA'!$E211&amp;";",SMALL(IF(ISERROR(SEARCH(MID(";"&amp;'CASE DATA'!$E211&amp;";",ROW($1:$99),1),";")),"",ROW($1:$99)+1),COLUMN(K211)),SMALL(IF(ISERROR(SEARCH(MID(";"&amp;'CASE DATA'!$E211&amp;";",ROW($1:$99),1),";")),"",ROW($1:$99)),COLUMN(K210)+1)-SMALL(IF(ISERROR(SEARCH(MID(";"&amp;'CASE DATA'!$E211&amp;";",ROW($1:$99),1),";")),"",ROW($1:$99)),COLUMN(K210))-1)</f>
        <v/>
      </c>
      <c r="AF211" s="196" t="str" cm="1">
        <f t="array" ref="AF211">MID(";"&amp;'CASE DATA'!$E211&amp;";",SMALL(IF(ISERROR(SEARCH(MID(";"&amp;'CASE DATA'!$E211&amp;";",ROW($1:$99),1),";")),"",ROW($1:$99)+1),COLUMN(L211)),SMALL(IF(ISERROR(SEARCH(MID(";"&amp;'CASE DATA'!$E211&amp;";",ROW($1:$99),1),";")),"",ROW($1:$99)),COLUMN(L210)+1)-SMALL(IF(ISERROR(SEARCH(MID(";"&amp;'CASE DATA'!$E211&amp;";",ROW($1:$99),1),";")),"",ROW($1:$99)),COLUMN(L210))-1)</f>
        <v/>
      </c>
    </row>
    <row r="212" spans="19:32" x14ac:dyDescent="0.3">
      <c r="S212" s="11">
        <f t="shared" si="4"/>
        <v>0</v>
      </c>
      <c r="U212" s="196" t="str" cm="1">
        <f t="array" ref="U212">MID(";"&amp;'CASE DATA'!$E212&amp;";",SMALL(IF(ISERROR(SEARCH(MID(";"&amp;'CASE DATA'!$E212&amp;";",ROW($1:$99),1),";")),"",ROW($1:$99)+1),COLUMN(A212)),SMALL(IF(ISERROR(SEARCH(MID(";"&amp;'CASE DATA'!$E212&amp;";",ROW($1:$99),1),";")),"",ROW($1:$99)),COLUMN(A211)+1)-SMALL(IF(ISERROR(SEARCH(MID(";"&amp;'CASE DATA'!$E212&amp;";",ROW($1:$99),1),";")),"",ROW($1:$99)),COLUMN(A211))-1)</f>
        <v/>
      </c>
      <c r="V212" s="196" t="str" cm="1">
        <f t="array" ref="V212">MID(";"&amp;'CASE DATA'!$E212&amp;";",SMALL(IF(ISERROR(SEARCH(MID(";"&amp;'CASE DATA'!$E212&amp;";",ROW($1:$99),1),";")),"",ROW($1:$99)+1),COLUMN(B212)),SMALL(IF(ISERROR(SEARCH(MID(";"&amp;'CASE DATA'!$E212&amp;";",ROW($1:$99),1),";")),"",ROW($1:$99)),COLUMN(B211)+1)-SMALL(IF(ISERROR(SEARCH(MID(";"&amp;'CASE DATA'!$E212&amp;";",ROW($1:$99),1),";")),"",ROW($1:$99)),COLUMN(B211))-1)</f>
        <v/>
      </c>
      <c r="W212" s="196" t="str" cm="1">
        <f t="array" ref="W212">MID(";"&amp;'CASE DATA'!$E212&amp;";",SMALL(IF(ISERROR(SEARCH(MID(";"&amp;'CASE DATA'!$E212&amp;";",ROW($1:$99),1),";")),"",ROW($1:$99)+1),COLUMN(C212)),SMALL(IF(ISERROR(SEARCH(MID(";"&amp;'CASE DATA'!$E212&amp;";",ROW($1:$99),1),";")),"",ROW($1:$99)),COLUMN(C211)+1)-SMALL(IF(ISERROR(SEARCH(MID(";"&amp;'CASE DATA'!$E212&amp;";",ROW($1:$99),1),";")),"",ROW($1:$99)),COLUMN(C211))-1)</f>
        <v/>
      </c>
      <c r="X212" s="196" t="str" cm="1">
        <f t="array" ref="X212">MID(";"&amp;'CASE DATA'!$E212&amp;";",SMALL(IF(ISERROR(SEARCH(MID(";"&amp;'CASE DATA'!$E212&amp;";",ROW($1:$99),1),";")),"",ROW($1:$99)+1),COLUMN(D212)),SMALL(IF(ISERROR(SEARCH(MID(";"&amp;'CASE DATA'!$E212&amp;";",ROW($1:$99),1),";")),"",ROW($1:$99)),COLUMN(D211)+1)-SMALL(IF(ISERROR(SEARCH(MID(";"&amp;'CASE DATA'!$E212&amp;";",ROW($1:$99),1),";")),"",ROW($1:$99)),COLUMN(D211))-1)</f>
        <v/>
      </c>
      <c r="Y212" s="196" t="str" cm="1">
        <f t="array" ref="Y212">MID(";"&amp;'CASE DATA'!$E212&amp;";",SMALL(IF(ISERROR(SEARCH(MID(";"&amp;'CASE DATA'!$E212&amp;";",ROW($1:$99),1),";")),"",ROW($1:$99)+1),COLUMN(E212)),SMALL(IF(ISERROR(SEARCH(MID(";"&amp;'CASE DATA'!$E212&amp;";",ROW($1:$99),1),";")),"",ROW($1:$99)),COLUMN(E211)+1)-SMALL(IF(ISERROR(SEARCH(MID(";"&amp;'CASE DATA'!$E212&amp;";",ROW($1:$99),1),";")),"",ROW($1:$99)),COLUMN(E211))-1)</f>
        <v/>
      </c>
      <c r="Z212" s="196" t="str" cm="1">
        <f t="array" ref="Z212">MID(";"&amp;'CASE DATA'!$E212&amp;";",SMALL(IF(ISERROR(SEARCH(MID(";"&amp;'CASE DATA'!$E212&amp;";",ROW($1:$99),1),";")),"",ROW($1:$99)+1),COLUMN(F212)),SMALL(IF(ISERROR(SEARCH(MID(";"&amp;'CASE DATA'!$E212&amp;";",ROW($1:$99),1),";")),"",ROW($1:$99)),COLUMN(F211)+1)-SMALL(IF(ISERROR(SEARCH(MID(";"&amp;'CASE DATA'!$E212&amp;";",ROW($1:$99),1),";")),"",ROW($1:$99)),COLUMN(F211))-1)</f>
        <v/>
      </c>
      <c r="AA212" s="196" t="str" cm="1">
        <f t="array" ref="AA212">MID(";"&amp;'CASE DATA'!$E212&amp;";",SMALL(IF(ISERROR(SEARCH(MID(";"&amp;'CASE DATA'!$E212&amp;";",ROW($1:$99),1),";")),"",ROW($1:$99)+1),COLUMN(G212)),SMALL(IF(ISERROR(SEARCH(MID(";"&amp;'CASE DATA'!$E212&amp;";",ROW($1:$99),1),";")),"",ROW($1:$99)),COLUMN(G211)+1)-SMALL(IF(ISERROR(SEARCH(MID(";"&amp;'CASE DATA'!$E212&amp;";",ROW($1:$99),1),";")),"",ROW($1:$99)),COLUMN(G211))-1)</f>
        <v/>
      </c>
      <c r="AB212" s="196" t="str" cm="1">
        <f t="array" ref="AB212">MID(";"&amp;'CASE DATA'!$E212&amp;";",SMALL(IF(ISERROR(SEARCH(MID(";"&amp;'CASE DATA'!$E212&amp;";",ROW($1:$99),1),";")),"",ROW($1:$99)+1),COLUMN(H212)),SMALL(IF(ISERROR(SEARCH(MID(";"&amp;'CASE DATA'!$E212&amp;";",ROW($1:$99),1),";")),"",ROW($1:$99)),COLUMN(H211)+1)-SMALL(IF(ISERROR(SEARCH(MID(";"&amp;'CASE DATA'!$E212&amp;";",ROW($1:$99),1),";")),"",ROW($1:$99)),COLUMN(H211))-1)</f>
        <v/>
      </c>
      <c r="AC212" s="196" t="str" cm="1">
        <f t="array" ref="AC212">MID(";"&amp;'CASE DATA'!$E212&amp;";",SMALL(IF(ISERROR(SEARCH(MID(";"&amp;'CASE DATA'!$E212&amp;";",ROW($1:$99),1),";")),"",ROW($1:$99)+1),COLUMN(I212)),SMALL(IF(ISERROR(SEARCH(MID(";"&amp;'CASE DATA'!$E212&amp;";",ROW($1:$99),1),";")),"",ROW($1:$99)),COLUMN(I211)+1)-SMALL(IF(ISERROR(SEARCH(MID(";"&amp;'CASE DATA'!$E212&amp;";",ROW($1:$99),1),";")),"",ROW($1:$99)),COLUMN(I211))-1)</f>
        <v/>
      </c>
      <c r="AD212" s="196" t="str" cm="1">
        <f t="array" ref="AD212">MID(";"&amp;'CASE DATA'!$E212&amp;";",SMALL(IF(ISERROR(SEARCH(MID(";"&amp;'CASE DATA'!$E212&amp;";",ROW($1:$99),1),";")),"",ROW($1:$99)+1),COLUMN(J212)),SMALL(IF(ISERROR(SEARCH(MID(";"&amp;'CASE DATA'!$E212&amp;";",ROW($1:$99),1),";")),"",ROW($1:$99)),COLUMN(J211)+1)-SMALL(IF(ISERROR(SEARCH(MID(";"&amp;'CASE DATA'!$E212&amp;";",ROW($1:$99),1),";")),"",ROW($1:$99)),COLUMN(J211))-1)</f>
        <v/>
      </c>
      <c r="AE212" s="196" t="str" cm="1">
        <f t="array" ref="AE212">MID(";"&amp;'CASE DATA'!$E212&amp;";",SMALL(IF(ISERROR(SEARCH(MID(";"&amp;'CASE DATA'!$E212&amp;";",ROW($1:$99),1),";")),"",ROW($1:$99)+1),COLUMN(K212)),SMALL(IF(ISERROR(SEARCH(MID(";"&amp;'CASE DATA'!$E212&amp;";",ROW($1:$99),1),";")),"",ROW($1:$99)),COLUMN(K211)+1)-SMALL(IF(ISERROR(SEARCH(MID(";"&amp;'CASE DATA'!$E212&amp;";",ROW($1:$99),1),";")),"",ROW($1:$99)),COLUMN(K211))-1)</f>
        <v/>
      </c>
      <c r="AF212" s="196" t="str" cm="1">
        <f t="array" ref="AF212">MID(";"&amp;'CASE DATA'!$E212&amp;";",SMALL(IF(ISERROR(SEARCH(MID(";"&amp;'CASE DATA'!$E212&amp;";",ROW($1:$99),1),";")),"",ROW($1:$99)+1),COLUMN(L212)),SMALL(IF(ISERROR(SEARCH(MID(";"&amp;'CASE DATA'!$E212&amp;";",ROW($1:$99),1),";")),"",ROW($1:$99)),COLUMN(L211)+1)-SMALL(IF(ISERROR(SEARCH(MID(";"&amp;'CASE DATA'!$E212&amp;";",ROW($1:$99),1),";")),"",ROW($1:$99)),COLUMN(L211))-1)</f>
        <v/>
      </c>
    </row>
    <row r="213" spans="19:32" x14ac:dyDescent="0.3">
      <c r="S213" s="11">
        <f t="shared" si="4"/>
        <v>0</v>
      </c>
      <c r="U213" s="196" t="str" cm="1">
        <f t="array" ref="U213">MID(";"&amp;'CASE DATA'!$E213&amp;";",SMALL(IF(ISERROR(SEARCH(MID(";"&amp;'CASE DATA'!$E213&amp;";",ROW($1:$99),1),";")),"",ROW($1:$99)+1),COLUMN(A213)),SMALL(IF(ISERROR(SEARCH(MID(";"&amp;'CASE DATA'!$E213&amp;";",ROW($1:$99),1),";")),"",ROW($1:$99)),COLUMN(A212)+1)-SMALL(IF(ISERROR(SEARCH(MID(";"&amp;'CASE DATA'!$E213&amp;";",ROW($1:$99),1),";")),"",ROW($1:$99)),COLUMN(A212))-1)</f>
        <v/>
      </c>
      <c r="V213" s="196" t="str" cm="1">
        <f t="array" ref="V213">MID(";"&amp;'CASE DATA'!$E213&amp;";",SMALL(IF(ISERROR(SEARCH(MID(";"&amp;'CASE DATA'!$E213&amp;";",ROW($1:$99),1),";")),"",ROW($1:$99)+1),COLUMN(B213)),SMALL(IF(ISERROR(SEARCH(MID(";"&amp;'CASE DATA'!$E213&amp;";",ROW($1:$99),1),";")),"",ROW($1:$99)),COLUMN(B212)+1)-SMALL(IF(ISERROR(SEARCH(MID(";"&amp;'CASE DATA'!$E213&amp;";",ROW($1:$99),1),";")),"",ROW($1:$99)),COLUMN(B212))-1)</f>
        <v/>
      </c>
      <c r="W213" s="196" t="str" cm="1">
        <f t="array" ref="W213">MID(";"&amp;'CASE DATA'!$E213&amp;";",SMALL(IF(ISERROR(SEARCH(MID(";"&amp;'CASE DATA'!$E213&amp;";",ROW($1:$99),1),";")),"",ROW($1:$99)+1),COLUMN(C213)),SMALL(IF(ISERROR(SEARCH(MID(";"&amp;'CASE DATA'!$E213&amp;";",ROW($1:$99),1),";")),"",ROW($1:$99)),COLUMN(C212)+1)-SMALL(IF(ISERROR(SEARCH(MID(";"&amp;'CASE DATA'!$E213&amp;";",ROW($1:$99),1),";")),"",ROW($1:$99)),COLUMN(C212))-1)</f>
        <v/>
      </c>
      <c r="X213" s="196" t="str" cm="1">
        <f t="array" ref="X213">MID(";"&amp;'CASE DATA'!$E213&amp;";",SMALL(IF(ISERROR(SEARCH(MID(";"&amp;'CASE DATA'!$E213&amp;";",ROW($1:$99),1),";")),"",ROW($1:$99)+1),COLUMN(D213)),SMALL(IF(ISERROR(SEARCH(MID(";"&amp;'CASE DATA'!$E213&amp;";",ROW($1:$99),1),";")),"",ROW($1:$99)),COLUMN(D212)+1)-SMALL(IF(ISERROR(SEARCH(MID(";"&amp;'CASE DATA'!$E213&amp;";",ROW($1:$99),1),";")),"",ROW($1:$99)),COLUMN(D212))-1)</f>
        <v/>
      </c>
      <c r="Y213" s="196" t="str" cm="1">
        <f t="array" ref="Y213">MID(";"&amp;'CASE DATA'!$E213&amp;";",SMALL(IF(ISERROR(SEARCH(MID(";"&amp;'CASE DATA'!$E213&amp;";",ROW($1:$99),1),";")),"",ROW($1:$99)+1),COLUMN(E213)),SMALL(IF(ISERROR(SEARCH(MID(";"&amp;'CASE DATA'!$E213&amp;";",ROW($1:$99),1),";")),"",ROW($1:$99)),COLUMN(E212)+1)-SMALL(IF(ISERROR(SEARCH(MID(";"&amp;'CASE DATA'!$E213&amp;";",ROW($1:$99),1),";")),"",ROW($1:$99)),COLUMN(E212))-1)</f>
        <v/>
      </c>
      <c r="Z213" s="196" t="str" cm="1">
        <f t="array" ref="Z213">MID(";"&amp;'CASE DATA'!$E213&amp;";",SMALL(IF(ISERROR(SEARCH(MID(";"&amp;'CASE DATA'!$E213&amp;";",ROW($1:$99),1),";")),"",ROW($1:$99)+1),COLUMN(F213)),SMALL(IF(ISERROR(SEARCH(MID(";"&amp;'CASE DATA'!$E213&amp;";",ROW($1:$99),1),";")),"",ROW($1:$99)),COLUMN(F212)+1)-SMALL(IF(ISERROR(SEARCH(MID(";"&amp;'CASE DATA'!$E213&amp;";",ROW($1:$99),1),";")),"",ROW($1:$99)),COLUMN(F212))-1)</f>
        <v/>
      </c>
      <c r="AA213" s="196" t="str" cm="1">
        <f t="array" ref="AA213">MID(";"&amp;'CASE DATA'!$E213&amp;";",SMALL(IF(ISERROR(SEARCH(MID(";"&amp;'CASE DATA'!$E213&amp;";",ROW($1:$99),1),";")),"",ROW($1:$99)+1),COLUMN(G213)),SMALL(IF(ISERROR(SEARCH(MID(";"&amp;'CASE DATA'!$E213&amp;";",ROW($1:$99),1),";")),"",ROW($1:$99)),COLUMN(G212)+1)-SMALL(IF(ISERROR(SEARCH(MID(";"&amp;'CASE DATA'!$E213&amp;";",ROW($1:$99),1),";")),"",ROW($1:$99)),COLUMN(G212))-1)</f>
        <v/>
      </c>
      <c r="AB213" s="196" t="str" cm="1">
        <f t="array" ref="AB213">MID(";"&amp;'CASE DATA'!$E213&amp;";",SMALL(IF(ISERROR(SEARCH(MID(";"&amp;'CASE DATA'!$E213&amp;";",ROW($1:$99),1),";")),"",ROW($1:$99)+1),COLUMN(H213)),SMALL(IF(ISERROR(SEARCH(MID(";"&amp;'CASE DATA'!$E213&amp;";",ROW($1:$99),1),";")),"",ROW($1:$99)),COLUMN(H212)+1)-SMALL(IF(ISERROR(SEARCH(MID(";"&amp;'CASE DATA'!$E213&amp;";",ROW($1:$99),1),";")),"",ROW($1:$99)),COLUMN(H212))-1)</f>
        <v/>
      </c>
      <c r="AC213" s="196" t="str" cm="1">
        <f t="array" ref="AC213">MID(";"&amp;'CASE DATA'!$E213&amp;";",SMALL(IF(ISERROR(SEARCH(MID(";"&amp;'CASE DATA'!$E213&amp;";",ROW($1:$99),1),";")),"",ROW($1:$99)+1),COLUMN(I213)),SMALL(IF(ISERROR(SEARCH(MID(";"&amp;'CASE DATA'!$E213&amp;";",ROW($1:$99),1),";")),"",ROW($1:$99)),COLUMN(I212)+1)-SMALL(IF(ISERROR(SEARCH(MID(";"&amp;'CASE DATA'!$E213&amp;";",ROW($1:$99),1),";")),"",ROW($1:$99)),COLUMN(I212))-1)</f>
        <v/>
      </c>
      <c r="AD213" s="196" t="str" cm="1">
        <f t="array" ref="AD213">MID(";"&amp;'CASE DATA'!$E213&amp;";",SMALL(IF(ISERROR(SEARCH(MID(";"&amp;'CASE DATA'!$E213&amp;";",ROW($1:$99),1),";")),"",ROW($1:$99)+1),COLUMN(J213)),SMALL(IF(ISERROR(SEARCH(MID(";"&amp;'CASE DATA'!$E213&amp;";",ROW($1:$99),1),";")),"",ROW($1:$99)),COLUMN(J212)+1)-SMALL(IF(ISERROR(SEARCH(MID(";"&amp;'CASE DATA'!$E213&amp;";",ROW($1:$99),1),";")),"",ROW($1:$99)),COLUMN(J212))-1)</f>
        <v/>
      </c>
      <c r="AE213" s="196" t="str" cm="1">
        <f t="array" ref="AE213">MID(";"&amp;'CASE DATA'!$E213&amp;";",SMALL(IF(ISERROR(SEARCH(MID(";"&amp;'CASE DATA'!$E213&amp;";",ROW($1:$99),1),";")),"",ROW($1:$99)+1),COLUMN(K213)),SMALL(IF(ISERROR(SEARCH(MID(";"&amp;'CASE DATA'!$E213&amp;";",ROW($1:$99),1),";")),"",ROW($1:$99)),COLUMN(K212)+1)-SMALL(IF(ISERROR(SEARCH(MID(";"&amp;'CASE DATA'!$E213&amp;";",ROW($1:$99),1),";")),"",ROW($1:$99)),COLUMN(K212))-1)</f>
        <v/>
      </c>
      <c r="AF213" s="196" t="str" cm="1">
        <f t="array" ref="AF213">MID(";"&amp;'CASE DATA'!$E213&amp;";",SMALL(IF(ISERROR(SEARCH(MID(";"&amp;'CASE DATA'!$E213&amp;";",ROW($1:$99),1),";")),"",ROW($1:$99)+1),COLUMN(L213)),SMALL(IF(ISERROR(SEARCH(MID(";"&amp;'CASE DATA'!$E213&amp;";",ROW($1:$99),1),";")),"",ROW($1:$99)),COLUMN(L212)+1)-SMALL(IF(ISERROR(SEARCH(MID(";"&amp;'CASE DATA'!$E213&amp;";",ROW($1:$99),1),";")),"",ROW($1:$99)),COLUMN(L212))-1)</f>
        <v/>
      </c>
    </row>
    <row r="214" spans="19:32" x14ac:dyDescent="0.3">
      <c r="S214" s="11">
        <f t="shared" si="4"/>
        <v>0</v>
      </c>
      <c r="U214" s="196" t="str" cm="1">
        <f t="array" ref="U214">MID(";"&amp;'CASE DATA'!$E214&amp;";",SMALL(IF(ISERROR(SEARCH(MID(";"&amp;'CASE DATA'!$E214&amp;";",ROW($1:$99),1),";")),"",ROW($1:$99)+1),COLUMN(A214)),SMALL(IF(ISERROR(SEARCH(MID(";"&amp;'CASE DATA'!$E214&amp;";",ROW($1:$99),1),";")),"",ROW($1:$99)),COLUMN(A213)+1)-SMALL(IF(ISERROR(SEARCH(MID(";"&amp;'CASE DATA'!$E214&amp;";",ROW($1:$99),1),";")),"",ROW($1:$99)),COLUMN(A213))-1)</f>
        <v/>
      </c>
      <c r="V214" s="196" t="str" cm="1">
        <f t="array" ref="V214">MID(";"&amp;'CASE DATA'!$E214&amp;";",SMALL(IF(ISERROR(SEARCH(MID(";"&amp;'CASE DATA'!$E214&amp;";",ROW($1:$99),1),";")),"",ROW($1:$99)+1),COLUMN(B214)),SMALL(IF(ISERROR(SEARCH(MID(";"&amp;'CASE DATA'!$E214&amp;";",ROW($1:$99),1),";")),"",ROW($1:$99)),COLUMN(B213)+1)-SMALL(IF(ISERROR(SEARCH(MID(";"&amp;'CASE DATA'!$E214&amp;";",ROW($1:$99),1),";")),"",ROW($1:$99)),COLUMN(B213))-1)</f>
        <v/>
      </c>
      <c r="W214" s="196" t="str" cm="1">
        <f t="array" ref="W214">MID(";"&amp;'CASE DATA'!$E214&amp;";",SMALL(IF(ISERROR(SEARCH(MID(";"&amp;'CASE DATA'!$E214&amp;";",ROW($1:$99),1),";")),"",ROW($1:$99)+1),COLUMN(C214)),SMALL(IF(ISERROR(SEARCH(MID(";"&amp;'CASE DATA'!$E214&amp;";",ROW($1:$99),1),";")),"",ROW($1:$99)),COLUMN(C213)+1)-SMALL(IF(ISERROR(SEARCH(MID(";"&amp;'CASE DATA'!$E214&amp;";",ROW($1:$99),1),";")),"",ROW($1:$99)),COLUMN(C213))-1)</f>
        <v/>
      </c>
      <c r="X214" s="196" t="str" cm="1">
        <f t="array" ref="X214">MID(";"&amp;'CASE DATA'!$E214&amp;";",SMALL(IF(ISERROR(SEARCH(MID(";"&amp;'CASE DATA'!$E214&amp;";",ROW($1:$99),1),";")),"",ROW($1:$99)+1),COLUMN(D214)),SMALL(IF(ISERROR(SEARCH(MID(";"&amp;'CASE DATA'!$E214&amp;";",ROW($1:$99),1),";")),"",ROW($1:$99)),COLUMN(D213)+1)-SMALL(IF(ISERROR(SEARCH(MID(";"&amp;'CASE DATA'!$E214&amp;";",ROW($1:$99),1),";")),"",ROW($1:$99)),COLUMN(D213))-1)</f>
        <v/>
      </c>
      <c r="Y214" s="196" t="str" cm="1">
        <f t="array" ref="Y214">MID(";"&amp;'CASE DATA'!$E214&amp;";",SMALL(IF(ISERROR(SEARCH(MID(";"&amp;'CASE DATA'!$E214&amp;";",ROW($1:$99),1),";")),"",ROW($1:$99)+1),COLUMN(E214)),SMALL(IF(ISERROR(SEARCH(MID(";"&amp;'CASE DATA'!$E214&amp;";",ROW($1:$99),1),";")),"",ROW($1:$99)),COLUMN(E213)+1)-SMALL(IF(ISERROR(SEARCH(MID(";"&amp;'CASE DATA'!$E214&amp;";",ROW($1:$99),1),";")),"",ROW($1:$99)),COLUMN(E213))-1)</f>
        <v/>
      </c>
      <c r="Z214" s="196" t="str" cm="1">
        <f t="array" ref="Z214">MID(";"&amp;'CASE DATA'!$E214&amp;";",SMALL(IF(ISERROR(SEARCH(MID(";"&amp;'CASE DATA'!$E214&amp;";",ROW($1:$99),1),";")),"",ROW($1:$99)+1),COLUMN(F214)),SMALL(IF(ISERROR(SEARCH(MID(";"&amp;'CASE DATA'!$E214&amp;";",ROW($1:$99),1),";")),"",ROW($1:$99)),COLUMN(F213)+1)-SMALL(IF(ISERROR(SEARCH(MID(";"&amp;'CASE DATA'!$E214&amp;";",ROW($1:$99),1),";")),"",ROW($1:$99)),COLUMN(F213))-1)</f>
        <v/>
      </c>
      <c r="AA214" s="196" t="str" cm="1">
        <f t="array" ref="AA214">MID(";"&amp;'CASE DATA'!$E214&amp;";",SMALL(IF(ISERROR(SEARCH(MID(";"&amp;'CASE DATA'!$E214&amp;";",ROW($1:$99),1),";")),"",ROW($1:$99)+1),COLUMN(G214)),SMALL(IF(ISERROR(SEARCH(MID(";"&amp;'CASE DATA'!$E214&amp;";",ROW($1:$99),1),";")),"",ROW($1:$99)),COLUMN(G213)+1)-SMALL(IF(ISERROR(SEARCH(MID(";"&amp;'CASE DATA'!$E214&amp;";",ROW($1:$99),1),";")),"",ROW($1:$99)),COLUMN(G213))-1)</f>
        <v/>
      </c>
      <c r="AB214" s="196" t="str" cm="1">
        <f t="array" ref="AB214">MID(";"&amp;'CASE DATA'!$E214&amp;";",SMALL(IF(ISERROR(SEARCH(MID(";"&amp;'CASE DATA'!$E214&amp;";",ROW($1:$99),1),";")),"",ROW($1:$99)+1),COLUMN(H214)),SMALL(IF(ISERROR(SEARCH(MID(";"&amp;'CASE DATA'!$E214&amp;";",ROW($1:$99),1),";")),"",ROW($1:$99)),COLUMN(H213)+1)-SMALL(IF(ISERROR(SEARCH(MID(";"&amp;'CASE DATA'!$E214&amp;";",ROW($1:$99),1),";")),"",ROW($1:$99)),COLUMN(H213))-1)</f>
        <v/>
      </c>
      <c r="AC214" s="196" t="str" cm="1">
        <f t="array" ref="AC214">MID(";"&amp;'CASE DATA'!$E214&amp;";",SMALL(IF(ISERROR(SEARCH(MID(";"&amp;'CASE DATA'!$E214&amp;";",ROW($1:$99),1),";")),"",ROW($1:$99)+1),COLUMN(I214)),SMALL(IF(ISERROR(SEARCH(MID(";"&amp;'CASE DATA'!$E214&amp;";",ROW($1:$99),1),";")),"",ROW($1:$99)),COLUMN(I213)+1)-SMALL(IF(ISERROR(SEARCH(MID(";"&amp;'CASE DATA'!$E214&amp;";",ROW($1:$99),1),";")),"",ROW($1:$99)),COLUMN(I213))-1)</f>
        <v/>
      </c>
      <c r="AD214" s="196" t="str" cm="1">
        <f t="array" ref="AD214">MID(";"&amp;'CASE DATA'!$E214&amp;";",SMALL(IF(ISERROR(SEARCH(MID(";"&amp;'CASE DATA'!$E214&amp;";",ROW($1:$99),1),";")),"",ROW($1:$99)+1),COLUMN(J214)),SMALL(IF(ISERROR(SEARCH(MID(";"&amp;'CASE DATA'!$E214&amp;";",ROW($1:$99),1),";")),"",ROW($1:$99)),COLUMN(J213)+1)-SMALL(IF(ISERROR(SEARCH(MID(";"&amp;'CASE DATA'!$E214&amp;";",ROW($1:$99),1),";")),"",ROW($1:$99)),COLUMN(J213))-1)</f>
        <v/>
      </c>
      <c r="AE214" s="196" t="str" cm="1">
        <f t="array" ref="AE214">MID(";"&amp;'CASE DATA'!$E214&amp;";",SMALL(IF(ISERROR(SEARCH(MID(";"&amp;'CASE DATA'!$E214&amp;";",ROW($1:$99),1),";")),"",ROW($1:$99)+1),COLUMN(K214)),SMALL(IF(ISERROR(SEARCH(MID(";"&amp;'CASE DATA'!$E214&amp;";",ROW($1:$99),1),";")),"",ROW($1:$99)),COLUMN(K213)+1)-SMALL(IF(ISERROR(SEARCH(MID(";"&amp;'CASE DATA'!$E214&amp;";",ROW($1:$99),1),";")),"",ROW($1:$99)),COLUMN(K213))-1)</f>
        <v/>
      </c>
      <c r="AF214" s="196" t="str" cm="1">
        <f t="array" ref="AF214">MID(";"&amp;'CASE DATA'!$E214&amp;";",SMALL(IF(ISERROR(SEARCH(MID(";"&amp;'CASE DATA'!$E214&amp;";",ROW($1:$99),1),";")),"",ROW($1:$99)+1),COLUMN(L214)),SMALL(IF(ISERROR(SEARCH(MID(";"&amp;'CASE DATA'!$E214&amp;";",ROW($1:$99),1),";")),"",ROW($1:$99)),COLUMN(L213)+1)-SMALL(IF(ISERROR(SEARCH(MID(";"&amp;'CASE DATA'!$E214&amp;";",ROW($1:$99),1),";")),"",ROW($1:$99)),COLUMN(L213))-1)</f>
        <v/>
      </c>
    </row>
    <row r="215" spans="19:32" x14ac:dyDescent="0.3">
      <c r="S215" s="11">
        <f t="shared" si="4"/>
        <v>0</v>
      </c>
      <c r="U215" s="196" t="str" cm="1">
        <f t="array" ref="U215">MID(";"&amp;'CASE DATA'!$E215&amp;";",SMALL(IF(ISERROR(SEARCH(MID(";"&amp;'CASE DATA'!$E215&amp;";",ROW($1:$99),1),";")),"",ROW($1:$99)+1),COLUMN(A215)),SMALL(IF(ISERROR(SEARCH(MID(";"&amp;'CASE DATA'!$E215&amp;";",ROW($1:$99),1),";")),"",ROW($1:$99)),COLUMN(A214)+1)-SMALL(IF(ISERROR(SEARCH(MID(";"&amp;'CASE DATA'!$E215&amp;";",ROW($1:$99),1),";")),"",ROW($1:$99)),COLUMN(A214))-1)</f>
        <v/>
      </c>
      <c r="V215" s="196" t="str" cm="1">
        <f t="array" ref="V215">MID(";"&amp;'CASE DATA'!$E215&amp;";",SMALL(IF(ISERROR(SEARCH(MID(";"&amp;'CASE DATA'!$E215&amp;";",ROW($1:$99),1),";")),"",ROW($1:$99)+1),COLUMN(B215)),SMALL(IF(ISERROR(SEARCH(MID(";"&amp;'CASE DATA'!$E215&amp;";",ROW($1:$99),1),";")),"",ROW($1:$99)),COLUMN(B214)+1)-SMALL(IF(ISERROR(SEARCH(MID(";"&amp;'CASE DATA'!$E215&amp;";",ROW($1:$99),1),";")),"",ROW($1:$99)),COLUMN(B214))-1)</f>
        <v/>
      </c>
      <c r="W215" s="196" t="str" cm="1">
        <f t="array" ref="W215">MID(";"&amp;'CASE DATA'!$E215&amp;";",SMALL(IF(ISERROR(SEARCH(MID(";"&amp;'CASE DATA'!$E215&amp;";",ROW($1:$99),1),";")),"",ROW($1:$99)+1),COLUMN(C215)),SMALL(IF(ISERROR(SEARCH(MID(";"&amp;'CASE DATA'!$E215&amp;";",ROW($1:$99),1),";")),"",ROW($1:$99)),COLUMN(C214)+1)-SMALL(IF(ISERROR(SEARCH(MID(";"&amp;'CASE DATA'!$E215&amp;";",ROW($1:$99),1),";")),"",ROW($1:$99)),COLUMN(C214))-1)</f>
        <v/>
      </c>
      <c r="X215" s="196" t="str" cm="1">
        <f t="array" ref="X215">MID(";"&amp;'CASE DATA'!$E215&amp;";",SMALL(IF(ISERROR(SEARCH(MID(";"&amp;'CASE DATA'!$E215&amp;";",ROW($1:$99),1),";")),"",ROW($1:$99)+1),COLUMN(D215)),SMALL(IF(ISERROR(SEARCH(MID(";"&amp;'CASE DATA'!$E215&amp;";",ROW($1:$99),1),";")),"",ROW($1:$99)),COLUMN(D214)+1)-SMALL(IF(ISERROR(SEARCH(MID(";"&amp;'CASE DATA'!$E215&amp;";",ROW($1:$99),1),";")),"",ROW($1:$99)),COLUMN(D214))-1)</f>
        <v/>
      </c>
      <c r="Y215" s="196" t="str" cm="1">
        <f t="array" ref="Y215">MID(";"&amp;'CASE DATA'!$E215&amp;";",SMALL(IF(ISERROR(SEARCH(MID(";"&amp;'CASE DATA'!$E215&amp;";",ROW($1:$99),1),";")),"",ROW($1:$99)+1),COLUMN(E215)),SMALL(IF(ISERROR(SEARCH(MID(";"&amp;'CASE DATA'!$E215&amp;";",ROW($1:$99),1),";")),"",ROW($1:$99)),COLUMN(E214)+1)-SMALL(IF(ISERROR(SEARCH(MID(";"&amp;'CASE DATA'!$E215&amp;";",ROW($1:$99),1),";")),"",ROW($1:$99)),COLUMN(E214))-1)</f>
        <v/>
      </c>
      <c r="Z215" s="196" t="str" cm="1">
        <f t="array" ref="Z215">MID(";"&amp;'CASE DATA'!$E215&amp;";",SMALL(IF(ISERROR(SEARCH(MID(";"&amp;'CASE DATA'!$E215&amp;";",ROW($1:$99),1),";")),"",ROW($1:$99)+1),COLUMN(F215)),SMALL(IF(ISERROR(SEARCH(MID(";"&amp;'CASE DATA'!$E215&amp;";",ROW($1:$99),1),";")),"",ROW($1:$99)),COLUMN(F214)+1)-SMALL(IF(ISERROR(SEARCH(MID(";"&amp;'CASE DATA'!$E215&amp;";",ROW($1:$99),1),";")),"",ROW($1:$99)),COLUMN(F214))-1)</f>
        <v/>
      </c>
      <c r="AA215" s="196" t="str" cm="1">
        <f t="array" ref="AA215">MID(";"&amp;'CASE DATA'!$E215&amp;";",SMALL(IF(ISERROR(SEARCH(MID(";"&amp;'CASE DATA'!$E215&amp;";",ROW($1:$99),1),";")),"",ROW($1:$99)+1),COLUMN(G215)),SMALL(IF(ISERROR(SEARCH(MID(";"&amp;'CASE DATA'!$E215&amp;";",ROW($1:$99),1),";")),"",ROW($1:$99)),COLUMN(G214)+1)-SMALL(IF(ISERROR(SEARCH(MID(";"&amp;'CASE DATA'!$E215&amp;";",ROW($1:$99),1),";")),"",ROW($1:$99)),COLUMN(G214))-1)</f>
        <v/>
      </c>
      <c r="AB215" s="196" t="str" cm="1">
        <f t="array" ref="AB215">MID(";"&amp;'CASE DATA'!$E215&amp;";",SMALL(IF(ISERROR(SEARCH(MID(";"&amp;'CASE DATA'!$E215&amp;";",ROW($1:$99),1),";")),"",ROW($1:$99)+1),COLUMN(H215)),SMALL(IF(ISERROR(SEARCH(MID(";"&amp;'CASE DATA'!$E215&amp;";",ROW($1:$99),1),";")),"",ROW($1:$99)),COLUMN(H214)+1)-SMALL(IF(ISERROR(SEARCH(MID(";"&amp;'CASE DATA'!$E215&amp;";",ROW($1:$99),1),";")),"",ROW($1:$99)),COLUMN(H214))-1)</f>
        <v/>
      </c>
      <c r="AC215" s="196" t="str" cm="1">
        <f t="array" ref="AC215">MID(";"&amp;'CASE DATA'!$E215&amp;";",SMALL(IF(ISERROR(SEARCH(MID(";"&amp;'CASE DATA'!$E215&amp;";",ROW($1:$99),1),";")),"",ROW($1:$99)+1),COLUMN(I215)),SMALL(IF(ISERROR(SEARCH(MID(";"&amp;'CASE DATA'!$E215&amp;";",ROW($1:$99),1),";")),"",ROW($1:$99)),COLUMN(I214)+1)-SMALL(IF(ISERROR(SEARCH(MID(";"&amp;'CASE DATA'!$E215&amp;";",ROW($1:$99),1),";")),"",ROW($1:$99)),COLUMN(I214))-1)</f>
        <v/>
      </c>
      <c r="AD215" s="196" t="str" cm="1">
        <f t="array" ref="AD215">MID(";"&amp;'CASE DATA'!$E215&amp;";",SMALL(IF(ISERROR(SEARCH(MID(";"&amp;'CASE DATA'!$E215&amp;";",ROW($1:$99),1),";")),"",ROW($1:$99)+1),COLUMN(J215)),SMALL(IF(ISERROR(SEARCH(MID(";"&amp;'CASE DATA'!$E215&amp;";",ROW($1:$99),1),";")),"",ROW($1:$99)),COLUMN(J214)+1)-SMALL(IF(ISERROR(SEARCH(MID(";"&amp;'CASE DATA'!$E215&amp;";",ROW($1:$99),1),";")),"",ROW($1:$99)),COLUMN(J214))-1)</f>
        <v/>
      </c>
      <c r="AE215" s="196" t="str" cm="1">
        <f t="array" ref="AE215">MID(";"&amp;'CASE DATA'!$E215&amp;";",SMALL(IF(ISERROR(SEARCH(MID(";"&amp;'CASE DATA'!$E215&amp;";",ROW($1:$99),1),";")),"",ROW($1:$99)+1),COLUMN(K215)),SMALL(IF(ISERROR(SEARCH(MID(";"&amp;'CASE DATA'!$E215&amp;";",ROW($1:$99),1),";")),"",ROW($1:$99)),COLUMN(K214)+1)-SMALL(IF(ISERROR(SEARCH(MID(";"&amp;'CASE DATA'!$E215&amp;";",ROW($1:$99),1),";")),"",ROW($1:$99)),COLUMN(K214))-1)</f>
        <v/>
      </c>
      <c r="AF215" s="196" t="str" cm="1">
        <f t="array" ref="AF215">MID(";"&amp;'CASE DATA'!$E215&amp;";",SMALL(IF(ISERROR(SEARCH(MID(";"&amp;'CASE DATA'!$E215&amp;";",ROW($1:$99),1),";")),"",ROW($1:$99)+1),COLUMN(L215)),SMALL(IF(ISERROR(SEARCH(MID(";"&amp;'CASE DATA'!$E215&amp;";",ROW($1:$99),1),";")),"",ROW($1:$99)),COLUMN(L214)+1)-SMALL(IF(ISERROR(SEARCH(MID(";"&amp;'CASE DATA'!$E215&amp;";",ROW($1:$99),1),";")),"",ROW($1:$99)),COLUMN(L214))-1)</f>
        <v/>
      </c>
    </row>
    <row r="216" spans="19:32" x14ac:dyDescent="0.3">
      <c r="S216" s="11">
        <f t="shared" si="4"/>
        <v>0</v>
      </c>
      <c r="U216" s="196" t="str" cm="1">
        <f t="array" ref="U216">MID(";"&amp;'CASE DATA'!$E216&amp;";",SMALL(IF(ISERROR(SEARCH(MID(";"&amp;'CASE DATA'!$E216&amp;";",ROW($1:$99),1),";")),"",ROW($1:$99)+1),COLUMN(A216)),SMALL(IF(ISERROR(SEARCH(MID(";"&amp;'CASE DATA'!$E216&amp;";",ROW($1:$99),1),";")),"",ROW($1:$99)),COLUMN(A215)+1)-SMALL(IF(ISERROR(SEARCH(MID(";"&amp;'CASE DATA'!$E216&amp;";",ROW($1:$99),1),";")),"",ROW($1:$99)),COLUMN(A215))-1)</f>
        <v/>
      </c>
      <c r="V216" s="196" t="str" cm="1">
        <f t="array" ref="V216">MID(";"&amp;'CASE DATA'!$E216&amp;";",SMALL(IF(ISERROR(SEARCH(MID(";"&amp;'CASE DATA'!$E216&amp;";",ROW($1:$99),1),";")),"",ROW($1:$99)+1),COLUMN(B216)),SMALL(IF(ISERROR(SEARCH(MID(";"&amp;'CASE DATA'!$E216&amp;";",ROW($1:$99),1),";")),"",ROW($1:$99)),COLUMN(B215)+1)-SMALL(IF(ISERROR(SEARCH(MID(";"&amp;'CASE DATA'!$E216&amp;";",ROW($1:$99),1),";")),"",ROW($1:$99)),COLUMN(B215))-1)</f>
        <v/>
      </c>
      <c r="W216" s="196" t="str" cm="1">
        <f t="array" ref="W216">MID(";"&amp;'CASE DATA'!$E216&amp;";",SMALL(IF(ISERROR(SEARCH(MID(";"&amp;'CASE DATA'!$E216&amp;";",ROW($1:$99),1),";")),"",ROW($1:$99)+1),COLUMN(C216)),SMALL(IF(ISERROR(SEARCH(MID(";"&amp;'CASE DATA'!$E216&amp;";",ROW($1:$99),1),";")),"",ROW($1:$99)),COLUMN(C215)+1)-SMALL(IF(ISERROR(SEARCH(MID(";"&amp;'CASE DATA'!$E216&amp;";",ROW($1:$99),1),";")),"",ROW($1:$99)),COLUMN(C215))-1)</f>
        <v/>
      </c>
      <c r="X216" s="196" t="str" cm="1">
        <f t="array" ref="X216">MID(";"&amp;'CASE DATA'!$E216&amp;";",SMALL(IF(ISERROR(SEARCH(MID(";"&amp;'CASE DATA'!$E216&amp;";",ROW($1:$99),1),";")),"",ROW($1:$99)+1),COLUMN(D216)),SMALL(IF(ISERROR(SEARCH(MID(";"&amp;'CASE DATA'!$E216&amp;";",ROW($1:$99),1),";")),"",ROW($1:$99)),COLUMN(D215)+1)-SMALL(IF(ISERROR(SEARCH(MID(";"&amp;'CASE DATA'!$E216&amp;";",ROW($1:$99),1),";")),"",ROW($1:$99)),COLUMN(D215))-1)</f>
        <v/>
      </c>
      <c r="Y216" s="196" t="str" cm="1">
        <f t="array" ref="Y216">MID(";"&amp;'CASE DATA'!$E216&amp;";",SMALL(IF(ISERROR(SEARCH(MID(";"&amp;'CASE DATA'!$E216&amp;";",ROW($1:$99),1),";")),"",ROW($1:$99)+1),COLUMN(E216)),SMALL(IF(ISERROR(SEARCH(MID(";"&amp;'CASE DATA'!$E216&amp;";",ROW($1:$99),1),";")),"",ROW($1:$99)),COLUMN(E215)+1)-SMALL(IF(ISERROR(SEARCH(MID(";"&amp;'CASE DATA'!$E216&amp;";",ROW($1:$99),1),";")),"",ROW($1:$99)),COLUMN(E215))-1)</f>
        <v/>
      </c>
      <c r="Z216" s="196" t="str" cm="1">
        <f t="array" ref="Z216">MID(";"&amp;'CASE DATA'!$E216&amp;";",SMALL(IF(ISERROR(SEARCH(MID(";"&amp;'CASE DATA'!$E216&amp;";",ROW($1:$99),1),";")),"",ROW($1:$99)+1),COLUMN(F216)),SMALL(IF(ISERROR(SEARCH(MID(";"&amp;'CASE DATA'!$E216&amp;";",ROW($1:$99),1),";")),"",ROW($1:$99)),COLUMN(F215)+1)-SMALL(IF(ISERROR(SEARCH(MID(";"&amp;'CASE DATA'!$E216&amp;";",ROW($1:$99),1),";")),"",ROW($1:$99)),COLUMN(F215))-1)</f>
        <v/>
      </c>
      <c r="AA216" s="196" t="str" cm="1">
        <f t="array" ref="AA216">MID(";"&amp;'CASE DATA'!$E216&amp;";",SMALL(IF(ISERROR(SEARCH(MID(";"&amp;'CASE DATA'!$E216&amp;";",ROW($1:$99),1),";")),"",ROW($1:$99)+1),COLUMN(G216)),SMALL(IF(ISERROR(SEARCH(MID(";"&amp;'CASE DATA'!$E216&amp;";",ROW($1:$99),1),";")),"",ROW($1:$99)),COLUMN(G215)+1)-SMALL(IF(ISERROR(SEARCH(MID(";"&amp;'CASE DATA'!$E216&amp;";",ROW($1:$99),1),";")),"",ROW($1:$99)),COLUMN(G215))-1)</f>
        <v/>
      </c>
      <c r="AB216" s="196" t="str" cm="1">
        <f t="array" ref="AB216">MID(";"&amp;'CASE DATA'!$E216&amp;";",SMALL(IF(ISERROR(SEARCH(MID(";"&amp;'CASE DATA'!$E216&amp;";",ROW($1:$99),1),";")),"",ROW($1:$99)+1),COLUMN(H216)),SMALL(IF(ISERROR(SEARCH(MID(";"&amp;'CASE DATA'!$E216&amp;";",ROW($1:$99),1),";")),"",ROW($1:$99)),COLUMN(H215)+1)-SMALL(IF(ISERROR(SEARCH(MID(";"&amp;'CASE DATA'!$E216&amp;";",ROW($1:$99),1),";")),"",ROW($1:$99)),COLUMN(H215))-1)</f>
        <v/>
      </c>
      <c r="AC216" s="196" t="str" cm="1">
        <f t="array" ref="AC216">MID(";"&amp;'CASE DATA'!$E216&amp;";",SMALL(IF(ISERROR(SEARCH(MID(";"&amp;'CASE DATA'!$E216&amp;";",ROW($1:$99),1),";")),"",ROW($1:$99)+1),COLUMN(I216)),SMALL(IF(ISERROR(SEARCH(MID(";"&amp;'CASE DATA'!$E216&amp;";",ROW($1:$99),1),";")),"",ROW($1:$99)),COLUMN(I215)+1)-SMALL(IF(ISERROR(SEARCH(MID(";"&amp;'CASE DATA'!$E216&amp;";",ROW($1:$99),1),";")),"",ROW($1:$99)),COLUMN(I215))-1)</f>
        <v/>
      </c>
      <c r="AD216" s="196" t="str" cm="1">
        <f t="array" ref="AD216">MID(";"&amp;'CASE DATA'!$E216&amp;";",SMALL(IF(ISERROR(SEARCH(MID(";"&amp;'CASE DATA'!$E216&amp;";",ROW($1:$99),1),";")),"",ROW($1:$99)+1),COLUMN(J216)),SMALL(IF(ISERROR(SEARCH(MID(";"&amp;'CASE DATA'!$E216&amp;";",ROW($1:$99),1),";")),"",ROW($1:$99)),COLUMN(J215)+1)-SMALL(IF(ISERROR(SEARCH(MID(";"&amp;'CASE DATA'!$E216&amp;";",ROW($1:$99),1),";")),"",ROW($1:$99)),COLUMN(J215))-1)</f>
        <v/>
      </c>
      <c r="AE216" s="196" t="str" cm="1">
        <f t="array" ref="AE216">MID(";"&amp;'CASE DATA'!$E216&amp;";",SMALL(IF(ISERROR(SEARCH(MID(";"&amp;'CASE DATA'!$E216&amp;";",ROW($1:$99),1),";")),"",ROW($1:$99)+1),COLUMN(K216)),SMALL(IF(ISERROR(SEARCH(MID(";"&amp;'CASE DATA'!$E216&amp;";",ROW($1:$99),1),";")),"",ROW($1:$99)),COLUMN(K215)+1)-SMALL(IF(ISERROR(SEARCH(MID(";"&amp;'CASE DATA'!$E216&amp;";",ROW($1:$99),1),";")),"",ROW($1:$99)),COLUMN(K215))-1)</f>
        <v/>
      </c>
      <c r="AF216" s="196" t="str" cm="1">
        <f t="array" ref="AF216">MID(";"&amp;'CASE DATA'!$E216&amp;";",SMALL(IF(ISERROR(SEARCH(MID(";"&amp;'CASE DATA'!$E216&amp;";",ROW($1:$99),1),";")),"",ROW($1:$99)+1),COLUMN(L216)),SMALL(IF(ISERROR(SEARCH(MID(";"&amp;'CASE DATA'!$E216&amp;";",ROW($1:$99),1),";")),"",ROW($1:$99)),COLUMN(L215)+1)-SMALL(IF(ISERROR(SEARCH(MID(";"&amp;'CASE DATA'!$E216&amp;";",ROW($1:$99),1),";")),"",ROW($1:$99)),COLUMN(L215))-1)</f>
        <v/>
      </c>
    </row>
    <row r="217" spans="19:32" x14ac:dyDescent="0.3">
      <c r="S217" s="11">
        <f t="shared" si="4"/>
        <v>0</v>
      </c>
      <c r="U217" s="196" t="str" cm="1">
        <f t="array" ref="U217">MID(";"&amp;'CASE DATA'!$E217&amp;";",SMALL(IF(ISERROR(SEARCH(MID(";"&amp;'CASE DATA'!$E217&amp;";",ROW($1:$99),1),";")),"",ROW($1:$99)+1),COLUMN(A217)),SMALL(IF(ISERROR(SEARCH(MID(";"&amp;'CASE DATA'!$E217&amp;";",ROW($1:$99),1),";")),"",ROW($1:$99)),COLUMN(A216)+1)-SMALL(IF(ISERROR(SEARCH(MID(";"&amp;'CASE DATA'!$E217&amp;";",ROW($1:$99),1),";")),"",ROW($1:$99)),COLUMN(A216))-1)</f>
        <v/>
      </c>
      <c r="V217" s="196" t="str" cm="1">
        <f t="array" ref="V217">MID(";"&amp;'CASE DATA'!$E217&amp;";",SMALL(IF(ISERROR(SEARCH(MID(";"&amp;'CASE DATA'!$E217&amp;";",ROW($1:$99),1),";")),"",ROW($1:$99)+1),COLUMN(B217)),SMALL(IF(ISERROR(SEARCH(MID(";"&amp;'CASE DATA'!$E217&amp;";",ROW($1:$99),1),";")),"",ROW($1:$99)),COLUMN(B216)+1)-SMALL(IF(ISERROR(SEARCH(MID(";"&amp;'CASE DATA'!$E217&amp;";",ROW($1:$99),1),";")),"",ROW($1:$99)),COLUMN(B216))-1)</f>
        <v/>
      </c>
      <c r="W217" s="196" t="str" cm="1">
        <f t="array" ref="W217">MID(";"&amp;'CASE DATA'!$E217&amp;";",SMALL(IF(ISERROR(SEARCH(MID(";"&amp;'CASE DATA'!$E217&amp;";",ROW($1:$99),1),";")),"",ROW($1:$99)+1),COLUMN(C217)),SMALL(IF(ISERROR(SEARCH(MID(";"&amp;'CASE DATA'!$E217&amp;";",ROW($1:$99),1),";")),"",ROW($1:$99)),COLUMN(C216)+1)-SMALL(IF(ISERROR(SEARCH(MID(";"&amp;'CASE DATA'!$E217&amp;";",ROW($1:$99),1),";")),"",ROW($1:$99)),COLUMN(C216))-1)</f>
        <v/>
      </c>
      <c r="X217" s="196" t="str" cm="1">
        <f t="array" ref="X217">MID(";"&amp;'CASE DATA'!$E217&amp;";",SMALL(IF(ISERROR(SEARCH(MID(";"&amp;'CASE DATA'!$E217&amp;";",ROW($1:$99),1),";")),"",ROW($1:$99)+1),COLUMN(D217)),SMALL(IF(ISERROR(SEARCH(MID(";"&amp;'CASE DATA'!$E217&amp;";",ROW($1:$99),1),";")),"",ROW($1:$99)),COLUMN(D216)+1)-SMALL(IF(ISERROR(SEARCH(MID(";"&amp;'CASE DATA'!$E217&amp;";",ROW($1:$99),1),";")),"",ROW($1:$99)),COLUMN(D216))-1)</f>
        <v/>
      </c>
      <c r="Y217" s="196" t="str" cm="1">
        <f t="array" ref="Y217">MID(";"&amp;'CASE DATA'!$E217&amp;";",SMALL(IF(ISERROR(SEARCH(MID(";"&amp;'CASE DATA'!$E217&amp;";",ROW($1:$99),1),";")),"",ROW($1:$99)+1),COLUMN(E217)),SMALL(IF(ISERROR(SEARCH(MID(";"&amp;'CASE DATA'!$E217&amp;";",ROW($1:$99),1),";")),"",ROW($1:$99)),COLUMN(E216)+1)-SMALL(IF(ISERROR(SEARCH(MID(";"&amp;'CASE DATA'!$E217&amp;";",ROW($1:$99),1),";")),"",ROW($1:$99)),COLUMN(E216))-1)</f>
        <v/>
      </c>
      <c r="Z217" s="196" t="str" cm="1">
        <f t="array" ref="Z217">MID(";"&amp;'CASE DATA'!$E217&amp;";",SMALL(IF(ISERROR(SEARCH(MID(";"&amp;'CASE DATA'!$E217&amp;";",ROW($1:$99),1),";")),"",ROW($1:$99)+1),COLUMN(F217)),SMALL(IF(ISERROR(SEARCH(MID(";"&amp;'CASE DATA'!$E217&amp;";",ROW($1:$99),1),";")),"",ROW($1:$99)),COLUMN(F216)+1)-SMALL(IF(ISERROR(SEARCH(MID(";"&amp;'CASE DATA'!$E217&amp;";",ROW($1:$99),1),";")),"",ROW($1:$99)),COLUMN(F216))-1)</f>
        <v/>
      </c>
      <c r="AA217" s="196" t="str" cm="1">
        <f t="array" ref="AA217">MID(";"&amp;'CASE DATA'!$E217&amp;";",SMALL(IF(ISERROR(SEARCH(MID(";"&amp;'CASE DATA'!$E217&amp;";",ROW($1:$99),1),";")),"",ROW($1:$99)+1),COLUMN(G217)),SMALL(IF(ISERROR(SEARCH(MID(";"&amp;'CASE DATA'!$E217&amp;";",ROW($1:$99),1),";")),"",ROW($1:$99)),COLUMN(G216)+1)-SMALL(IF(ISERROR(SEARCH(MID(";"&amp;'CASE DATA'!$E217&amp;";",ROW($1:$99),1),";")),"",ROW($1:$99)),COLUMN(G216))-1)</f>
        <v/>
      </c>
      <c r="AB217" s="196" t="str" cm="1">
        <f t="array" ref="AB217">MID(";"&amp;'CASE DATA'!$E217&amp;";",SMALL(IF(ISERROR(SEARCH(MID(";"&amp;'CASE DATA'!$E217&amp;";",ROW($1:$99),1),";")),"",ROW($1:$99)+1),COLUMN(H217)),SMALL(IF(ISERROR(SEARCH(MID(";"&amp;'CASE DATA'!$E217&amp;";",ROW($1:$99),1),";")),"",ROW($1:$99)),COLUMN(H216)+1)-SMALL(IF(ISERROR(SEARCH(MID(";"&amp;'CASE DATA'!$E217&amp;";",ROW($1:$99),1),";")),"",ROW($1:$99)),COLUMN(H216))-1)</f>
        <v/>
      </c>
      <c r="AC217" s="196" t="str" cm="1">
        <f t="array" ref="AC217">MID(";"&amp;'CASE DATA'!$E217&amp;";",SMALL(IF(ISERROR(SEARCH(MID(";"&amp;'CASE DATA'!$E217&amp;";",ROW($1:$99),1),";")),"",ROW($1:$99)+1),COLUMN(I217)),SMALL(IF(ISERROR(SEARCH(MID(";"&amp;'CASE DATA'!$E217&amp;";",ROW($1:$99),1),";")),"",ROW($1:$99)),COLUMN(I216)+1)-SMALL(IF(ISERROR(SEARCH(MID(";"&amp;'CASE DATA'!$E217&amp;";",ROW($1:$99),1),";")),"",ROW($1:$99)),COLUMN(I216))-1)</f>
        <v/>
      </c>
      <c r="AD217" s="196" t="str" cm="1">
        <f t="array" ref="AD217">MID(";"&amp;'CASE DATA'!$E217&amp;";",SMALL(IF(ISERROR(SEARCH(MID(";"&amp;'CASE DATA'!$E217&amp;";",ROW($1:$99),1),";")),"",ROW($1:$99)+1),COLUMN(J217)),SMALL(IF(ISERROR(SEARCH(MID(";"&amp;'CASE DATA'!$E217&amp;";",ROW($1:$99),1),";")),"",ROW($1:$99)),COLUMN(J216)+1)-SMALL(IF(ISERROR(SEARCH(MID(";"&amp;'CASE DATA'!$E217&amp;";",ROW($1:$99),1),";")),"",ROW($1:$99)),COLUMN(J216))-1)</f>
        <v/>
      </c>
      <c r="AE217" s="196" t="str" cm="1">
        <f t="array" ref="AE217">MID(";"&amp;'CASE DATA'!$E217&amp;";",SMALL(IF(ISERROR(SEARCH(MID(";"&amp;'CASE DATA'!$E217&amp;";",ROW($1:$99),1),";")),"",ROW($1:$99)+1),COLUMN(K217)),SMALL(IF(ISERROR(SEARCH(MID(";"&amp;'CASE DATA'!$E217&amp;";",ROW($1:$99),1),";")),"",ROW($1:$99)),COLUMN(K216)+1)-SMALL(IF(ISERROR(SEARCH(MID(";"&amp;'CASE DATA'!$E217&amp;";",ROW($1:$99),1),";")),"",ROW($1:$99)),COLUMN(K216))-1)</f>
        <v/>
      </c>
      <c r="AF217" s="196" t="str" cm="1">
        <f t="array" ref="AF217">MID(";"&amp;'CASE DATA'!$E217&amp;";",SMALL(IF(ISERROR(SEARCH(MID(";"&amp;'CASE DATA'!$E217&amp;";",ROW($1:$99),1),";")),"",ROW($1:$99)+1),COLUMN(L217)),SMALL(IF(ISERROR(SEARCH(MID(";"&amp;'CASE DATA'!$E217&amp;";",ROW($1:$99),1),";")),"",ROW($1:$99)),COLUMN(L216)+1)-SMALL(IF(ISERROR(SEARCH(MID(";"&amp;'CASE DATA'!$E217&amp;";",ROW($1:$99),1),";")),"",ROW($1:$99)),COLUMN(L216))-1)</f>
        <v/>
      </c>
    </row>
    <row r="218" spans="19:32" x14ac:dyDescent="0.3">
      <c r="S218" s="11">
        <f t="shared" si="4"/>
        <v>0</v>
      </c>
      <c r="U218" s="196" t="str" cm="1">
        <f t="array" ref="U218">MID(";"&amp;'CASE DATA'!$E218&amp;";",SMALL(IF(ISERROR(SEARCH(MID(";"&amp;'CASE DATA'!$E218&amp;";",ROW($1:$99),1),";")),"",ROW($1:$99)+1),COLUMN(A218)),SMALL(IF(ISERROR(SEARCH(MID(";"&amp;'CASE DATA'!$E218&amp;";",ROW($1:$99),1),";")),"",ROW($1:$99)),COLUMN(A217)+1)-SMALL(IF(ISERROR(SEARCH(MID(";"&amp;'CASE DATA'!$E218&amp;";",ROW($1:$99),1),";")),"",ROW($1:$99)),COLUMN(A217))-1)</f>
        <v/>
      </c>
      <c r="V218" s="196" t="str" cm="1">
        <f t="array" ref="V218">MID(";"&amp;'CASE DATA'!$E218&amp;";",SMALL(IF(ISERROR(SEARCH(MID(";"&amp;'CASE DATA'!$E218&amp;";",ROW($1:$99),1),";")),"",ROW($1:$99)+1),COLUMN(B218)),SMALL(IF(ISERROR(SEARCH(MID(";"&amp;'CASE DATA'!$E218&amp;";",ROW($1:$99),1),";")),"",ROW($1:$99)),COLUMN(B217)+1)-SMALL(IF(ISERROR(SEARCH(MID(";"&amp;'CASE DATA'!$E218&amp;";",ROW($1:$99),1),";")),"",ROW($1:$99)),COLUMN(B217))-1)</f>
        <v/>
      </c>
      <c r="W218" s="196" t="str" cm="1">
        <f t="array" ref="W218">MID(";"&amp;'CASE DATA'!$E218&amp;";",SMALL(IF(ISERROR(SEARCH(MID(";"&amp;'CASE DATA'!$E218&amp;";",ROW($1:$99),1),";")),"",ROW($1:$99)+1),COLUMN(C218)),SMALL(IF(ISERROR(SEARCH(MID(";"&amp;'CASE DATA'!$E218&amp;";",ROW($1:$99),1),";")),"",ROW($1:$99)),COLUMN(C217)+1)-SMALL(IF(ISERROR(SEARCH(MID(";"&amp;'CASE DATA'!$E218&amp;";",ROW($1:$99),1),";")),"",ROW($1:$99)),COLUMN(C217))-1)</f>
        <v/>
      </c>
      <c r="X218" s="196" t="str" cm="1">
        <f t="array" ref="X218">MID(";"&amp;'CASE DATA'!$E218&amp;";",SMALL(IF(ISERROR(SEARCH(MID(";"&amp;'CASE DATA'!$E218&amp;";",ROW($1:$99),1),";")),"",ROW($1:$99)+1),COLUMN(D218)),SMALL(IF(ISERROR(SEARCH(MID(";"&amp;'CASE DATA'!$E218&amp;";",ROW($1:$99),1),";")),"",ROW($1:$99)),COLUMN(D217)+1)-SMALL(IF(ISERROR(SEARCH(MID(";"&amp;'CASE DATA'!$E218&amp;";",ROW($1:$99),1),";")),"",ROW($1:$99)),COLUMN(D217))-1)</f>
        <v/>
      </c>
      <c r="Y218" s="196" t="str" cm="1">
        <f t="array" ref="Y218">MID(";"&amp;'CASE DATA'!$E218&amp;";",SMALL(IF(ISERROR(SEARCH(MID(";"&amp;'CASE DATA'!$E218&amp;";",ROW($1:$99),1),";")),"",ROW($1:$99)+1),COLUMN(E218)),SMALL(IF(ISERROR(SEARCH(MID(";"&amp;'CASE DATA'!$E218&amp;";",ROW($1:$99),1),";")),"",ROW($1:$99)),COLUMN(E217)+1)-SMALL(IF(ISERROR(SEARCH(MID(";"&amp;'CASE DATA'!$E218&amp;";",ROW($1:$99),1),";")),"",ROW($1:$99)),COLUMN(E217))-1)</f>
        <v/>
      </c>
      <c r="Z218" s="196" t="str" cm="1">
        <f t="array" ref="Z218">MID(";"&amp;'CASE DATA'!$E218&amp;";",SMALL(IF(ISERROR(SEARCH(MID(";"&amp;'CASE DATA'!$E218&amp;";",ROW($1:$99),1),";")),"",ROW($1:$99)+1),COLUMN(F218)),SMALL(IF(ISERROR(SEARCH(MID(";"&amp;'CASE DATA'!$E218&amp;";",ROW($1:$99),1),";")),"",ROW($1:$99)),COLUMN(F217)+1)-SMALL(IF(ISERROR(SEARCH(MID(";"&amp;'CASE DATA'!$E218&amp;";",ROW($1:$99),1),";")),"",ROW($1:$99)),COLUMN(F217))-1)</f>
        <v/>
      </c>
      <c r="AA218" s="196" t="str" cm="1">
        <f t="array" ref="AA218">MID(";"&amp;'CASE DATA'!$E218&amp;";",SMALL(IF(ISERROR(SEARCH(MID(";"&amp;'CASE DATA'!$E218&amp;";",ROW($1:$99),1),";")),"",ROW($1:$99)+1),COLUMN(G218)),SMALL(IF(ISERROR(SEARCH(MID(";"&amp;'CASE DATA'!$E218&amp;";",ROW($1:$99),1),";")),"",ROW($1:$99)),COLUMN(G217)+1)-SMALL(IF(ISERROR(SEARCH(MID(";"&amp;'CASE DATA'!$E218&amp;";",ROW($1:$99),1),";")),"",ROW($1:$99)),COLUMN(G217))-1)</f>
        <v/>
      </c>
      <c r="AB218" s="196" t="str" cm="1">
        <f t="array" ref="AB218">MID(";"&amp;'CASE DATA'!$E218&amp;";",SMALL(IF(ISERROR(SEARCH(MID(";"&amp;'CASE DATA'!$E218&amp;";",ROW($1:$99),1),";")),"",ROW($1:$99)+1),COLUMN(H218)),SMALL(IF(ISERROR(SEARCH(MID(";"&amp;'CASE DATA'!$E218&amp;";",ROW($1:$99),1),";")),"",ROW($1:$99)),COLUMN(H217)+1)-SMALL(IF(ISERROR(SEARCH(MID(";"&amp;'CASE DATA'!$E218&amp;";",ROW($1:$99),1),";")),"",ROW($1:$99)),COLUMN(H217))-1)</f>
        <v/>
      </c>
      <c r="AC218" s="196" t="str" cm="1">
        <f t="array" ref="AC218">MID(";"&amp;'CASE DATA'!$E218&amp;";",SMALL(IF(ISERROR(SEARCH(MID(";"&amp;'CASE DATA'!$E218&amp;";",ROW($1:$99),1),";")),"",ROW($1:$99)+1),COLUMN(I218)),SMALL(IF(ISERROR(SEARCH(MID(";"&amp;'CASE DATA'!$E218&amp;";",ROW($1:$99),1),";")),"",ROW($1:$99)),COLUMN(I217)+1)-SMALL(IF(ISERROR(SEARCH(MID(";"&amp;'CASE DATA'!$E218&amp;";",ROW($1:$99),1),";")),"",ROW($1:$99)),COLUMN(I217))-1)</f>
        <v/>
      </c>
      <c r="AD218" s="196" t="str" cm="1">
        <f t="array" ref="AD218">MID(";"&amp;'CASE DATA'!$E218&amp;";",SMALL(IF(ISERROR(SEARCH(MID(";"&amp;'CASE DATA'!$E218&amp;";",ROW($1:$99),1),";")),"",ROW($1:$99)+1),COLUMN(J218)),SMALL(IF(ISERROR(SEARCH(MID(";"&amp;'CASE DATA'!$E218&amp;";",ROW($1:$99),1),";")),"",ROW($1:$99)),COLUMN(J217)+1)-SMALL(IF(ISERROR(SEARCH(MID(";"&amp;'CASE DATA'!$E218&amp;";",ROW($1:$99),1),";")),"",ROW($1:$99)),COLUMN(J217))-1)</f>
        <v/>
      </c>
      <c r="AE218" s="196" t="str" cm="1">
        <f t="array" ref="AE218">MID(";"&amp;'CASE DATA'!$E218&amp;";",SMALL(IF(ISERROR(SEARCH(MID(";"&amp;'CASE DATA'!$E218&amp;";",ROW($1:$99),1),";")),"",ROW($1:$99)+1),COLUMN(K218)),SMALL(IF(ISERROR(SEARCH(MID(";"&amp;'CASE DATA'!$E218&amp;";",ROW($1:$99),1),";")),"",ROW($1:$99)),COLUMN(K217)+1)-SMALL(IF(ISERROR(SEARCH(MID(";"&amp;'CASE DATA'!$E218&amp;";",ROW($1:$99),1),";")),"",ROW($1:$99)),COLUMN(K217))-1)</f>
        <v/>
      </c>
      <c r="AF218" s="196" t="str" cm="1">
        <f t="array" ref="AF218">MID(";"&amp;'CASE DATA'!$E218&amp;";",SMALL(IF(ISERROR(SEARCH(MID(";"&amp;'CASE DATA'!$E218&amp;";",ROW($1:$99),1),";")),"",ROW($1:$99)+1),COLUMN(L218)),SMALL(IF(ISERROR(SEARCH(MID(";"&amp;'CASE DATA'!$E218&amp;";",ROW($1:$99),1),";")),"",ROW($1:$99)),COLUMN(L217)+1)-SMALL(IF(ISERROR(SEARCH(MID(";"&amp;'CASE DATA'!$E218&amp;";",ROW($1:$99),1),";")),"",ROW($1:$99)),COLUMN(L217))-1)</f>
        <v/>
      </c>
    </row>
    <row r="219" spans="19:32" x14ac:dyDescent="0.3">
      <c r="S219" s="11">
        <f t="shared" si="4"/>
        <v>0</v>
      </c>
      <c r="U219" s="196" t="str" cm="1">
        <f t="array" ref="U219">MID(";"&amp;'CASE DATA'!$E219&amp;";",SMALL(IF(ISERROR(SEARCH(MID(";"&amp;'CASE DATA'!$E219&amp;";",ROW($1:$99),1),";")),"",ROW($1:$99)+1),COLUMN(A219)),SMALL(IF(ISERROR(SEARCH(MID(";"&amp;'CASE DATA'!$E219&amp;";",ROW($1:$99),1),";")),"",ROW($1:$99)),COLUMN(A218)+1)-SMALL(IF(ISERROR(SEARCH(MID(";"&amp;'CASE DATA'!$E219&amp;";",ROW($1:$99),1),";")),"",ROW($1:$99)),COLUMN(A218))-1)</f>
        <v/>
      </c>
      <c r="V219" s="196" t="str" cm="1">
        <f t="array" ref="V219">MID(";"&amp;'CASE DATA'!$E219&amp;";",SMALL(IF(ISERROR(SEARCH(MID(";"&amp;'CASE DATA'!$E219&amp;";",ROW($1:$99),1),";")),"",ROW($1:$99)+1),COLUMN(B219)),SMALL(IF(ISERROR(SEARCH(MID(";"&amp;'CASE DATA'!$E219&amp;";",ROW($1:$99),1),";")),"",ROW($1:$99)),COLUMN(B218)+1)-SMALL(IF(ISERROR(SEARCH(MID(";"&amp;'CASE DATA'!$E219&amp;";",ROW($1:$99),1),";")),"",ROW($1:$99)),COLUMN(B218))-1)</f>
        <v/>
      </c>
      <c r="W219" s="196" t="str" cm="1">
        <f t="array" ref="W219">MID(";"&amp;'CASE DATA'!$E219&amp;";",SMALL(IF(ISERROR(SEARCH(MID(";"&amp;'CASE DATA'!$E219&amp;";",ROW($1:$99),1),";")),"",ROW($1:$99)+1),COLUMN(C219)),SMALL(IF(ISERROR(SEARCH(MID(";"&amp;'CASE DATA'!$E219&amp;";",ROW($1:$99),1),";")),"",ROW($1:$99)),COLUMN(C218)+1)-SMALL(IF(ISERROR(SEARCH(MID(";"&amp;'CASE DATA'!$E219&amp;";",ROW($1:$99),1),";")),"",ROW($1:$99)),COLUMN(C218))-1)</f>
        <v/>
      </c>
      <c r="X219" s="196" t="str" cm="1">
        <f t="array" ref="X219">MID(";"&amp;'CASE DATA'!$E219&amp;";",SMALL(IF(ISERROR(SEARCH(MID(";"&amp;'CASE DATA'!$E219&amp;";",ROW($1:$99),1),";")),"",ROW($1:$99)+1),COLUMN(D219)),SMALL(IF(ISERROR(SEARCH(MID(";"&amp;'CASE DATA'!$E219&amp;";",ROW($1:$99),1),";")),"",ROW($1:$99)),COLUMN(D218)+1)-SMALL(IF(ISERROR(SEARCH(MID(";"&amp;'CASE DATA'!$E219&amp;";",ROW($1:$99),1),";")),"",ROW($1:$99)),COLUMN(D218))-1)</f>
        <v/>
      </c>
      <c r="Y219" s="196" t="str" cm="1">
        <f t="array" ref="Y219">MID(";"&amp;'CASE DATA'!$E219&amp;";",SMALL(IF(ISERROR(SEARCH(MID(";"&amp;'CASE DATA'!$E219&amp;";",ROW($1:$99),1),";")),"",ROW($1:$99)+1),COLUMN(E219)),SMALL(IF(ISERROR(SEARCH(MID(";"&amp;'CASE DATA'!$E219&amp;";",ROW($1:$99),1),";")),"",ROW($1:$99)),COLUMN(E218)+1)-SMALL(IF(ISERROR(SEARCH(MID(";"&amp;'CASE DATA'!$E219&amp;";",ROW($1:$99),1),";")),"",ROW($1:$99)),COLUMN(E218))-1)</f>
        <v/>
      </c>
      <c r="Z219" s="196" t="str" cm="1">
        <f t="array" ref="Z219">MID(";"&amp;'CASE DATA'!$E219&amp;";",SMALL(IF(ISERROR(SEARCH(MID(";"&amp;'CASE DATA'!$E219&amp;";",ROW($1:$99),1),";")),"",ROW($1:$99)+1),COLUMN(F219)),SMALL(IF(ISERROR(SEARCH(MID(";"&amp;'CASE DATA'!$E219&amp;";",ROW($1:$99),1),";")),"",ROW($1:$99)),COLUMN(F218)+1)-SMALL(IF(ISERROR(SEARCH(MID(";"&amp;'CASE DATA'!$E219&amp;";",ROW($1:$99),1),";")),"",ROW($1:$99)),COLUMN(F218))-1)</f>
        <v/>
      </c>
      <c r="AA219" s="196" t="str" cm="1">
        <f t="array" ref="AA219">MID(";"&amp;'CASE DATA'!$E219&amp;";",SMALL(IF(ISERROR(SEARCH(MID(";"&amp;'CASE DATA'!$E219&amp;";",ROW($1:$99),1),";")),"",ROW($1:$99)+1),COLUMN(G219)),SMALL(IF(ISERROR(SEARCH(MID(";"&amp;'CASE DATA'!$E219&amp;";",ROW($1:$99),1),";")),"",ROW($1:$99)),COLUMN(G218)+1)-SMALL(IF(ISERROR(SEARCH(MID(";"&amp;'CASE DATA'!$E219&amp;";",ROW($1:$99),1),";")),"",ROW($1:$99)),COLUMN(G218))-1)</f>
        <v/>
      </c>
      <c r="AB219" s="196" t="str" cm="1">
        <f t="array" ref="AB219">MID(";"&amp;'CASE DATA'!$E219&amp;";",SMALL(IF(ISERROR(SEARCH(MID(";"&amp;'CASE DATA'!$E219&amp;";",ROW($1:$99),1),";")),"",ROW($1:$99)+1),COLUMN(H219)),SMALL(IF(ISERROR(SEARCH(MID(";"&amp;'CASE DATA'!$E219&amp;";",ROW($1:$99),1),";")),"",ROW($1:$99)),COLUMN(H218)+1)-SMALL(IF(ISERROR(SEARCH(MID(";"&amp;'CASE DATA'!$E219&amp;";",ROW($1:$99),1),";")),"",ROW($1:$99)),COLUMN(H218))-1)</f>
        <v/>
      </c>
      <c r="AC219" s="196" t="str" cm="1">
        <f t="array" ref="AC219">MID(";"&amp;'CASE DATA'!$E219&amp;";",SMALL(IF(ISERROR(SEARCH(MID(";"&amp;'CASE DATA'!$E219&amp;";",ROW($1:$99),1),";")),"",ROW($1:$99)+1),COLUMN(I219)),SMALL(IF(ISERROR(SEARCH(MID(";"&amp;'CASE DATA'!$E219&amp;";",ROW($1:$99),1),";")),"",ROW($1:$99)),COLUMN(I218)+1)-SMALL(IF(ISERROR(SEARCH(MID(";"&amp;'CASE DATA'!$E219&amp;";",ROW($1:$99),1),";")),"",ROW($1:$99)),COLUMN(I218))-1)</f>
        <v/>
      </c>
      <c r="AD219" s="196" t="str" cm="1">
        <f t="array" ref="AD219">MID(";"&amp;'CASE DATA'!$E219&amp;";",SMALL(IF(ISERROR(SEARCH(MID(";"&amp;'CASE DATA'!$E219&amp;";",ROW($1:$99),1),";")),"",ROW($1:$99)+1),COLUMN(J219)),SMALL(IF(ISERROR(SEARCH(MID(";"&amp;'CASE DATA'!$E219&amp;";",ROW($1:$99),1),";")),"",ROW($1:$99)),COLUMN(J218)+1)-SMALL(IF(ISERROR(SEARCH(MID(";"&amp;'CASE DATA'!$E219&amp;";",ROW($1:$99),1),";")),"",ROW($1:$99)),COLUMN(J218))-1)</f>
        <v/>
      </c>
      <c r="AE219" s="196" t="str" cm="1">
        <f t="array" ref="AE219">MID(";"&amp;'CASE DATA'!$E219&amp;";",SMALL(IF(ISERROR(SEARCH(MID(";"&amp;'CASE DATA'!$E219&amp;";",ROW($1:$99),1),";")),"",ROW($1:$99)+1),COLUMN(K219)),SMALL(IF(ISERROR(SEARCH(MID(";"&amp;'CASE DATA'!$E219&amp;";",ROW($1:$99),1),";")),"",ROW($1:$99)),COLUMN(K218)+1)-SMALL(IF(ISERROR(SEARCH(MID(";"&amp;'CASE DATA'!$E219&amp;";",ROW($1:$99),1),";")),"",ROW($1:$99)),COLUMN(K218))-1)</f>
        <v/>
      </c>
      <c r="AF219" s="196" t="str" cm="1">
        <f t="array" ref="AF219">MID(";"&amp;'CASE DATA'!$E219&amp;";",SMALL(IF(ISERROR(SEARCH(MID(";"&amp;'CASE DATA'!$E219&amp;";",ROW($1:$99),1),";")),"",ROW($1:$99)+1),COLUMN(L219)),SMALL(IF(ISERROR(SEARCH(MID(";"&amp;'CASE DATA'!$E219&amp;";",ROW($1:$99),1),";")),"",ROW($1:$99)),COLUMN(L218)+1)-SMALL(IF(ISERROR(SEARCH(MID(";"&amp;'CASE DATA'!$E219&amp;";",ROW($1:$99),1),";")),"",ROW($1:$99)),COLUMN(L218))-1)</f>
        <v/>
      </c>
    </row>
    <row r="220" spans="19:32" x14ac:dyDescent="0.3">
      <c r="S220" s="11">
        <f t="shared" si="4"/>
        <v>0</v>
      </c>
      <c r="U220" s="196" t="str" cm="1">
        <f t="array" ref="U220">MID(";"&amp;'CASE DATA'!$E220&amp;";",SMALL(IF(ISERROR(SEARCH(MID(";"&amp;'CASE DATA'!$E220&amp;";",ROW($1:$99),1),";")),"",ROW($1:$99)+1),COLUMN(A220)),SMALL(IF(ISERROR(SEARCH(MID(";"&amp;'CASE DATA'!$E220&amp;";",ROW($1:$99),1),";")),"",ROW($1:$99)),COLUMN(A219)+1)-SMALL(IF(ISERROR(SEARCH(MID(";"&amp;'CASE DATA'!$E220&amp;";",ROW($1:$99),1),";")),"",ROW($1:$99)),COLUMN(A219))-1)</f>
        <v/>
      </c>
      <c r="V220" s="196" t="str" cm="1">
        <f t="array" ref="V220">MID(";"&amp;'CASE DATA'!$E220&amp;";",SMALL(IF(ISERROR(SEARCH(MID(";"&amp;'CASE DATA'!$E220&amp;";",ROW($1:$99),1),";")),"",ROW($1:$99)+1),COLUMN(B220)),SMALL(IF(ISERROR(SEARCH(MID(";"&amp;'CASE DATA'!$E220&amp;";",ROW($1:$99),1),";")),"",ROW($1:$99)),COLUMN(B219)+1)-SMALL(IF(ISERROR(SEARCH(MID(";"&amp;'CASE DATA'!$E220&amp;";",ROW($1:$99),1),";")),"",ROW($1:$99)),COLUMN(B219))-1)</f>
        <v/>
      </c>
      <c r="W220" s="196" t="str" cm="1">
        <f t="array" ref="W220">MID(";"&amp;'CASE DATA'!$E220&amp;";",SMALL(IF(ISERROR(SEARCH(MID(";"&amp;'CASE DATA'!$E220&amp;";",ROW($1:$99),1),";")),"",ROW($1:$99)+1),COLUMN(C220)),SMALL(IF(ISERROR(SEARCH(MID(";"&amp;'CASE DATA'!$E220&amp;";",ROW($1:$99),1),";")),"",ROW($1:$99)),COLUMN(C219)+1)-SMALL(IF(ISERROR(SEARCH(MID(";"&amp;'CASE DATA'!$E220&amp;";",ROW($1:$99),1),";")),"",ROW($1:$99)),COLUMN(C219))-1)</f>
        <v/>
      </c>
      <c r="X220" s="196" t="str" cm="1">
        <f t="array" ref="X220">MID(";"&amp;'CASE DATA'!$E220&amp;";",SMALL(IF(ISERROR(SEARCH(MID(";"&amp;'CASE DATA'!$E220&amp;";",ROW($1:$99),1),";")),"",ROW($1:$99)+1),COLUMN(D220)),SMALL(IF(ISERROR(SEARCH(MID(";"&amp;'CASE DATA'!$E220&amp;";",ROW($1:$99),1),";")),"",ROW($1:$99)),COLUMN(D219)+1)-SMALL(IF(ISERROR(SEARCH(MID(";"&amp;'CASE DATA'!$E220&amp;";",ROW($1:$99),1),";")),"",ROW($1:$99)),COLUMN(D219))-1)</f>
        <v/>
      </c>
      <c r="Y220" s="196" t="str" cm="1">
        <f t="array" ref="Y220">MID(";"&amp;'CASE DATA'!$E220&amp;";",SMALL(IF(ISERROR(SEARCH(MID(";"&amp;'CASE DATA'!$E220&amp;";",ROW($1:$99),1),";")),"",ROW($1:$99)+1),COLUMN(E220)),SMALL(IF(ISERROR(SEARCH(MID(";"&amp;'CASE DATA'!$E220&amp;";",ROW($1:$99),1),";")),"",ROW($1:$99)),COLUMN(E219)+1)-SMALL(IF(ISERROR(SEARCH(MID(";"&amp;'CASE DATA'!$E220&amp;";",ROW($1:$99),1),";")),"",ROW($1:$99)),COLUMN(E219))-1)</f>
        <v/>
      </c>
      <c r="Z220" s="196" t="str" cm="1">
        <f t="array" ref="Z220">MID(";"&amp;'CASE DATA'!$E220&amp;";",SMALL(IF(ISERROR(SEARCH(MID(";"&amp;'CASE DATA'!$E220&amp;";",ROW($1:$99),1),";")),"",ROW($1:$99)+1),COLUMN(F220)),SMALL(IF(ISERROR(SEARCH(MID(";"&amp;'CASE DATA'!$E220&amp;";",ROW($1:$99),1),";")),"",ROW($1:$99)),COLUMN(F219)+1)-SMALL(IF(ISERROR(SEARCH(MID(";"&amp;'CASE DATA'!$E220&amp;";",ROW($1:$99),1),";")),"",ROW($1:$99)),COLUMN(F219))-1)</f>
        <v/>
      </c>
      <c r="AA220" s="196" t="str" cm="1">
        <f t="array" ref="AA220">MID(";"&amp;'CASE DATA'!$E220&amp;";",SMALL(IF(ISERROR(SEARCH(MID(";"&amp;'CASE DATA'!$E220&amp;";",ROW($1:$99),1),";")),"",ROW($1:$99)+1),COLUMN(G220)),SMALL(IF(ISERROR(SEARCH(MID(";"&amp;'CASE DATA'!$E220&amp;";",ROW($1:$99),1),";")),"",ROW($1:$99)),COLUMN(G219)+1)-SMALL(IF(ISERROR(SEARCH(MID(";"&amp;'CASE DATA'!$E220&amp;";",ROW($1:$99),1),";")),"",ROW($1:$99)),COLUMN(G219))-1)</f>
        <v/>
      </c>
      <c r="AB220" s="196" t="str" cm="1">
        <f t="array" ref="AB220">MID(";"&amp;'CASE DATA'!$E220&amp;";",SMALL(IF(ISERROR(SEARCH(MID(";"&amp;'CASE DATA'!$E220&amp;";",ROW($1:$99),1),";")),"",ROW($1:$99)+1),COLUMN(H220)),SMALL(IF(ISERROR(SEARCH(MID(";"&amp;'CASE DATA'!$E220&amp;";",ROW($1:$99),1),";")),"",ROW($1:$99)),COLUMN(H219)+1)-SMALL(IF(ISERROR(SEARCH(MID(";"&amp;'CASE DATA'!$E220&amp;";",ROW($1:$99),1),";")),"",ROW($1:$99)),COLUMN(H219))-1)</f>
        <v/>
      </c>
      <c r="AC220" s="196" t="str" cm="1">
        <f t="array" ref="AC220">MID(";"&amp;'CASE DATA'!$E220&amp;";",SMALL(IF(ISERROR(SEARCH(MID(";"&amp;'CASE DATA'!$E220&amp;";",ROW($1:$99),1),";")),"",ROW($1:$99)+1),COLUMN(I220)),SMALL(IF(ISERROR(SEARCH(MID(";"&amp;'CASE DATA'!$E220&amp;";",ROW($1:$99),1),";")),"",ROW($1:$99)),COLUMN(I219)+1)-SMALL(IF(ISERROR(SEARCH(MID(";"&amp;'CASE DATA'!$E220&amp;";",ROW($1:$99),1),";")),"",ROW($1:$99)),COLUMN(I219))-1)</f>
        <v/>
      </c>
      <c r="AD220" s="196" t="str" cm="1">
        <f t="array" ref="AD220">MID(";"&amp;'CASE DATA'!$E220&amp;";",SMALL(IF(ISERROR(SEARCH(MID(";"&amp;'CASE DATA'!$E220&amp;";",ROW($1:$99),1),";")),"",ROW($1:$99)+1),COLUMN(J220)),SMALL(IF(ISERROR(SEARCH(MID(";"&amp;'CASE DATA'!$E220&amp;";",ROW($1:$99),1),";")),"",ROW($1:$99)),COLUMN(J219)+1)-SMALL(IF(ISERROR(SEARCH(MID(";"&amp;'CASE DATA'!$E220&amp;";",ROW($1:$99),1),";")),"",ROW($1:$99)),COLUMN(J219))-1)</f>
        <v/>
      </c>
      <c r="AE220" s="196" t="str" cm="1">
        <f t="array" ref="AE220">MID(";"&amp;'CASE DATA'!$E220&amp;";",SMALL(IF(ISERROR(SEARCH(MID(";"&amp;'CASE DATA'!$E220&amp;";",ROW($1:$99),1),";")),"",ROW($1:$99)+1),COLUMN(K220)),SMALL(IF(ISERROR(SEARCH(MID(";"&amp;'CASE DATA'!$E220&amp;";",ROW($1:$99),1),";")),"",ROW($1:$99)),COLUMN(K219)+1)-SMALL(IF(ISERROR(SEARCH(MID(";"&amp;'CASE DATA'!$E220&amp;";",ROW($1:$99),1),";")),"",ROW($1:$99)),COLUMN(K219))-1)</f>
        <v/>
      </c>
      <c r="AF220" s="196" t="str" cm="1">
        <f t="array" ref="AF220">MID(";"&amp;'CASE DATA'!$E220&amp;";",SMALL(IF(ISERROR(SEARCH(MID(";"&amp;'CASE DATA'!$E220&amp;";",ROW($1:$99),1),";")),"",ROW($1:$99)+1),COLUMN(L220)),SMALL(IF(ISERROR(SEARCH(MID(";"&amp;'CASE DATA'!$E220&amp;";",ROW($1:$99),1),";")),"",ROW($1:$99)),COLUMN(L219)+1)-SMALL(IF(ISERROR(SEARCH(MID(";"&amp;'CASE DATA'!$E220&amp;";",ROW($1:$99),1),";")),"",ROW($1:$99)),COLUMN(L219))-1)</f>
        <v/>
      </c>
    </row>
    <row r="221" spans="19:32" x14ac:dyDescent="0.3">
      <c r="S221" s="11">
        <f t="shared" si="4"/>
        <v>0</v>
      </c>
      <c r="U221" s="196" t="str" cm="1">
        <f t="array" ref="U221">MID(";"&amp;'CASE DATA'!$E221&amp;";",SMALL(IF(ISERROR(SEARCH(MID(";"&amp;'CASE DATA'!$E221&amp;";",ROW($1:$99),1),";")),"",ROW($1:$99)+1),COLUMN(A221)),SMALL(IF(ISERROR(SEARCH(MID(";"&amp;'CASE DATA'!$E221&amp;";",ROW($1:$99),1),";")),"",ROW($1:$99)),COLUMN(A220)+1)-SMALL(IF(ISERROR(SEARCH(MID(";"&amp;'CASE DATA'!$E221&amp;";",ROW($1:$99),1),";")),"",ROW($1:$99)),COLUMN(A220))-1)</f>
        <v/>
      </c>
      <c r="V221" s="196" t="str" cm="1">
        <f t="array" ref="V221">MID(";"&amp;'CASE DATA'!$E221&amp;";",SMALL(IF(ISERROR(SEARCH(MID(";"&amp;'CASE DATA'!$E221&amp;";",ROW($1:$99),1),";")),"",ROW($1:$99)+1),COLUMN(B221)),SMALL(IF(ISERROR(SEARCH(MID(";"&amp;'CASE DATA'!$E221&amp;";",ROW($1:$99),1),";")),"",ROW($1:$99)),COLUMN(B220)+1)-SMALL(IF(ISERROR(SEARCH(MID(";"&amp;'CASE DATA'!$E221&amp;";",ROW($1:$99),1),";")),"",ROW($1:$99)),COLUMN(B220))-1)</f>
        <v/>
      </c>
      <c r="W221" s="196" t="str" cm="1">
        <f t="array" ref="W221">MID(";"&amp;'CASE DATA'!$E221&amp;";",SMALL(IF(ISERROR(SEARCH(MID(";"&amp;'CASE DATA'!$E221&amp;";",ROW($1:$99),1),";")),"",ROW($1:$99)+1),COLUMN(C221)),SMALL(IF(ISERROR(SEARCH(MID(";"&amp;'CASE DATA'!$E221&amp;";",ROW($1:$99),1),";")),"",ROW($1:$99)),COLUMN(C220)+1)-SMALL(IF(ISERROR(SEARCH(MID(";"&amp;'CASE DATA'!$E221&amp;";",ROW($1:$99),1),";")),"",ROW($1:$99)),COLUMN(C220))-1)</f>
        <v/>
      </c>
      <c r="X221" s="196" t="str" cm="1">
        <f t="array" ref="X221">MID(";"&amp;'CASE DATA'!$E221&amp;";",SMALL(IF(ISERROR(SEARCH(MID(";"&amp;'CASE DATA'!$E221&amp;";",ROW($1:$99),1),";")),"",ROW($1:$99)+1),COLUMN(D221)),SMALL(IF(ISERROR(SEARCH(MID(";"&amp;'CASE DATA'!$E221&amp;";",ROW($1:$99),1),";")),"",ROW($1:$99)),COLUMN(D220)+1)-SMALL(IF(ISERROR(SEARCH(MID(";"&amp;'CASE DATA'!$E221&amp;";",ROW($1:$99),1),";")),"",ROW($1:$99)),COLUMN(D220))-1)</f>
        <v/>
      </c>
      <c r="Y221" s="196" t="str" cm="1">
        <f t="array" ref="Y221">MID(";"&amp;'CASE DATA'!$E221&amp;";",SMALL(IF(ISERROR(SEARCH(MID(";"&amp;'CASE DATA'!$E221&amp;";",ROW($1:$99),1),";")),"",ROW($1:$99)+1),COLUMN(E221)),SMALL(IF(ISERROR(SEARCH(MID(";"&amp;'CASE DATA'!$E221&amp;";",ROW($1:$99),1),";")),"",ROW($1:$99)),COLUMN(E220)+1)-SMALL(IF(ISERROR(SEARCH(MID(";"&amp;'CASE DATA'!$E221&amp;";",ROW($1:$99),1),";")),"",ROW($1:$99)),COLUMN(E220))-1)</f>
        <v/>
      </c>
      <c r="Z221" s="196" t="str" cm="1">
        <f t="array" ref="Z221">MID(";"&amp;'CASE DATA'!$E221&amp;";",SMALL(IF(ISERROR(SEARCH(MID(";"&amp;'CASE DATA'!$E221&amp;";",ROW($1:$99),1),";")),"",ROW($1:$99)+1),COLUMN(F221)),SMALL(IF(ISERROR(SEARCH(MID(";"&amp;'CASE DATA'!$E221&amp;";",ROW($1:$99),1),";")),"",ROW($1:$99)),COLUMN(F220)+1)-SMALL(IF(ISERROR(SEARCH(MID(";"&amp;'CASE DATA'!$E221&amp;";",ROW($1:$99),1),";")),"",ROW($1:$99)),COLUMN(F220))-1)</f>
        <v/>
      </c>
      <c r="AA221" s="196" t="str" cm="1">
        <f t="array" ref="AA221">MID(";"&amp;'CASE DATA'!$E221&amp;";",SMALL(IF(ISERROR(SEARCH(MID(";"&amp;'CASE DATA'!$E221&amp;";",ROW($1:$99),1),";")),"",ROW($1:$99)+1),COLUMN(G221)),SMALL(IF(ISERROR(SEARCH(MID(";"&amp;'CASE DATA'!$E221&amp;";",ROW($1:$99),1),";")),"",ROW($1:$99)),COLUMN(G220)+1)-SMALL(IF(ISERROR(SEARCH(MID(";"&amp;'CASE DATA'!$E221&amp;";",ROW($1:$99),1),";")),"",ROW($1:$99)),COLUMN(G220))-1)</f>
        <v/>
      </c>
      <c r="AB221" s="196" t="str" cm="1">
        <f t="array" ref="AB221">MID(";"&amp;'CASE DATA'!$E221&amp;";",SMALL(IF(ISERROR(SEARCH(MID(";"&amp;'CASE DATA'!$E221&amp;";",ROW($1:$99),1),";")),"",ROW($1:$99)+1),COLUMN(H221)),SMALL(IF(ISERROR(SEARCH(MID(";"&amp;'CASE DATA'!$E221&amp;";",ROW($1:$99),1),";")),"",ROW($1:$99)),COLUMN(H220)+1)-SMALL(IF(ISERROR(SEARCH(MID(";"&amp;'CASE DATA'!$E221&amp;";",ROW($1:$99),1),";")),"",ROW($1:$99)),COLUMN(H220))-1)</f>
        <v/>
      </c>
      <c r="AC221" s="196" t="str" cm="1">
        <f t="array" ref="AC221">MID(";"&amp;'CASE DATA'!$E221&amp;";",SMALL(IF(ISERROR(SEARCH(MID(";"&amp;'CASE DATA'!$E221&amp;";",ROW($1:$99),1),";")),"",ROW($1:$99)+1),COLUMN(I221)),SMALL(IF(ISERROR(SEARCH(MID(";"&amp;'CASE DATA'!$E221&amp;";",ROW($1:$99),1),";")),"",ROW($1:$99)),COLUMN(I220)+1)-SMALL(IF(ISERROR(SEARCH(MID(";"&amp;'CASE DATA'!$E221&amp;";",ROW($1:$99),1),";")),"",ROW($1:$99)),COLUMN(I220))-1)</f>
        <v/>
      </c>
      <c r="AD221" s="196" t="str" cm="1">
        <f t="array" ref="AD221">MID(";"&amp;'CASE DATA'!$E221&amp;";",SMALL(IF(ISERROR(SEARCH(MID(";"&amp;'CASE DATA'!$E221&amp;";",ROW($1:$99),1),";")),"",ROW($1:$99)+1),COLUMN(J221)),SMALL(IF(ISERROR(SEARCH(MID(";"&amp;'CASE DATA'!$E221&amp;";",ROW($1:$99),1),";")),"",ROW($1:$99)),COLUMN(J220)+1)-SMALL(IF(ISERROR(SEARCH(MID(";"&amp;'CASE DATA'!$E221&amp;";",ROW($1:$99),1),";")),"",ROW($1:$99)),COLUMN(J220))-1)</f>
        <v/>
      </c>
      <c r="AE221" s="196" t="str" cm="1">
        <f t="array" ref="AE221">MID(";"&amp;'CASE DATA'!$E221&amp;";",SMALL(IF(ISERROR(SEARCH(MID(";"&amp;'CASE DATA'!$E221&amp;";",ROW($1:$99),1),";")),"",ROW($1:$99)+1),COLUMN(K221)),SMALL(IF(ISERROR(SEARCH(MID(";"&amp;'CASE DATA'!$E221&amp;";",ROW($1:$99),1),";")),"",ROW($1:$99)),COLUMN(K220)+1)-SMALL(IF(ISERROR(SEARCH(MID(";"&amp;'CASE DATA'!$E221&amp;";",ROW($1:$99),1),";")),"",ROW($1:$99)),COLUMN(K220))-1)</f>
        <v/>
      </c>
      <c r="AF221" s="196" t="str" cm="1">
        <f t="array" ref="AF221">MID(";"&amp;'CASE DATA'!$E221&amp;";",SMALL(IF(ISERROR(SEARCH(MID(";"&amp;'CASE DATA'!$E221&amp;";",ROW($1:$99),1),";")),"",ROW($1:$99)+1),COLUMN(L221)),SMALL(IF(ISERROR(SEARCH(MID(";"&amp;'CASE DATA'!$E221&amp;";",ROW($1:$99),1),";")),"",ROW($1:$99)),COLUMN(L220)+1)-SMALL(IF(ISERROR(SEARCH(MID(";"&amp;'CASE DATA'!$E221&amp;";",ROW($1:$99),1),";")),"",ROW($1:$99)),COLUMN(L220))-1)</f>
        <v/>
      </c>
    </row>
    <row r="222" spans="19:32" x14ac:dyDescent="0.3">
      <c r="S222" s="11">
        <f t="shared" si="4"/>
        <v>0</v>
      </c>
      <c r="U222" s="196" t="str" cm="1">
        <f t="array" ref="U222">MID(";"&amp;'CASE DATA'!$E222&amp;";",SMALL(IF(ISERROR(SEARCH(MID(";"&amp;'CASE DATA'!$E222&amp;";",ROW($1:$99),1),";")),"",ROW($1:$99)+1),COLUMN(A222)),SMALL(IF(ISERROR(SEARCH(MID(";"&amp;'CASE DATA'!$E222&amp;";",ROW($1:$99),1),";")),"",ROW($1:$99)),COLUMN(A221)+1)-SMALL(IF(ISERROR(SEARCH(MID(";"&amp;'CASE DATA'!$E222&amp;";",ROW($1:$99),1),";")),"",ROW($1:$99)),COLUMN(A221))-1)</f>
        <v/>
      </c>
      <c r="V222" s="196" t="str" cm="1">
        <f t="array" ref="V222">MID(";"&amp;'CASE DATA'!$E222&amp;";",SMALL(IF(ISERROR(SEARCH(MID(";"&amp;'CASE DATA'!$E222&amp;";",ROW($1:$99),1),";")),"",ROW($1:$99)+1),COLUMN(B222)),SMALL(IF(ISERROR(SEARCH(MID(";"&amp;'CASE DATA'!$E222&amp;";",ROW($1:$99),1),";")),"",ROW($1:$99)),COLUMN(B221)+1)-SMALL(IF(ISERROR(SEARCH(MID(";"&amp;'CASE DATA'!$E222&amp;";",ROW($1:$99),1),";")),"",ROW($1:$99)),COLUMN(B221))-1)</f>
        <v/>
      </c>
      <c r="W222" s="196" t="str" cm="1">
        <f t="array" ref="W222">MID(";"&amp;'CASE DATA'!$E222&amp;";",SMALL(IF(ISERROR(SEARCH(MID(";"&amp;'CASE DATA'!$E222&amp;";",ROW($1:$99),1),";")),"",ROW($1:$99)+1),COLUMN(C222)),SMALL(IF(ISERROR(SEARCH(MID(";"&amp;'CASE DATA'!$E222&amp;";",ROW($1:$99),1),";")),"",ROW($1:$99)),COLUMN(C221)+1)-SMALL(IF(ISERROR(SEARCH(MID(";"&amp;'CASE DATA'!$E222&amp;";",ROW($1:$99),1),";")),"",ROW($1:$99)),COLUMN(C221))-1)</f>
        <v/>
      </c>
      <c r="X222" s="196" t="str" cm="1">
        <f t="array" ref="X222">MID(";"&amp;'CASE DATA'!$E222&amp;";",SMALL(IF(ISERROR(SEARCH(MID(";"&amp;'CASE DATA'!$E222&amp;";",ROW($1:$99),1),";")),"",ROW($1:$99)+1),COLUMN(D222)),SMALL(IF(ISERROR(SEARCH(MID(";"&amp;'CASE DATA'!$E222&amp;";",ROW($1:$99),1),";")),"",ROW($1:$99)),COLUMN(D221)+1)-SMALL(IF(ISERROR(SEARCH(MID(";"&amp;'CASE DATA'!$E222&amp;";",ROW($1:$99),1),";")),"",ROW($1:$99)),COLUMN(D221))-1)</f>
        <v/>
      </c>
      <c r="Y222" s="196" t="str" cm="1">
        <f t="array" ref="Y222">MID(";"&amp;'CASE DATA'!$E222&amp;";",SMALL(IF(ISERROR(SEARCH(MID(";"&amp;'CASE DATA'!$E222&amp;";",ROW($1:$99),1),";")),"",ROW($1:$99)+1),COLUMN(E222)),SMALL(IF(ISERROR(SEARCH(MID(";"&amp;'CASE DATA'!$E222&amp;";",ROW($1:$99),1),";")),"",ROW($1:$99)),COLUMN(E221)+1)-SMALL(IF(ISERROR(SEARCH(MID(";"&amp;'CASE DATA'!$E222&amp;";",ROW($1:$99),1),";")),"",ROW($1:$99)),COLUMN(E221))-1)</f>
        <v/>
      </c>
      <c r="Z222" s="196" t="str" cm="1">
        <f t="array" ref="Z222">MID(";"&amp;'CASE DATA'!$E222&amp;";",SMALL(IF(ISERROR(SEARCH(MID(";"&amp;'CASE DATA'!$E222&amp;";",ROW($1:$99),1),";")),"",ROW($1:$99)+1),COLUMN(F222)),SMALL(IF(ISERROR(SEARCH(MID(";"&amp;'CASE DATA'!$E222&amp;";",ROW($1:$99),1),";")),"",ROW($1:$99)),COLUMN(F221)+1)-SMALL(IF(ISERROR(SEARCH(MID(";"&amp;'CASE DATA'!$E222&amp;";",ROW($1:$99),1),";")),"",ROW($1:$99)),COLUMN(F221))-1)</f>
        <v/>
      </c>
      <c r="AA222" s="196" t="str" cm="1">
        <f t="array" ref="AA222">MID(";"&amp;'CASE DATA'!$E222&amp;";",SMALL(IF(ISERROR(SEARCH(MID(";"&amp;'CASE DATA'!$E222&amp;";",ROW($1:$99),1),";")),"",ROW($1:$99)+1),COLUMN(G222)),SMALL(IF(ISERROR(SEARCH(MID(";"&amp;'CASE DATA'!$E222&amp;";",ROW($1:$99),1),";")),"",ROW($1:$99)),COLUMN(G221)+1)-SMALL(IF(ISERROR(SEARCH(MID(";"&amp;'CASE DATA'!$E222&amp;";",ROW($1:$99),1),";")),"",ROW($1:$99)),COLUMN(G221))-1)</f>
        <v/>
      </c>
      <c r="AB222" s="196" t="str" cm="1">
        <f t="array" ref="AB222">MID(";"&amp;'CASE DATA'!$E222&amp;";",SMALL(IF(ISERROR(SEARCH(MID(";"&amp;'CASE DATA'!$E222&amp;";",ROW($1:$99),1),";")),"",ROW($1:$99)+1),COLUMN(H222)),SMALL(IF(ISERROR(SEARCH(MID(";"&amp;'CASE DATA'!$E222&amp;";",ROW($1:$99),1),";")),"",ROW($1:$99)),COLUMN(H221)+1)-SMALL(IF(ISERROR(SEARCH(MID(";"&amp;'CASE DATA'!$E222&amp;";",ROW($1:$99),1),";")),"",ROW($1:$99)),COLUMN(H221))-1)</f>
        <v/>
      </c>
      <c r="AC222" s="196" t="str" cm="1">
        <f t="array" ref="AC222">MID(";"&amp;'CASE DATA'!$E222&amp;";",SMALL(IF(ISERROR(SEARCH(MID(";"&amp;'CASE DATA'!$E222&amp;";",ROW($1:$99),1),";")),"",ROW($1:$99)+1),COLUMN(I222)),SMALL(IF(ISERROR(SEARCH(MID(";"&amp;'CASE DATA'!$E222&amp;";",ROW($1:$99),1),";")),"",ROW($1:$99)),COLUMN(I221)+1)-SMALL(IF(ISERROR(SEARCH(MID(";"&amp;'CASE DATA'!$E222&amp;";",ROW($1:$99),1),";")),"",ROW($1:$99)),COLUMN(I221))-1)</f>
        <v/>
      </c>
      <c r="AD222" s="196" t="str" cm="1">
        <f t="array" ref="AD222">MID(";"&amp;'CASE DATA'!$E222&amp;";",SMALL(IF(ISERROR(SEARCH(MID(";"&amp;'CASE DATA'!$E222&amp;";",ROW($1:$99),1),";")),"",ROW($1:$99)+1),COLUMN(J222)),SMALL(IF(ISERROR(SEARCH(MID(";"&amp;'CASE DATA'!$E222&amp;";",ROW($1:$99),1),";")),"",ROW($1:$99)),COLUMN(J221)+1)-SMALL(IF(ISERROR(SEARCH(MID(";"&amp;'CASE DATA'!$E222&amp;";",ROW($1:$99),1),";")),"",ROW($1:$99)),COLUMN(J221))-1)</f>
        <v/>
      </c>
      <c r="AE222" s="196" t="str" cm="1">
        <f t="array" ref="AE222">MID(";"&amp;'CASE DATA'!$E222&amp;";",SMALL(IF(ISERROR(SEARCH(MID(";"&amp;'CASE DATA'!$E222&amp;";",ROW($1:$99),1),";")),"",ROW($1:$99)+1),COLUMN(K222)),SMALL(IF(ISERROR(SEARCH(MID(";"&amp;'CASE DATA'!$E222&amp;";",ROW($1:$99),1),";")),"",ROW($1:$99)),COLUMN(K221)+1)-SMALL(IF(ISERROR(SEARCH(MID(";"&amp;'CASE DATA'!$E222&amp;";",ROW($1:$99),1),";")),"",ROW($1:$99)),COLUMN(K221))-1)</f>
        <v/>
      </c>
      <c r="AF222" s="196" t="str" cm="1">
        <f t="array" ref="AF222">MID(";"&amp;'CASE DATA'!$E222&amp;";",SMALL(IF(ISERROR(SEARCH(MID(";"&amp;'CASE DATA'!$E222&amp;";",ROW($1:$99),1),";")),"",ROW($1:$99)+1),COLUMN(L222)),SMALL(IF(ISERROR(SEARCH(MID(";"&amp;'CASE DATA'!$E222&amp;";",ROW($1:$99),1),";")),"",ROW($1:$99)),COLUMN(L221)+1)-SMALL(IF(ISERROR(SEARCH(MID(";"&amp;'CASE DATA'!$E222&amp;";",ROW($1:$99),1),";")),"",ROW($1:$99)),COLUMN(L221))-1)</f>
        <v/>
      </c>
    </row>
    <row r="223" spans="19:32" x14ac:dyDescent="0.3">
      <c r="S223" s="11">
        <f t="shared" si="4"/>
        <v>0</v>
      </c>
      <c r="U223" s="196" t="str" cm="1">
        <f t="array" ref="U223">MID(";"&amp;'CASE DATA'!$E223&amp;";",SMALL(IF(ISERROR(SEARCH(MID(";"&amp;'CASE DATA'!$E223&amp;";",ROW($1:$99),1),";")),"",ROW($1:$99)+1),COLUMN(A223)),SMALL(IF(ISERROR(SEARCH(MID(";"&amp;'CASE DATA'!$E223&amp;";",ROW($1:$99),1),";")),"",ROW($1:$99)),COLUMN(A222)+1)-SMALL(IF(ISERROR(SEARCH(MID(";"&amp;'CASE DATA'!$E223&amp;";",ROW($1:$99),1),";")),"",ROW($1:$99)),COLUMN(A222))-1)</f>
        <v/>
      </c>
      <c r="V223" s="196" t="str" cm="1">
        <f t="array" ref="V223">MID(";"&amp;'CASE DATA'!$E223&amp;";",SMALL(IF(ISERROR(SEARCH(MID(";"&amp;'CASE DATA'!$E223&amp;";",ROW($1:$99),1),";")),"",ROW($1:$99)+1),COLUMN(B223)),SMALL(IF(ISERROR(SEARCH(MID(";"&amp;'CASE DATA'!$E223&amp;";",ROW($1:$99),1),";")),"",ROW($1:$99)),COLUMN(B222)+1)-SMALL(IF(ISERROR(SEARCH(MID(";"&amp;'CASE DATA'!$E223&amp;";",ROW($1:$99),1),";")),"",ROW($1:$99)),COLUMN(B222))-1)</f>
        <v/>
      </c>
      <c r="W223" s="196" t="str" cm="1">
        <f t="array" ref="W223">MID(";"&amp;'CASE DATA'!$E223&amp;";",SMALL(IF(ISERROR(SEARCH(MID(";"&amp;'CASE DATA'!$E223&amp;";",ROW($1:$99),1),";")),"",ROW($1:$99)+1),COLUMN(C223)),SMALL(IF(ISERROR(SEARCH(MID(";"&amp;'CASE DATA'!$E223&amp;";",ROW($1:$99),1),";")),"",ROW($1:$99)),COLUMN(C222)+1)-SMALL(IF(ISERROR(SEARCH(MID(";"&amp;'CASE DATA'!$E223&amp;";",ROW($1:$99),1),";")),"",ROW($1:$99)),COLUMN(C222))-1)</f>
        <v/>
      </c>
      <c r="X223" s="196" t="str" cm="1">
        <f t="array" ref="X223">MID(";"&amp;'CASE DATA'!$E223&amp;";",SMALL(IF(ISERROR(SEARCH(MID(";"&amp;'CASE DATA'!$E223&amp;";",ROW($1:$99),1),";")),"",ROW($1:$99)+1),COLUMN(D223)),SMALL(IF(ISERROR(SEARCH(MID(";"&amp;'CASE DATA'!$E223&amp;";",ROW($1:$99),1),";")),"",ROW($1:$99)),COLUMN(D222)+1)-SMALL(IF(ISERROR(SEARCH(MID(";"&amp;'CASE DATA'!$E223&amp;";",ROW($1:$99),1),";")),"",ROW($1:$99)),COLUMN(D222))-1)</f>
        <v/>
      </c>
      <c r="Y223" s="196" t="str" cm="1">
        <f t="array" ref="Y223">MID(";"&amp;'CASE DATA'!$E223&amp;";",SMALL(IF(ISERROR(SEARCH(MID(";"&amp;'CASE DATA'!$E223&amp;";",ROW($1:$99),1),";")),"",ROW($1:$99)+1),COLUMN(E223)),SMALL(IF(ISERROR(SEARCH(MID(";"&amp;'CASE DATA'!$E223&amp;";",ROW($1:$99),1),";")),"",ROW($1:$99)),COLUMN(E222)+1)-SMALL(IF(ISERROR(SEARCH(MID(";"&amp;'CASE DATA'!$E223&amp;";",ROW($1:$99),1),";")),"",ROW($1:$99)),COLUMN(E222))-1)</f>
        <v/>
      </c>
      <c r="Z223" s="196" t="str" cm="1">
        <f t="array" ref="Z223">MID(";"&amp;'CASE DATA'!$E223&amp;";",SMALL(IF(ISERROR(SEARCH(MID(";"&amp;'CASE DATA'!$E223&amp;";",ROW($1:$99),1),";")),"",ROW($1:$99)+1),COLUMN(F223)),SMALL(IF(ISERROR(SEARCH(MID(";"&amp;'CASE DATA'!$E223&amp;";",ROW($1:$99),1),";")),"",ROW($1:$99)),COLUMN(F222)+1)-SMALL(IF(ISERROR(SEARCH(MID(";"&amp;'CASE DATA'!$E223&amp;";",ROW($1:$99),1),";")),"",ROW($1:$99)),COLUMN(F222))-1)</f>
        <v/>
      </c>
      <c r="AA223" s="196" t="str" cm="1">
        <f t="array" ref="AA223">MID(";"&amp;'CASE DATA'!$E223&amp;";",SMALL(IF(ISERROR(SEARCH(MID(";"&amp;'CASE DATA'!$E223&amp;";",ROW($1:$99),1),";")),"",ROW($1:$99)+1),COLUMN(G223)),SMALL(IF(ISERROR(SEARCH(MID(";"&amp;'CASE DATA'!$E223&amp;";",ROW($1:$99),1),";")),"",ROW($1:$99)),COLUMN(G222)+1)-SMALL(IF(ISERROR(SEARCH(MID(";"&amp;'CASE DATA'!$E223&amp;";",ROW($1:$99),1),";")),"",ROW($1:$99)),COLUMN(G222))-1)</f>
        <v/>
      </c>
      <c r="AB223" s="196" t="str" cm="1">
        <f t="array" ref="AB223">MID(";"&amp;'CASE DATA'!$E223&amp;";",SMALL(IF(ISERROR(SEARCH(MID(";"&amp;'CASE DATA'!$E223&amp;";",ROW($1:$99),1),";")),"",ROW($1:$99)+1),COLUMN(H223)),SMALL(IF(ISERROR(SEARCH(MID(";"&amp;'CASE DATA'!$E223&amp;";",ROW($1:$99),1),";")),"",ROW($1:$99)),COLUMN(H222)+1)-SMALL(IF(ISERROR(SEARCH(MID(";"&amp;'CASE DATA'!$E223&amp;";",ROW($1:$99),1),";")),"",ROW($1:$99)),COLUMN(H222))-1)</f>
        <v/>
      </c>
      <c r="AC223" s="196" t="str" cm="1">
        <f t="array" ref="AC223">MID(";"&amp;'CASE DATA'!$E223&amp;";",SMALL(IF(ISERROR(SEARCH(MID(";"&amp;'CASE DATA'!$E223&amp;";",ROW($1:$99),1),";")),"",ROW($1:$99)+1),COLUMN(I223)),SMALL(IF(ISERROR(SEARCH(MID(";"&amp;'CASE DATA'!$E223&amp;";",ROW($1:$99),1),";")),"",ROW($1:$99)),COLUMN(I222)+1)-SMALL(IF(ISERROR(SEARCH(MID(";"&amp;'CASE DATA'!$E223&amp;";",ROW($1:$99),1),";")),"",ROW($1:$99)),COLUMN(I222))-1)</f>
        <v/>
      </c>
      <c r="AD223" s="196" t="str" cm="1">
        <f t="array" ref="AD223">MID(";"&amp;'CASE DATA'!$E223&amp;";",SMALL(IF(ISERROR(SEARCH(MID(";"&amp;'CASE DATA'!$E223&amp;";",ROW($1:$99),1),";")),"",ROW($1:$99)+1),COLUMN(J223)),SMALL(IF(ISERROR(SEARCH(MID(";"&amp;'CASE DATA'!$E223&amp;";",ROW($1:$99),1),";")),"",ROW($1:$99)),COLUMN(J222)+1)-SMALL(IF(ISERROR(SEARCH(MID(";"&amp;'CASE DATA'!$E223&amp;";",ROW($1:$99),1),";")),"",ROW($1:$99)),COLUMN(J222))-1)</f>
        <v/>
      </c>
      <c r="AE223" s="196" t="str" cm="1">
        <f t="array" ref="AE223">MID(";"&amp;'CASE DATA'!$E223&amp;";",SMALL(IF(ISERROR(SEARCH(MID(";"&amp;'CASE DATA'!$E223&amp;";",ROW($1:$99),1),";")),"",ROW($1:$99)+1),COLUMN(K223)),SMALL(IF(ISERROR(SEARCH(MID(";"&amp;'CASE DATA'!$E223&amp;";",ROW($1:$99),1),";")),"",ROW($1:$99)),COLUMN(K222)+1)-SMALL(IF(ISERROR(SEARCH(MID(";"&amp;'CASE DATA'!$E223&amp;";",ROW($1:$99),1),";")),"",ROW($1:$99)),COLUMN(K222))-1)</f>
        <v/>
      </c>
      <c r="AF223" s="196" t="str" cm="1">
        <f t="array" ref="AF223">MID(";"&amp;'CASE DATA'!$E223&amp;";",SMALL(IF(ISERROR(SEARCH(MID(";"&amp;'CASE DATA'!$E223&amp;";",ROW($1:$99),1),";")),"",ROW($1:$99)+1),COLUMN(L223)),SMALL(IF(ISERROR(SEARCH(MID(";"&amp;'CASE DATA'!$E223&amp;";",ROW($1:$99),1),";")),"",ROW($1:$99)),COLUMN(L222)+1)-SMALL(IF(ISERROR(SEARCH(MID(";"&amp;'CASE DATA'!$E223&amp;";",ROW($1:$99),1),";")),"",ROW($1:$99)),COLUMN(L222))-1)</f>
        <v/>
      </c>
    </row>
    <row r="224" spans="19:32" x14ac:dyDescent="0.3">
      <c r="S224" s="11">
        <f t="shared" si="4"/>
        <v>0</v>
      </c>
      <c r="U224" s="196" t="str" cm="1">
        <f t="array" ref="U224">MID(";"&amp;'CASE DATA'!$E224&amp;";",SMALL(IF(ISERROR(SEARCH(MID(";"&amp;'CASE DATA'!$E224&amp;";",ROW($1:$99),1),";")),"",ROW($1:$99)+1),COLUMN(A224)),SMALL(IF(ISERROR(SEARCH(MID(";"&amp;'CASE DATA'!$E224&amp;";",ROW($1:$99),1),";")),"",ROW($1:$99)),COLUMN(A223)+1)-SMALL(IF(ISERROR(SEARCH(MID(";"&amp;'CASE DATA'!$E224&amp;";",ROW($1:$99),1),";")),"",ROW($1:$99)),COLUMN(A223))-1)</f>
        <v/>
      </c>
      <c r="V224" s="196" t="str" cm="1">
        <f t="array" ref="V224">MID(";"&amp;'CASE DATA'!$E224&amp;";",SMALL(IF(ISERROR(SEARCH(MID(";"&amp;'CASE DATA'!$E224&amp;";",ROW($1:$99),1),";")),"",ROW($1:$99)+1),COLUMN(B224)),SMALL(IF(ISERROR(SEARCH(MID(";"&amp;'CASE DATA'!$E224&amp;";",ROW($1:$99),1),";")),"",ROW($1:$99)),COLUMN(B223)+1)-SMALL(IF(ISERROR(SEARCH(MID(";"&amp;'CASE DATA'!$E224&amp;";",ROW($1:$99),1),";")),"",ROW($1:$99)),COLUMN(B223))-1)</f>
        <v/>
      </c>
      <c r="W224" s="196" t="str" cm="1">
        <f t="array" ref="W224">MID(";"&amp;'CASE DATA'!$E224&amp;";",SMALL(IF(ISERROR(SEARCH(MID(";"&amp;'CASE DATA'!$E224&amp;";",ROW($1:$99),1),";")),"",ROW($1:$99)+1),COLUMN(C224)),SMALL(IF(ISERROR(SEARCH(MID(";"&amp;'CASE DATA'!$E224&amp;";",ROW($1:$99),1),";")),"",ROW($1:$99)),COLUMN(C223)+1)-SMALL(IF(ISERROR(SEARCH(MID(";"&amp;'CASE DATA'!$E224&amp;";",ROW($1:$99),1),";")),"",ROW($1:$99)),COLUMN(C223))-1)</f>
        <v/>
      </c>
      <c r="X224" s="196" t="str" cm="1">
        <f t="array" ref="X224">MID(";"&amp;'CASE DATA'!$E224&amp;";",SMALL(IF(ISERROR(SEARCH(MID(";"&amp;'CASE DATA'!$E224&amp;";",ROW($1:$99),1),";")),"",ROW($1:$99)+1),COLUMN(D224)),SMALL(IF(ISERROR(SEARCH(MID(";"&amp;'CASE DATA'!$E224&amp;";",ROW($1:$99),1),";")),"",ROW($1:$99)),COLUMN(D223)+1)-SMALL(IF(ISERROR(SEARCH(MID(";"&amp;'CASE DATA'!$E224&amp;";",ROW($1:$99),1),";")),"",ROW($1:$99)),COLUMN(D223))-1)</f>
        <v/>
      </c>
      <c r="Y224" s="196" t="str" cm="1">
        <f t="array" ref="Y224">MID(";"&amp;'CASE DATA'!$E224&amp;";",SMALL(IF(ISERROR(SEARCH(MID(";"&amp;'CASE DATA'!$E224&amp;";",ROW($1:$99),1),";")),"",ROW($1:$99)+1),COLUMN(E224)),SMALL(IF(ISERROR(SEARCH(MID(";"&amp;'CASE DATA'!$E224&amp;";",ROW($1:$99),1),";")),"",ROW($1:$99)),COLUMN(E223)+1)-SMALL(IF(ISERROR(SEARCH(MID(";"&amp;'CASE DATA'!$E224&amp;";",ROW($1:$99),1),";")),"",ROW($1:$99)),COLUMN(E223))-1)</f>
        <v/>
      </c>
      <c r="Z224" s="196" t="str" cm="1">
        <f t="array" ref="Z224">MID(";"&amp;'CASE DATA'!$E224&amp;";",SMALL(IF(ISERROR(SEARCH(MID(";"&amp;'CASE DATA'!$E224&amp;";",ROW($1:$99),1),";")),"",ROW($1:$99)+1),COLUMN(F224)),SMALL(IF(ISERROR(SEARCH(MID(";"&amp;'CASE DATA'!$E224&amp;";",ROW($1:$99),1),";")),"",ROW($1:$99)),COLUMN(F223)+1)-SMALL(IF(ISERROR(SEARCH(MID(";"&amp;'CASE DATA'!$E224&amp;";",ROW($1:$99),1),";")),"",ROW($1:$99)),COLUMN(F223))-1)</f>
        <v/>
      </c>
      <c r="AA224" s="196" t="str" cm="1">
        <f t="array" ref="AA224">MID(";"&amp;'CASE DATA'!$E224&amp;";",SMALL(IF(ISERROR(SEARCH(MID(";"&amp;'CASE DATA'!$E224&amp;";",ROW($1:$99),1),";")),"",ROW($1:$99)+1),COLUMN(G224)),SMALL(IF(ISERROR(SEARCH(MID(";"&amp;'CASE DATA'!$E224&amp;";",ROW($1:$99),1),";")),"",ROW($1:$99)),COLUMN(G223)+1)-SMALL(IF(ISERROR(SEARCH(MID(";"&amp;'CASE DATA'!$E224&amp;";",ROW($1:$99),1),";")),"",ROW($1:$99)),COLUMN(G223))-1)</f>
        <v/>
      </c>
      <c r="AB224" s="196" t="str" cm="1">
        <f t="array" ref="AB224">MID(";"&amp;'CASE DATA'!$E224&amp;";",SMALL(IF(ISERROR(SEARCH(MID(";"&amp;'CASE DATA'!$E224&amp;";",ROW($1:$99),1),";")),"",ROW($1:$99)+1),COLUMN(H224)),SMALL(IF(ISERROR(SEARCH(MID(";"&amp;'CASE DATA'!$E224&amp;";",ROW($1:$99),1),";")),"",ROW($1:$99)),COLUMN(H223)+1)-SMALL(IF(ISERROR(SEARCH(MID(";"&amp;'CASE DATA'!$E224&amp;";",ROW($1:$99),1),";")),"",ROW($1:$99)),COLUMN(H223))-1)</f>
        <v/>
      </c>
      <c r="AC224" s="196" t="str" cm="1">
        <f t="array" ref="AC224">MID(";"&amp;'CASE DATA'!$E224&amp;";",SMALL(IF(ISERROR(SEARCH(MID(";"&amp;'CASE DATA'!$E224&amp;";",ROW($1:$99),1),";")),"",ROW($1:$99)+1),COLUMN(I224)),SMALL(IF(ISERROR(SEARCH(MID(";"&amp;'CASE DATA'!$E224&amp;";",ROW($1:$99),1),";")),"",ROW($1:$99)),COLUMN(I223)+1)-SMALL(IF(ISERROR(SEARCH(MID(";"&amp;'CASE DATA'!$E224&amp;";",ROW($1:$99),1),";")),"",ROW($1:$99)),COLUMN(I223))-1)</f>
        <v/>
      </c>
      <c r="AD224" s="196" t="str" cm="1">
        <f t="array" ref="AD224">MID(";"&amp;'CASE DATA'!$E224&amp;";",SMALL(IF(ISERROR(SEARCH(MID(";"&amp;'CASE DATA'!$E224&amp;";",ROW($1:$99),1),";")),"",ROW($1:$99)+1),COLUMN(J224)),SMALL(IF(ISERROR(SEARCH(MID(";"&amp;'CASE DATA'!$E224&amp;";",ROW($1:$99),1),";")),"",ROW($1:$99)),COLUMN(J223)+1)-SMALL(IF(ISERROR(SEARCH(MID(";"&amp;'CASE DATA'!$E224&amp;";",ROW($1:$99),1),";")),"",ROW($1:$99)),COLUMN(J223))-1)</f>
        <v/>
      </c>
      <c r="AE224" s="196" t="str" cm="1">
        <f t="array" ref="AE224">MID(";"&amp;'CASE DATA'!$E224&amp;";",SMALL(IF(ISERROR(SEARCH(MID(";"&amp;'CASE DATA'!$E224&amp;";",ROW($1:$99),1),";")),"",ROW($1:$99)+1),COLUMN(K224)),SMALL(IF(ISERROR(SEARCH(MID(";"&amp;'CASE DATA'!$E224&amp;";",ROW($1:$99),1),";")),"",ROW($1:$99)),COLUMN(K223)+1)-SMALL(IF(ISERROR(SEARCH(MID(";"&amp;'CASE DATA'!$E224&amp;";",ROW($1:$99),1),";")),"",ROW($1:$99)),COLUMN(K223))-1)</f>
        <v/>
      </c>
      <c r="AF224" s="196" t="str" cm="1">
        <f t="array" ref="AF224">MID(";"&amp;'CASE DATA'!$E224&amp;";",SMALL(IF(ISERROR(SEARCH(MID(";"&amp;'CASE DATA'!$E224&amp;";",ROW($1:$99),1),";")),"",ROW($1:$99)+1),COLUMN(L224)),SMALL(IF(ISERROR(SEARCH(MID(";"&amp;'CASE DATA'!$E224&amp;";",ROW($1:$99),1),";")),"",ROW($1:$99)),COLUMN(L223)+1)-SMALL(IF(ISERROR(SEARCH(MID(";"&amp;'CASE DATA'!$E224&amp;";",ROW($1:$99),1),";")),"",ROW($1:$99)),COLUMN(L223))-1)</f>
        <v/>
      </c>
    </row>
    <row r="225" spans="19:32" x14ac:dyDescent="0.3">
      <c r="S225" s="11">
        <f t="shared" si="4"/>
        <v>0</v>
      </c>
      <c r="U225" s="196" t="str" cm="1">
        <f t="array" ref="U225">MID(";"&amp;'CASE DATA'!$E225&amp;";",SMALL(IF(ISERROR(SEARCH(MID(";"&amp;'CASE DATA'!$E225&amp;";",ROW($1:$99),1),";")),"",ROW($1:$99)+1),COLUMN(A225)),SMALL(IF(ISERROR(SEARCH(MID(";"&amp;'CASE DATA'!$E225&amp;";",ROW($1:$99),1),";")),"",ROW($1:$99)),COLUMN(A224)+1)-SMALL(IF(ISERROR(SEARCH(MID(";"&amp;'CASE DATA'!$E225&amp;";",ROW($1:$99),1),";")),"",ROW($1:$99)),COLUMN(A224))-1)</f>
        <v/>
      </c>
      <c r="V225" s="196" t="str" cm="1">
        <f t="array" ref="V225">MID(";"&amp;'CASE DATA'!$E225&amp;";",SMALL(IF(ISERROR(SEARCH(MID(";"&amp;'CASE DATA'!$E225&amp;";",ROW($1:$99),1),";")),"",ROW($1:$99)+1),COLUMN(B225)),SMALL(IF(ISERROR(SEARCH(MID(";"&amp;'CASE DATA'!$E225&amp;";",ROW($1:$99),1),";")),"",ROW($1:$99)),COLUMN(B224)+1)-SMALL(IF(ISERROR(SEARCH(MID(";"&amp;'CASE DATA'!$E225&amp;";",ROW($1:$99),1),";")),"",ROW($1:$99)),COLUMN(B224))-1)</f>
        <v/>
      </c>
      <c r="W225" s="196" t="str" cm="1">
        <f t="array" ref="W225">MID(";"&amp;'CASE DATA'!$E225&amp;";",SMALL(IF(ISERROR(SEARCH(MID(";"&amp;'CASE DATA'!$E225&amp;";",ROW($1:$99),1),";")),"",ROW($1:$99)+1),COLUMN(C225)),SMALL(IF(ISERROR(SEARCH(MID(";"&amp;'CASE DATA'!$E225&amp;";",ROW($1:$99),1),";")),"",ROW($1:$99)),COLUMN(C224)+1)-SMALL(IF(ISERROR(SEARCH(MID(";"&amp;'CASE DATA'!$E225&amp;";",ROW($1:$99),1),";")),"",ROW($1:$99)),COLUMN(C224))-1)</f>
        <v/>
      </c>
      <c r="X225" s="196" t="str" cm="1">
        <f t="array" ref="X225">MID(";"&amp;'CASE DATA'!$E225&amp;";",SMALL(IF(ISERROR(SEARCH(MID(";"&amp;'CASE DATA'!$E225&amp;";",ROW($1:$99),1),";")),"",ROW($1:$99)+1),COLUMN(D225)),SMALL(IF(ISERROR(SEARCH(MID(";"&amp;'CASE DATA'!$E225&amp;";",ROW($1:$99),1),";")),"",ROW($1:$99)),COLUMN(D224)+1)-SMALL(IF(ISERROR(SEARCH(MID(";"&amp;'CASE DATA'!$E225&amp;";",ROW($1:$99),1),";")),"",ROW($1:$99)),COLUMN(D224))-1)</f>
        <v/>
      </c>
      <c r="Y225" s="196" t="str" cm="1">
        <f t="array" ref="Y225">MID(";"&amp;'CASE DATA'!$E225&amp;";",SMALL(IF(ISERROR(SEARCH(MID(";"&amp;'CASE DATA'!$E225&amp;";",ROW($1:$99),1),";")),"",ROW($1:$99)+1),COLUMN(E225)),SMALL(IF(ISERROR(SEARCH(MID(";"&amp;'CASE DATA'!$E225&amp;";",ROW($1:$99),1),";")),"",ROW($1:$99)),COLUMN(E224)+1)-SMALL(IF(ISERROR(SEARCH(MID(";"&amp;'CASE DATA'!$E225&amp;";",ROW($1:$99),1),";")),"",ROW($1:$99)),COLUMN(E224))-1)</f>
        <v/>
      </c>
      <c r="Z225" s="196" t="str" cm="1">
        <f t="array" ref="Z225">MID(";"&amp;'CASE DATA'!$E225&amp;";",SMALL(IF(ISERROR(SEARCH(MID(";"&amp;'CASE DATA'!$E225&amp;";",ROW($1:$99),1),";")),"",ROW($1:$99)+1),COLUMN(F225)),SMALL(IF(ISERROR(SEARCH(MID(";"&amp;'CASE DATA'!$E225&amp;";",ROW($1:$99),1),";")),"",ROW($1:$99)),COLUMN(F224)+1)-SMALL(IF(ISERROR(SEARCH(MID(";"&amp;'CASE DATA'!$E225&amp;";",ROW($1:$99),1),";")),"",ROW($1:$99)),COLUMN(F224))-1)</f>
        <v/>
      </c>
      <c r="AA225" s="196" t="str" cm="1">
        <f t="array" ref="AA225">MID(";"&amp;'CASE DATA'!$E225&amp;";",SMALL(IF(ISERROR(SEARCH(MID(";"&amp;'CASE DATA'!$E225&amp;";",ROW($1:$99),1),";")),"",ROW($1:$99)+1),COLUMN(G225)),SMALL(IF(ISERROR(SEARCH(MID(";"&amp;'CASE DATA'!$E225&amp;";",ROW($1:$99),1),";")),"",ROW($1:$99)),COLUMN(G224)+1)-SMALL(IF(ISERROR(SEARCH(MID(";"&amp;'CASE DATA'!$E225&amp;";",ROW($1:$99),1),";")),"",ROW($1:$99)),COLUMN(G224))-1)</f>
        <v/>
      </c>
      <c r="AB225" s="196" t="str" cm="1">
        <f t="array" ref="AB225">MID(";"&amp;'CASE DATA'!$E225&amp;";",SMALL(IF(ISERROR(SEARCH(MID(";"&amp;'CASE DATA'!$E225&amp;";",ROW($1:$99),1),";")),"",ROW($1:$99)+1),COLUMN(H225)),SMALL(IF(ISERROR(SEARCH(MID(";"&amp;'CASE DATA'!$E225&amp;";",ROW($1:$99),1),";")),"",ROW($1:$99)),COLUMN(H224)+1)-SMALL(IF(ISERROR(SEARCH(MID(";"&amp;'CASE DATA'!$E225&amp;";",ROW($1:$99),1),";")),"",ROW($1:$99)),COLUMN(H224))-1)</f>
        <v/>
      </c>
      <c r="AC225" s="196" t="str" cm="1">
        <f t="array" ref="AC225">MID(";"&amp;'CASE DATA'!$E225&amp;";",SMALL(IF(ISERROR(SEARCH(MID(";"&amp;'CASE DATA'!$E225&amp;";",ROW($1:$99),1),";")),"",ROW($1:$99)+1),COLUMN(I225)),SMALL(IF(ISERROR(SEARCH(MID(";"&amp;'CASE DATA'!$E225&amp;";",ROW($1:$99),1),";")),"",ROW($1:$99)),COLUMN(I224)+1)-SMALL(IF(ISERROR(SEARCH(MID(";"&amp;'CASE DATA'!$E225&amp;";",ROW($1:$99),1),";")),"",ROW($1:$99)),COLUMN(I224))-1)</f>
        <v/>
      </c>
      <c r="AD225" s="196" t="str" cm="1">
        <f t="array" ref="AD225">MID(";"&amp;'CASE DATA'!$E225&amp;";",SMALL(IF(ISERROR(SEARCH(MID(";"&amp;'CASE DATA'!$E225&amp;";",ROW($1:$99),1),";")),"",ROW($1:$99)+1),COLUMN(J225)),SMALL(IF(ISERROR(SEARCH(MID(";"&amp;'CASE DATA'!$E225&amp;";",ROW($1:$99),1),";")),"",ROW($1:$99)),COLUMN(J224)+1)-SMALL(IF(ISERROR(SEARCH(MID(";"&amp;'CASE DATA'!$E225&amp;";",ROW($1:$99),1),";")),"",ROW($1:$99)),COLUMN(J224))-1)</f>
        <v/>
      </c>
      <c r="AE225" s="196" t="str" cm="1">
        <f t="array" ref="AE225">MID(";"&amp;'CASE DATA'!$E225&amp;";",SMALL(IF(ISERROR(SEARCH(MID(";"&amp;'CASE DATA'!$E225&amp;";",ROW($1:$99),1),";")),"",ROW($1:$99)+1),COLUMN(K225)),SMALL(IF(ISERROR(SEARCH(MID(";"&amp;'CASE DATA'!$E225&amp;";",ROW($1:$99),1),";")),"",ROW($1:$99)),COLUMN(K224)+1)-SMALL(IF(ISERROR(SEARCH(MID(";"&amp;'CASE DATA'!$E225&amp;";",ROW($1:$99),1),";")),"",ROW($1:$99)),COLUMN(K224))-1)</f>
        <v/>
      </c>
      <c r="AF225" s="196" t="str" cm="1">
        <f t="array" ref="AF225">MID(";"&amp;'CASE DATA'!$E225&amp;";",SMALL(IF(ISERROR(SEARCH(MID(";"&amp;'CASE DATA'!$E225&amp;";",ROW($1:$99),1),";")),"",ROW($1:$99)+1),COLUMN(L225)),SMALL(IF(ISERROR(SEARCH(MID(";"&amp;'CASE DATA'!$E225&amp;";",ROW($1:$99),1),";")),"",ROW($1:$99)),COLUMN(L224)+1)-SMALL(IF(ISERROR(SEARCH(MID(";"&amp;'CASE DATA'!$E225&amp;";",ROW($1:$99),1),";")),"",ROW($1:$99)),COLUMN(L224))-1)</f>
        <v/>
      </c>
    </row>
    <row r="226" spans="19:32" x14ac:dyDescent="0.3">
      <c r="S226" s="11">
        <f t="shared" si="4"/>
        <v>0</v>
      </c>
      <c r="U226" s="196" t="str" cm="1">
        <f t="array" ref="U226">MID(";"&amp;'CASE DATA'!$E226&amp;";",SMALL(IF(ISERROR(SEARCH(MID(";"&amp;'CASE DATA'!$E226&amp;";",ROW($1:$99),1),";")),"",ROW($1:$99)+1),COLUMN(A226)),SMALL(IF(ISERROR(SEARCH(MID(";"&amp;'CASE DATA'!$E226&amp;";",ROW($1:$99),1),";")),"",ROW($1:$99)),COLUMN(A225)+1)-SMALL(IF(ISERROR(SEARCH(MID(";"&amp;'CASE DATA'!$E226&amp;";",ROW($1:$99),1),";")),"",ROW($1:$99)),COLUMN(A225))-1)</f>
        <v/>
      </c>
      <c r="V226" s="196" t="str" cm="1">
        <f t="array" ref="V226">MID(";"&amp;'CASE DATA'!$E226&amp;";",SMALL(IF(ISERROR(SEARCH(MID(";"&amp;'CASE DATA'!$E226&amp;";",ROW($1:$99),1),";")),"",ROW($1:$99)+1),COLUMN(B226)),SMALL(IF(ISERROR(SEARCH(MID(";"&amp;'CASE DATA'!$E226&amp;";",ROW($1:$99),1),";")),"",ROW($1:$99)),COLUMN(B225)+1)-SMALL(IF(ISERROR(SEARCH(MID(";"&amp;'CASE DATA'!$E226&amp;";",ROW($1:$99),1),";")),"",ROW($1:$99)),COLUMN(B225))-1)</f>
        <v/>
      </c>
      <c r="W226" s="196" t="str" cm="1">
        <f t="array" ref="W226">MID(";"&amp;'CASE DATA'!$E226&amp;";",SMALL(IF(ISERROR(SEARCH(MID(";"&amp;'CASE DATA'!$E226&amp;";",ROW($1:$99),1),";")),"",ROW($1:$99)+1),COLUMN(C226)),SMALL(IF(ISERROR(SEARCH(MID(";"&amp;'CASE DATA'!$E226&amp;";",ROW($1:$99),1),";")),"",ROW($1:$99)),COLUMN(C225)+1)-SMALL(IF(ISERROR(SEARCH(MID(";"&amp;'CASE DATA'!$E226&amp;";",ROW($1:$99),1),";")),"",ROW($1:$99)),COLUMN(C225))-1)</f>
        <v/>
      </c>
      <c r="X226" s="196" t="str" cm="1">
        <f t="array" ref="X226">MID(";"&amp;'CASE DATA'!$E226&amp;";",SMALL(IF(ISERROR(SEARCH(MID(";"&amp;'CASE DATA'!$E226&amp;";",ROW($1:$99),1),";")),"",ROW($1:$99)+1),COLUMN(D226)),SMALL(IF(ISERROR(SEARCH(MID(";"&amp;'CASE DATA'!$E226&amp;";",ROW($1:$99),1),";")),"",ROW($1:$99)),COLUMN(D225)+1)-SMALL(IF(ISERROR(SEARCH(MID(";"&amp;'CASE DATA'!$E226&amp;";",ROW($1:$99),1),";")),"",ROW($1:$99)),COLUMN(D225))-1)</f>
        <v/>
      </c>
      <c r="Y226" s="196" t="str" cm="1">
        <f t="array" ref="Y226">MID(";"&amp;'CASE DATA'!$E226&amp;";",SMALL(IF(ISERROR(SEARCH(MID(";"&amp;'CASE DATA'!$E226&amp;";",ROW($1:$99),1),";")),"",ROW($1:$99)+1),COLUMN(E226)),SMALL(IF(ISERROR(SEARCH(MID(";"&amp;'CASE DATA'!$E226&amp;";",ROW($1:$99),1),";")),"",ROW($1:$99)),COLUMN(E225)+1)-SMALL(IF(ISERROR(SEARCH(MID(";"&amp;'CASE DATA'!$E226&amp;";",ROW($1:$99),1),";")),"",ROW($1:$99)),COLUMN(E225))-1)</f>
        <v/>
      </c>
      <c r="Z226" s="196" t="str" cm="1">
        <f t="array" ref="Z226">MID(";"&amp;'CASE DATA'!$E226&amp;";",SMALL(IF(ISERROR(SEARCH(MID(";"&amp;'CASE DATA'!$E226&amp;";",ROW($1:$99),1),";")),"",ROW($1:$99)+1),COLUMN(F226)),SMALL(IF(ISERROR(SEARCH(MID(";"&amp;'CASE DATA'!$E226&amp;";",ROW($1:$99),1),";")),"",ROW($1:$99)),COLUMN(F225)+1)-SMALL(IF(ISERROR(SEARCH(MID(";"&amp;'CASE DATA'!$E226&amp;";",ROW($1:$99),1),";")),"",ROW($1:$99)),COLUMN(F225))-1)</f>
        <v/>
      </c>
      <c r="AA226" s="196" t="str" cm="1">
        <f t="array" ref="AA226">MID(";"&amp;'CASE DATA'!$E226&amp;";",SMALL(IF(ISERROR(SEARCH(MID(";"&amp;'CASE DATA'!$E226&amp;";",ROW($1:$99),1),";")),"",ROW($1:$99)+1),COLUMN(G226)),SMALL(IF(ISERROR(SEARCH(MID(";"&amp;'CASE DATA'!$E226&amp;";",ROW($1:$99),1),";")),"",ROW($1:$99)),COLUMN(G225)+1)-SMALL(IF(ISERROR(SEARCH(MID(";"&amp;'CASE DATA'!$E226&amp;";",ROW($1:$99),1),";")),"",ROW($1:$99)),COLUMN(G225))-1)</f>
        <v/>
      </c>
      <c r="AB226" s="196" t="str" cm="1">
        <f t="array" ref="AB226">MID(";"&amp;'CASE DATA'!$E226&amp;";",SMALL(IF(ISERROR(SEARCH(MID(";"&amp;'CASE DATA'!$E226&amp;";",ROW($1:$99),1),";")),"",ROW($1:$99)+1),COLUMN(H226)),SMALL(IF(ISERROR(SEARCH(MID(";"&amp;'CASE DATA'!$E226&amp;";",ROW($1:$99),1),";")),"",ROW($1:$99)),COLUMN(H225)+1)-SMALL(IF(ISERROR(SEARCH(MID(";"&amp;'CASE DATA'!$E226&amp;";",ROW($1:$99),1),";")),"",ROW($1:$99)),COLUMN(H225))-1)</f>
        <v/>
      </c>
      <c r="AC226" s="196" t="str" cm="1">
        <f t="array" ref="AC226">MID(";"&amp;'CASE DATA'!$E226&amp;";",SMALL(IF(ISERROR(SEARCH(MID(";"&amp;'CASE DATA'!$E226&amp;";",ROW($1:$99),1),";")),"",ROW($1:$99)+1),COLUMN(I226)),SMALL(IF(ISERROR(SEARCH(MID(";"&amp;'CASE DATA'!$E226&amp;";",ROW($1:$99),1),";")),"",ROW($1:$99)),COLUMN(I225)+1)-SMALL(IF(ISERROR(SEARCH(MID(";"&amp;'CASE DATA'!$E226&amp;";",ROW($1:$99),1),";")),"",ROW($1:$99)),COLUMN(I225))-1)</f>
        <v/>
      </c>
      <c r="AD226" s="196" t="str" cm="1">
        <f t="array" ref="AD226">MID(";"&amp;'CASE DATA'!$E226&amp;";",SMALL(IF(ISERROR(SEARCH(MID(";"&amp;'CASE DATA'!$E226&amp;";",ROW($1:$99),1),";")),"",ROW($1:$99)+1),COLUMN(J226)),SMALL(IF(ISERROR(SEARCH(MID(";"&amp;'CASE DATA'!$E226&amp;";",ROW($1:$99),1),";")),"",ROW($1:$99)),COLUMN(J225)+1)-SMALL(IF(ISERROR(SEARCH(MID(";"&amp;'CASE DATA'!$E226&amp;";",ROW($1:$99),1),";")),"",ROW($1:$99)),COLUMN(J225))-1)</f>
        <v/>
      </c>
      <c r="AE226" s="196" t="str" cm="1">
        <f t="array" ref="AE226">MID(";"&amp;'CASE DATA'!$E226&amp;";",SMALL(IF(ISERROR(SEARCH(MID(";"&amp;'CASE DATA'!$E226&amp;";",ROW($1:$99),1),";")),"",ROW($1:$99)+1),COLUMN(K226)),SMALL(IF(ISERROR(SEARCH(MID(";"&amp;'CASE DATA'!$E226&amp;";",ROW($1:$99),1),";")),"",ROW($1:$99)),COLUMN(K225)+1)-SMALL(IF(ISERROR(SEARCH(MID(";"&amp;'CASE DATA'!$E226&amp;";",ROW($1:$99),1),";")),"",ROW($1:$99)),COLUMN(K225))-1)</f>
        <v/>
      </c>
      <c r="AF226" s="196" t="str" cm="1">
        <f t="array" ref="AF226">MID(";"&amp;'CASE DATA'!$E226&amp;";",SMALL(IF(ISERROR(SEARCH(MID(";"&amp;'CASE DATA'!$E226&amp;";",ROW($1:$99),1),";")),"",ROW($1:$99)+1),COLUMN(L226)),SMALL(IF(ISERROR(SEARCH(MID(";"&amp;'CASE DATA'!$E226&amp;";",ROW($1:$99),1),";")),"",ROW($1:$99)),COLUMN(L225)+1)-SMALL(IF(ISERROR(SEARCH(MID(";"&amp;'CASE DATA'!$E226&amp;";",ROW($1:$99),1),";")),"",ROW($1:$99)),COLUMN(L225))-1)</f>
        <v/>
      </c>
    </row>
    <row r="227" spans="19:32" x14ac:dyDescent="0.3">
      <c r="S227" s="11">
        <f t="shared" si="4"/>
        <v>0</v>
      </c>
      <c r="U227" s="196" t="str" cm="1">
        <f t="array" ref="U227">MID(";"&amp;'CASE DATA'!$E227&amp;";",SMALL(IF(ISERROR(SEARCH(MID(";"&amp;'CASE DATA'!$E227&amp;";",ROW($1:$99),1),";")),"",ROW($1:$99)+1),COLUMN(A227)),SMALL(IF(ISERROR(SEARCH(MID(";"&amp;'CASE DATA'!$E227&amp;";",ROW($1:$99),1),";")),"",ROW($1:$99)),COLUMN(A226)+1)-SMALL(IF(ISERROR(SEARCH(MID(";"&amp;'CASE DATA'!$E227&amp;";",ROW($1:$99),1),";")),"",ROW($1:$99)),COLUMN(A226))-1)</f>
        <v/>
      </c>
      <c r="V227" s="196" t="str" cm="1">
        <f t="array" ref="V227">MID(";"&amp;'CASE DATA'!$E227&amp;";",SMALL(IF(ISERROR(SEARCH(MID(";"&amp;'CASE DATA'!$E227&amp;";",ROW($1:$99),1),";")),"",ROW($1:$99)+1),COLUMN(B227)),SMALL(IF(ISERROR(SEARCH(MID(";"&amp;'CASE DATA'!$E227&amp;";",ROW($1:$99),1),";")),"",ROW($1:$99)),COLUMN(B226)+1)-SMALL(IF(ISERROR(SEARCH(MID(";"&amp;'CASE DATA'!$E227&amp;";",ROW($1:$99),1),";")),"",ROW($1:$99)),COLUMN(B226))-1)</f>
        <v/>
      </c>
      <c r="W227" s="196" t="str" cm="1">
        <f t="array" ref="W227">MID(";"&amp;'CASE DATA'!$E227&amp;";",SMALL(IF(ISERROR(SEARCH(MID(";"&amp;'CASE DATA'!$E227&amp;";",ROW($1:$99),1),";")),"",ROW($1:$99)+1),COLUMN(C227)),SMALL(IF(ISERROR(SEARCH(MID(";"&amp;'CASE DATA'!$E227&amp;";",ROW($1:$99),1),";")),"",ROW($1:$99)),COLUMN(C226)+1)-SMALL(IF(ISERROR(SEARCH(MID(";"&amp;'CASE DATA'!$E227&amp;";",ROW($1:$99),1),";")),"",ROW($1:$99)),COLUMN(C226))-1)</f>
        <v/>
      </c>
      <c r="X227" s="196" t="str" cm="1">
        <f t="array" ref="X227">MID(";"&amp;'CASE DATA'!$E227&amp;";",SMALL(IF(ISERROR(SEARCH(MID(";"&amp;'CASE DATA'!$E227&amp;";",ROW($1:$99),1),";")),"",ROW($1:$99)+1),COLUMN(D227)),SMALL(IF(ISERROR(SEARCH(MID(";"&amp;'CASE DATA'!$E227&amp;";",ROW($1:$99),1),";")),"",ROW($1:$99)),COLUMN(D226)+1)-SMALL(IF(ISERROR(SEARCH(MID(";"&amp;'CASE DATA'!$E227&amp;";",ROW($1:$99),1),";")),"",ROW($1:$99)),COLUMN(D226))-1)</f>
        <v/>
      </c>
      <c r="Y227" s="196" t="str" cm="1">
        <f t="array" ref="Y227">MID(";"&amp;'CASE DATA'!$E227&amp;";",SMALL(IF(ISERROR(SEARCH(MID(";"&amp;'CASE DATA'!$E227&amp;";",ROW($1:$99),1),";")),"",ROW($1:$99)+1),COLUMN(E227)),SMALL(IF(ISERROR(SEARCH(MID(";"&amp;'CASE DATA'!$E227&amp;";",ROW($1:$99),1),";")),"",ROW($1:$99)),COLUMN(E226)+1)-SMALL(IF(ISERROR(SEARCH(MID(";"&amp;'CASE DATA'!$E227&amp;";",ROW($1:$99),1),";")),"",ROW($1:$99)),COLUMN(E226))-1)</f>
        <v/>
      </c>
      <c r="Z227" s="196" t="str" cm="1">
        <f t="array" ref="Z227">MID(";"&amp;'CASE DATA'!$E227&amp;";",SMALL(IF(ISERROR(SEARCH(MID(";"&amp;'CASE DATA'!$E227&amp;";",ROW($1:$99),1),";")),"",ROW($1:$99)+1),COLUMN(F227)),SMALL(IF(ISERROR(SEARCH(MID(";"&amp;'CASE DATA'!$E227&amp;";",ROW($1:$99),1),";")),"",ROW($1:$99)),COLUMN(F226)+1)-SMALL(IF(ISERROR(SEARCH(MID(";"&amp;'CASE DATA'!$E227&amp;";",ROW($1:$99),1),";")),"",ROW($1:$99)),COLUMN(F226))-1)</f>
        <v/>
      </c>
      <c r="AA227" s="196" t="str" cm="1">
        <f t="array" ref="AA227">MID(";"&amp;'CASE DATA'!$E227&amp;";",SMALL(IF(ISERROR(SEARCH(MID(";"&amp;'CASE DATA'!$E227&amp;";",ROW($1:$99),1),";")),"",ROW($1:$99)+1),COLUMN(G227)),SMALL(IF(ISERROR(SEARCH(MID(";"&amp;'CASE DATA'!$E227&amp;";",ROW($1:$99),1),";")),"",ROW($1:$99)),COLUMN(G226)+1)-SMALL(IF(ISERROR(SEARCH(MID(";"&amp;'CASE DATA'!$E227&amp;";",ROW($1:$99),1),";")),"",ROW($1:$99)),COLUMN(G226))-1)</f>
        <v/>
      </c>
      <c r="AB227" s="196" t="str" cm="1">
        <f t="array" ref="AB227">MID(";"&amp;'CASE DATA'!$E227&amp;";",SMALL(IF(ISERROR(SEARCH(MID(";"&amp;'CASE DATA'!$E227&amp;";",ROW($1:$99),1),";")),"",ROW($1:$99)+1),COLUMN(H227)),SMALL(IF(ISERROR(SEARCH(MID(";"&amp;'CASE DATA'!$E227&amp;";",ROW($1:$99),1),";")),"",ROW($1:$99)),COLUMN(H226)+1)-SMALL(IF(ISERROR(SEARCH(MID(";"&amp;'CASE DATA'!$E227&amp;";",ROW($1:$99),1),";")),"",ROW($1:$99)),COLUMN(H226))-1)</f>
        <v/>
      </c>
      <c r="AC227" s="196" t="str" cm="1">
        <f t="array" ref="AC227">MID(";"&amp;'CASE DATA'!$E227&amp;";",SMALL(IF(ISERROR(SEARCH(MID(";"&amp;'CASE DATA'!$E227&amp;";",ROW($1:$99),1),";")),"",ROW($1:$99)+1),COLUMN(I227)),SMALL(IF(ISERROR(SEARCH(MID(";"&amp;'CASE DATA'!$E227&amp;";",ROW($1:$99),1),";")),"",ROW($1:$99)),COLUMN(I226)+1)-SMALL(IF(ISERROR(SEARCH(MID(";"&amp;'CASE DATA'!$E227&amp;";",ROW($1:$99),1),";")),"",ROW($1:$99)),COLUMN(I226))-1)</f>
        <v/>
      </c>
      <c r="AD227" s="196" t="str" cm="1">
        <f t="array" ref="AD227">MID(";"&amp;'CASE DATA'!$E227&amp;";",SMALL(IF(ISERROR(SEARCH(MID(";"&amp;'CASE DATA'!$E227&amp;";",ROW($1:$99),1),";")),"",ROW($1:$99)+1),COLUMN(J227)),SMALL(IF(ISERROR(SEARCH(MID(";"&amp;'CASE DATA'!$E227&amp;";",ROW($1:$99),1),";")),"",ROW($1:$99)),COLUMN(J226)+1)-SMALL(IF(ISERROR(SEARCH(MID(";"&amp;'CASE DATA'!$E227&amp;";",ROW($1:$99),1),";")),"",ROW($1:$99)),COLUMN(J226))-1)</f>
        <v/>
      </c>
      <c r="AE227" s="196" t="str" cm="1">
        <f t="array" ref="AE227">MID(";"&amp;'CASE DATA'!$E227&amp;";",SMALL(IF(ISERROR(SEARCH(MID(";"&amp;'CASE DATA'!$E227&amp;";",ROW($1:$99),1),";")),"",ROW($1:$99)+1),COLUMN(K227)),SMALL(IF(ISERROR(SEARCH(MID(";"&amp;'CASE DATA'!$E227&amp;";",ROW($1:$99),1),";")),"",ROW($1:$99)),COLUMN(K226)+1)-SMALL(IF(ISERROR(SEARCH(MID(";"&amp;'CASE DATA'!$E227&amp;";",ROW($1:$99),1),";")),"",ROW($1:$99)),COLUMN(K226))-1)</f>
        <v/>
      </c>
      <c r="AF227" s="196" t="str" cm="1">
        <f t="array" ref="AF227">MID(";"&amp;'CASE DATA'!$E227&amp;";",SMALL(IF(ISERROR(SEARCH(MID(";"&amp;'CASE DATA'!$E227&amp;";",ROW($1:$99),1),";")),"",ROW($1:$99)+1),COLUMN(L227)),SMALL(IF(ISERROR(SEARCH(MID(";"&amp;'CASE DATA'!$E227&amp;";",ROW($1:$99),1),";")),"",ROW($1:$99)),COLUMN(L226)+1)-SMALL(IF(ISERROR(SEARCH(MID(";"&amp;'CASE DATA'!$E227&amp;";",ROW($1:$99),1),";")),"",ROW($1:$99)),COLUMN(L226))-1)</f>
        <v/>
      </c>
    </row>
    <row r="228" spans="19:32" x14ac:dyDescent="0.3">
      <c r="S228" s="11">
        <f t="shared" si="4"/>
        <v>0</v>
      </c>
      <c r="U228" s="196" t="str" cm="1">
        <f t="array" ref="U228">MID(";"&amp;'CASE DATA'!$E228&amp;";",SMALL(IF(ISERROR(SEARCH(MID(";"&amp;'CASE DATA'!$E228&amp;";",ROW($1:$99),1),";")),"",ROW($1:$99)+1),COLUMN(A228)),SMALL(IF(ISERROR(SEARCH(MID(";"&amp;'CASE DATA'!$E228&amp;";",ROW($1:$99),1),";")),"",ROW($1:$99)),COLUMN(A227)+1)-SMALL(IF(ISERROR(SEARCH(MID(";"&amp;'CASE DATA'!$E228&amp;";",ROW($1:$99),1),";")),"",ROW($1:$99)),COLUMN(A227))-1)</f>
        <v/>
      </c>
      <c r="V228" s="196" t="str" cm="1">
        <f t="array" ref="V228">MID(";"&amp;'CASE DATA'!$E228&amp;";",SMALL(IF(ISERROR(SEARCH(MID(";"&amp;'CASE DATA'!$E228&amp;";",ROW($1:$99),1),";")),"",ROW($1:$99)+1),COLUMN(B228)),SMALL(IF(ISERROR(SEARCH(MID(";"&amp;'CASE DATA'!$E228&amp;";",ROW($1:$99),1),";")),"",ROW($1:$99)),COLUMN(B227)+1)-SMALL(IF(ISERROR(SEARCH(MID(";"&amp;'CASE DATA'!$E228&amp;";",ROW($1:$99),1),";")),"",ROW($1:$99)),COLUMN(B227))-1)</f>
        <v/>
      </c>
      <c r="W228" s="196" t="str" cm="1">
        <f t="array" ref="W228">MID(";"&amp;'CASE DATA'!$E228&amp;";",SMALL(IF(ISERROR(SEARCH(MID(";"&amp;'CASE DATA'!$E228&amp;";",ROW($1:$99),1),";")),"",ROW($1:$99)+1),COLUMN(C228)),SMALL(IF(ISERROR(SEARCH(MID(";"&amp;'CASE DATA'!$E228&amp;";",ROW($1:$99),1),";")),"",ROW($1:$99)),COLUMN(C227)+1)-SMALL(IF(ISERROR(SEARCH(MID(";"&amp;'CASE DATA'!$E228&amp;";",ROW($1:$99),1),";")),"",ROW($1:$99)),COLUMN(C227))-1)</f>
        <v/>
      </c>
      <c r="X228" s="196" t="str" cm="1">
        <f t="array" ref="X228">MID(";"&amp;'CASE DATA'!$E228&amp;";",SMALL(IF(ISERROR(SEARCH(MID(";"&amp;'CASE DATA'!$E228&amp;";",ROW($1:$99),1),";")),"",ROW($1:$99)+1),COLUMN(D228)),SMALL(IF(ISERROR(SEARCH(MID(";"&amp;'CASE DATA'!$E228&amp;";",ROW($1:$99),1),";")),"",ROW($1:$99)),COLUMN(D227)+1)-SMALL(IF(ISERROR(SEARCH(MID(";"&amp;'CASE DATA'!$E228&amp;";",ROW($1:$99),1),";")),"",ROW($1:$99)),COLUMN(D227))-1)</f>
        <v/>
      </c>
      <c r="Y228" s="196" t="str" cm="1">
        <f t="array" ref="Y228">MID(";"&amp;'CASE DATA'!$E228&amp;";",SMALL(IF(ISERROR(SEARCH(MID(";"&amp;'CASE DATA'!$E228&amp;";",ROW($1:$99),1),";")),"",ROW($1:$99)+1),COLUMN(E228)),SMALL(IF(ISERROR(SEARCH(MID(";"&amp;'CASE DATA'!$E228&amp;";",ROW($1:$99),1),";")),"",ROW($1:$99)),COLUMN(E227)+1)-SMALL(IF(ISERROR(SEARCH(MID(";"&amp;'CASE DATA'!$E228&amp;";",ROW($1:$99),1),";")),"",ROW($1:$99)),COLUMN(E227))-1)</f>
        <v/>
      </c>
      <c r="Z228" s="196" t="str" cm="1">
        <f t="array" ref="Z228">MID(";"&amp;'CASE DATA'!$E228&amp;";",SMALL(IF(ISERROR(SEARCH(MID(";"&amp;'CASE DATA'!$E228&amp;";",ROW($1:$99),1),";")),"",ROW($1:$99)+1),COLUMN(F228)),SMALL(IF(ISERROR(SEARCH(MID(";"&amp;'CASE DATA'!$E228&amp;";",ROW($1:$99),1),";")),"",ROW($1:$99)),COLUMN(F227)+1)-SMALL(IF(ISERROR(SEARCH(MID(";"&amp;'CASE DATA'!$E228&amp;";",ROW($1:$99),1),";")),"",ROW($1:$99)),COLUMN(F227))-1)</f>
        <v/>
      </c>
      <c r="AA228" s="196" t="str" cm="1">
        <f t="array" ref="AA228">MID(";"&amp;'CASE DATA'!$E228&amp;";",SMALL(IF(ISERROR(SEARCH(MID(";"&amp;'CASE DATA'!$E228&amp;";",ROW($1:$99),1),";")),"",ROW($1:$99)+1),COLUMN(G228)),SMALL(IF(ISERROR(SEARCH(MID(";"&amp;'CASE DATA'!$E228&amp;";",ROW($1:$99),1),";")),"",ROW($1:$99)),COLUMN(G227)+1)-SMALL(IF(ISERROR(SEARCH(MID(";"&amp;'CASE DATA'!$E228&amp;";",ROW($1:$99),1),";")),"",ROW($1:$99)),COLUMN(G227))-1)</f>
        <v/>
      </c>
      <c r="AB228" s="196" t="str" cm="1">
        <f t="array" ref="AB228">MID(";"&amp;'CASE DATA'!$E228&amp;";",SMALL(IF(ISERROR(SEARCH(MID(";"&amp;'CASE DATA'!$E228&amp;";",ROW($1:$99),1),";")),"",ROW($1:$99)+1),COLUMN(H228)),SMALL(IF(ISERROR(SEARCH(MID(";"&amp;'CASE DATA'!$E228&amp;";",ROW($1:$99),1),";")),"",ROW($1:$99)),COLUMN(H227)+1)-SMALL(IF(ISERROR(SEARCH(MID(";"&amp;'CASE DATA'!$E228&amp;";",ROW($1:$99),1),";")),"",ROW($1:$99)),COLUMN(H227))-1)</f>
        <v/>
      </c>
      <c r="AC228" s="196" t="str" cm="1">
        <f t="array" ref="AC228">MID(";"&amp;'CASE DATA'!$E228&amp;";",SMALL(IF(ISERROR(SEARCH(MID(";"&amp;'CASE DATA'!$E228&amp;";",ROW($1:$99),1),";")),"",ROW($1:$99)+1),COLUMN(I228)),SMALL(IF(ISERROR(SEARCH(MID(";"&amp;'CASE DATA'!$E228&amp;";",ROW($1:$99),1),";")),"",ROW($1:$99)),COLUMN(I227)+1)-SMALL(IF(ISERROR(SEARCH(MID(";"&amp;'CASE DATA'!$E228&amp;";",ROW($1:$99),1),";")),"",ROW($1:$99)),COLUMN(I227))-1)</f>
        <v/>
      </c>
      <c r="AD228" s="196" t="str" cm="1">
        <f t="array" ref="AD228">MID(";"&amp;'CASE DATA'!$E228&amp;";",SMALL(IF(ISERROR(SEARCH(MID(";"&amp;'CASE DATA'!$E228&amp;";",ROW($1:$99),1),";")),"",ROW($1:$99)+1),COLUMN(J228)),SMALL(IF(ISERROR(SEARCH(MID(";"&amp;'CASE DATA'!$E228&amp;";",ROW($1:$99),1),";")),"",ROW($1:$99)),COLUMN(J227)+1)-SMALL(IF(ISERROR(SEARCH(MID(";"&amp;'CASE DATA'!$E228&amp;";",ROW($1:$99),1),";")),"",ROW($1:$99)),COLUMN(J227))-1)</f>
        <v/>
      </c>
      <c r="AE228" s="196" t="str" cm="1">
        <f t="array" ref="AE228">MID(";"&amp;'CASE DATA'!$E228&amp;";",SMALL(IF(ISERROR(SEARCH(MID(";"&amp;'CASE DATA'!$E228&amp;";",ROW($1:$99),1),";")),"",ROW($1:$99)+1),COLUMN(K228)),SMALL(IF(ISERROR(SEARCH(MID(";"&amp;'CASE DATA'!$E228&amp;";",ROW($1:$99),1),";")),"",ROW($1:$99)),COLUMN(K227)+1)-SMALL(IF(ISERROR(SEARCH(MID(";"&amp;'CASE DATA'!$E228&amp;";",ROW($1:$99),1),";")),"",ROW($1:$99)),COLUMN(K227))-1)</f>
        <v/>
      </c>
      <c r="AF228" s="196" t="str" cm="1">
        <f t="array" ref="AF228">MID(";"&amp;'CASE DATA'!$E228&amp;";",SMALL(IF(ISERROR(SEARCH(MID(";"&amp;'CASE DATA'!$E228&amp;";",ROW($1:$99),1),";")),"",ROW($1:$99)+1),COLUMN(L228)),SMALL(IF(ISERROR(SEARCH(MID(";"&amp;'CASE DATA'!$E228&amp;";",ROW($1:$99),1),";")),"",ROW($1:$99)),COLUMN(L227)+1)-SMALL(IF(ISERROR(SEARCH(MID(";"&amp;'CASE DATA'!$E228&amp;";",ROW($1:$99),1),";")),"",ROW($1:$99)),COLUMN(L227))-1)</f>
        <v/>
      </c>
    </row>
    <row r="229" spans="19:32" x14ac:dyDescent="0.3">
      <c r="S229" s="11">
        <f t="shared" si="4"/>
        <v>0</v>
      </c>
      <c r="U229" s="196" t="str" cm="1">
        <f t="array" ref="U229">MID(";"&amp;'CASE DATA'!$E229&amp;";",SMALL(IF(ISERROR(SEARCH(MID(";"&amp;'CASE DATA'!$E229&amp;";",ROW($1:$99),1),";")),"",ROW($1:$99)+1),COLUMN(A229)),SMALL(IF(ISERROR(SEARCH(MID(";"&amp;'CASE DATA'!$E229&amp;";",ROW($1:$99),1),";")),"",ROW($1:$99)),COLUMN(A228)+1)-SMALL(IF(ISERROR(SEARCH(MID(";"&amp;'CASE DATA'!$E229&amp;";",ROW($1:$99),1),";")),"",ROW($1:$99)),COLUMN(A228))-1)</f>
        <v/>
      </c>
      <c r="V229" s="196" t="str" cm="1">
        <f t="array" ref="V229">MID(";"&amp;'CASE DATA'!$E229&amp;";",SMALL(IF(ISERROR(SEARCH(MID(";"&amp;'CASE DATA'!$E229&amp;";",ROW($1:$99),1),";")),"",ROW($1:$99)+1),COLUMN(B229)),SMALL(IF(ISERROR(SEARCH(MID(";"&amp;'CASE DATA'!$E229&amp;";",ROW($1:$99),1),";")),"",ROW($1:$99)),COLUMN(B228)+1)-SMALL(IF(ISERROR(SEARCH(MID(";"&amp;'CASE DATA'!$E229&amp;";",ROW($1:$99),1),";")),"",ROW($1:$99)),COLUMN(B228))-1)</f>
        <v/>
      </c>
      <c r="W229" s="196" t="str" cm="1">
        <f t="array" ref="W229">MID(";"&amp;'CASE DATA'!$E229&amp;";",SMALL(IF(ISERROR(SEARCH(MID(";"&amp;'CASE DATA'!$E229&amp;";",ROW($1:$99),1),";")),"",ROW($1:$99)+1),COLUMN(C229)),SMALL(IF(ISERROR(SEARCH(MID(";"&amp;'CASE DATA'!$E229&amp;";",ROW($1:$99),1),";")),"",ROW($1:$99)),COLUMN(C228)+1)-SMALL(IF(ISERROR(SEARCH(MID(";"&amp;'CASE DATA'!$E229&amp;";",ROW($1:$99),1),";")),"",ROW($1:$99)),COLUMN(C228))-1)</f>
        <v/>
      </c>
      <c r="X229" s="196" t="str" cm="1">
        <f t="array" ref="X229">MID(";"&amp;'CASE DATA'!$E229&amp;";",SMALL(IF(ISERROR(SEARCH(MID(";"&amp;'CASE DATA'!$E229&amp;";",ROW($1:$99),1),";")),"",ROW($1:$99)+1),COLUMN(D229)),SMALL(IF(ISERROR(SEARCH(MID(";"&amp;'CASE DATA'!$E229&amp;";",ROW($1:$99),1),";")),"",ROW($1:$99)),COLUMN(D228)+1)-SMALL(IF(ISERROR(SEARCH(MID(";"&amp;'CASE DATA'!$E229&amp;";",ROW($1:$99),1),";")),"",ROW($1:$99)),COLUMN(D228))-1)</f>
        <v/>
      </c>
      <c r="Y229" s="196" t="str" cm="1">
        <f t="array" ref="Y229">MID(";"&amp;'CASE DATA'!$E229&amp;";",SMALL(IF(ISERROR(SEARCH(MID(";"&amp;'CASE DATA'!$E229&amp;";",ROW($1:$99),1),";")),"",ROW($1:$99)+1),COLUMN(E229)),SMALL(IF(ISERROR(SEARCH(MID(";"&amp;'CASE DATA'!$E229&amp;";",ROW($1:$99),1),";")),"",ROW($1:$99)),COLUMN(E228)+1)-SMALL(IF(ISERROR(SEARCH(MID(";"&amp;'CASE DATA'!$E229&amp;";",ROW($1:$99),1),";")),"",ROW($1:$99)),COLUMN(E228))-1)</f>
        <v/>
      </c>
      <c r="Z229" s="196" t="str" cm="1">
        <f t="array" ref="Z229">MID(";"&amp;'CASE DATA'!$E229&amp;";",SMALL(IF(ISERROR(SEARCH(MID(";"&amp;'CASE DATA'!$E229&amp;";",ROW($1:$99),1),";")),"",ROW($1:$99)+1),COLUMN(F229)),SMALL(IF(ISERROR(SEARCH(MID(";"&amp;'CASE DATA'!$E229&amp;";",ROW($1:$99),1),";")),"",ROW($1:$99)),COLUMN(F228)+1)-SMALL(IF(ISERROR(SEARCH(MID(";"&amp;'CASE DATA'!$E229&amp;";",ROW($1:$99),1),";")),"",ROW($1:$99)),COLUMN(F228))-1)</f>
        <v/>
      </c>
      <c r="AA229" s="196" t="str" cm="1">
        <f t="array" ref="AA229">MID(";"&amp;'CASE DATA'!$E229&amp;";",SMALL(IF(ISERROR(SEARCH(MID(";"&amp;'CASE DATA'!$E229&amp;";",ROW($1:$99),1),";")),"",ROW($1:$99)+1),COLUMN(G229)),SMALL(IF(ISERROR(SEARCH(MID(";"&amp;'CASE DATA'!$E229&amp;";",ROW($1:$99),1),";")),"",ROW($1:$99)),COLUMN(G228)+1)-SMALL(IF(ISERROR(SEARCH(MID(";"&amp;'CASE DATA'!$E229&amp;";",ROW($1:$99),1),";")),"",ROW($1:$99)),COLUMN(G228))-1)</f>
        <v/>
      </c>
      <c r="AB229" s="196" t="str" cm="1">
        <f t="array" ref="AB229">MID(";"&amp;'CASE DATA'!$E229&amp;";",SMALL(IF(ISERROR(SEARCH(MID(";"&amp;'CASE DATA'!$E229&amp;";",ROW($1:$99),1),";")),"",ROW($1:$99)+1),COLUMN(H229)),SMALL(IF(ISERROR(SEARCH(MID(";"&amp;'CASE DATA'!$E229&amp;";",ROW($1:$99),1),";")),"",ROW($1:$99)),COLUMN(H228)+1)-SMALL(IF(ISERROR(SEARCH(MID(";"&amp;'CASE DATA'!$E229&amp;";",ROW($1:$99),1),";")),"",ROW($1:$99)),COLUMN(H228))-1)</f>
        <v/>
      </c>
      <c r="AC229" s="196" t="str" cm="1">
        <f t="array" ref="AC229">MID(";"&amp;'CASE DATA'!$E229&amp;";",SMALL(IF(ISERROR(SEARCH(MID(";"&amp;'CASE DATA'!$E229&amp;";",ROW($1:$99),1),";")),"",ROW($1:$99)+1),COLUMN(I229)),SMALL(IF(ISERROR(SEARCH(MID(";"&amp;'CASE DATA'!$E229&amp;";",ROW($1:$99),1),";")),"",ROW($1:$99)),COLUMN(I228)+1)-SMALL(IF(ISERROR(SEARCH(MID(";"&amp;'CASE DATA'!$E229&amp;";",ROW($1:$99),1),";")),"",ROW($1:$99)),COLUMN(I228))-1)</f>
        <v/>
      </c>
      <c r="AD229" s="196" t="str" cm="1">
        <f t="array" ref="AD229">MID(";"&amp;'CASE DATA'!$E229&amp;";",SMALL(IF(ISERROR(SEARCH(MID(";"&amp;'CASE DATA'!$E229&amp;";",ROW($1:$99),1),";")),"",ROW($1:$99)+1),COLUMN(J229)),SMALL(IF(ISERROR(SEARCH(MID(";"&amp;'CASE DATA'!$E229&amp;";",ROW($1:$99),1),";")),"",ROW($1:$99)),COLUMN(J228)+1)-SMALL(IF(ISERROR(SEARCH(MID(";"&amp;'CASE DATA'!$E229&amp;";",ROW($1:$99),1),";")),"",ROW($1:$99)),COLUMN(J228))-1)</f>
        <v/>
      </c>
      <c r="AE229" s="196" t="str" cm="1">
        <f t="array" ref="AE229">MID(";"&amp;'CASE DATA'!$E229&amp;";",SMALL(IF(ISERROR(SEARCH(MID(";"&amp;'CASE DATA'!$E229&amp;";",ROW($1:$99),1),";")),"",ROW($1:$99)+1),COLUMN(K229)),SMALL(IF(ISERROR(SEARCH(MID(";"&amp;'CASE DATA'!$E229&amp;";",ROW($1:$99),1),";")),"",ROW($1:$99)),COLUMN(K228)+1)-SMALL(IF(ISERROR(SEARCH(MID(";"&amp;'CASE DATA'!$E229&amp;";",ROW($1:$99),1),";")),"",ROW($1:$99)),COLUMN(K228))-1)</f>
        <v/>
      </c>
      <c r="AF229" s="196" t="str" cm="1">
        <f t="array" ref="AF229">MID(";"&amp;'CASE DATA'!$E229&amp;";",SMALL(IF(ISERROR(SEARCH(MID(";"&amp;'CASE DATA'!$E229&amp;";",ROW($1:$99),1),";")),"",ROW($1:$99)+1),COLUMN(L229)),SMALL(IF(ISERROR(SEARCH(MID(";"&amp;'CASE DATA'!$E229&amp;";",ROW($1:$99),1),";")),"",ROW($1:$99)),COLUMN(L228)+1)-SMALL(IF(ISERROR(SEARCH(MID(";"&amp;'CASE DATA'!$E229&amp;";",ROW($1:$99),1),";")),"",ROW($1:$99)),COLUMN(L228))-1)</f>
        <v/>
      </c>
    </row>
    <row r="230" spans="19:32" x14ac:dyDescent="0.3">
      <c r="S230" s="11">
        <f t="shared" si="4"/>
        <v>0</v>
      </c>
      <c r="U230" s="196" t="str" cm="1">
        <f t="array" ref="U230">MID(";"&amp;'CASE DATA'!$E230&amp;";",SMALL(IF(ISERROR(SEARCH(MID(";"&amp;'CASE DATA'!$E230&amp;";",ROW($1:$99),1),";")),"",ROW($1:$99)+1),COLUMN(A230)),SMALL(IF(ISERROR(SEARCH(MID(";"&amp;'CASE DATA'!$E230&amp;";",ROW($1:$99),1),";")),"",ROW($1:$99)),COLUMN(A229)+1)-SMALL(IF(ISERROR(SEARCH(MID(";"&amp;'CASE DATA'!$E230&amp;";",ROW($1:$99),1),";")),"",ROW($1:$99)),COLUMN(A229))-1)</f>
        <v/>
      </c>
      <c r="V230" s="196" t="str" cm="1">
        <f t="array" ref="V230">MID(";"&amp;'CASE DATA'!$E230&amp;";",SMALL(IF(ISERROR(SEARCH(MID(";"&amp;'CASE DATA'!$E230&amp;";",ROW($1:$99),1),";")),"",ROW($1:$99)+1),COLUMN(B230)),SMALL(IF(ISERROR(SEARCH(MID(";"&amp;'CASE DATA'!$E230&amp;";",ROW($1:$99),1),";")),"",ROW($1:$99)),COLUMN(B229)+1)-SMALL(IF(ISERROR(SEARCH(MID(";"&amp;'CASE DATA'!$E230&amp;";",ROW($1:$99),1),";")),"",ROW($1:$99)),COLUMN(B229))-1)</f>
        <v/>
      </c>
      <c r="W230" s="196" t="str" cm="1">
        <f t="array" ref="W230">MID(";"&amp;'CASE DATA'!$E230&amp;";",SMALL(IF(ISERROR(SEARCH(MID(";"&amp;'CASE DATA'!$E230&amp;";",ROW($1:$99),1),";")),"",ROW($1:$99)+1),COLUMN(C230)),SMALL(IF(ISERROR(SEARCH(MID(";"&amp;'CASE DATA'!$E230&amp;";",ROW($1:$99),1),";")),"",ROW($1:$99)),COLUMN(C229)+1)-SMALL(IF(ISERROR(SEARCH(MID(";"&amp;'CASE DATA'!$E230&amp;";",ROW($1:$99),1),";")),"",ROW($1:$99)),COLUMN(C229))-1)</f>
        <v/>
      </c>
      <c r="X230" s="196" t="str" cm="1">
        <f t="array" ref="X230">MID(";"&amp;'CASE DATA'!$E230&amp;";",SMALL(IF(ISERROR(SEARCH(MID(";"&amp;'CASE DATA'!$E230&amp;";",ROW($1:$99),1),";")),"",ROW($1:$99)+1),COLUMN(D230)),SMALL(IF(ISERROR(SEARCH(MID(";"&amp;'CASE DATA'!$E230&amp;";",ROW($1:$99),1),";")),"",ROW($1:$99)),COLUMN(D229)+1)-SMALL(IF(ISERROR(SEARCH(MID(";"&amp;'CASE DATA'!$E230&amp;";",ROW($1:$99),1),";")),"",ROW($1:$99)),COLUMN(D229))-1)</f>
        <v/>
      </c>
      <c r="Y230" s="196" t="str" cm="1">
        <f t="array" ref="Y230">MID(";"&amp;'CASE DATA'!$E230&amp;";",SMALL(IF(ISERROR(SEARCH(MID(";"&amp;'CASE DATA'!$E230&amp;";",ROW($1:$99),1),";")),"",ROW($1:$99)+1),COLUMN(E230)),SMALL(IF(ISERROR(SEARCH(MID(";"&amp;'CASE DATA'!$E230&amp;";",ROW($1:$99),1),";")),"",ROW($1:$99)),COLUMN(E229)+1)-SMALL(IF(ISERROR(SEARCH(MID(";"&amp;'CASE DATA'!$E230&amp;";",ROW($1:$99),1),";")),"",ROW($1:$99)),COLUMN(E229))-1)</f>
        <v/>
      </c>
      <c r="Z230" s="196" t="str" cm="1">
        <f t="array" ref="Z230">MID(";"&amp;'CASE DATA'!$E230&amp;";",SMALL(IF(ISERROR(SEARCH(MID(";"&amp;'CASE DATA'!$E230&amp;";",ROW($1:$99),1),";")),"",ROW($1:$99)+1),COLUMN(F230)),SMALL(IF(ISERROR(SEARCH(MID(";"&amp;'CASE DATA'!$E230&amp;";",ROW($1:$99),1),";")),"",ROW($1:$99)),COLUMN(F229)+1)-SMALL(IF(ISERROR(SEARCH(MID(";"&amp;'CASE DATA'!$E230&amp;";",ROW($1:$99),1),";")),"",ROW($1:$99)),COLUMN(F229))-1)</f>
        <v/>
      </c>
      <c r="AA230" s="196" t="str" cm="1">
        <f t="array" ref="AA230">MID(";"&amp;'CASE DATA'!$E230&amp;";",SMALL(IF(ISERROR(SEARCH(MID(";"&amp;'CASE DATA'!$E230&amp;";",ROW($1:$99),1),";")),"",ROW($1:$99)+1),COLUMN(G230)),SMALL(IF(ISERROR(SEARCH(MID(";"&amp;'CASE DATA'!$E230&amp;";",ROW($1:$99),1),";")),"",ROW($1:$99)),COLUMN(G229)+1)-SMALL(IF(ISERROR(SEARCH(MID(";"&amp;'CASE DATA'!$E230&amp;";",ROW($1:$99),1),";")),"",ROW($1:$99)),COLUMN(G229))-1)</f>
        <v/>
      </c>
      <c r="AB230" s="196" t="str" cm="1">
        <f t="array" ref="AB230">MID(";"&amp;'CASE DATA'!$E230&amp;";",SMALL(IF(ISERROR(SEARCH(MID(";"&amp;'CASE DATA'!$E230&amp;";",ROW($1:$99),1),";")),"",ROW($1:$99)+1),COLUMN(H230)),SMALL(IF(ISERROR(SEARCH(MID(";"&amp;'CASE DATA'!$E230&amp;";",ROW($1:$99),1),";")),"",ROW($1:$99)),COLUMN(H229)+1)-SMALL(IF(ISERROR(SEARCH(MID(";"&amp;'CASE DATA'!$E230&amp;";",ROW($1:$99),1),";")),"",ROW($1:$99)),COLUMN(H229))-1)</f>
        <v/>
      </c>
      <c r="AC230" s="196" t="str" cm="1">
        <f t="array" ref="AC230">MID(";"&amp;'CASE DATA'!$E230&amp;";",SMALL(IF(ISERROR(SEARCH(MID(";"&amp;'CASE DATA'!$E230&amp;";",ROW($1:$99),1),";")),"",ROW($1:$99)+1),COLUMN(I230)),SMALL(IF(ISERROR(SEARCH(MID(";"&amp;'CASE DATA'!$E230&amp;";",ROW($1:$99),1),";")),"",ROW($1:$99)),COLUMN(I229)+1)-SMALL(IF(ISERROR(SEARCH(MID(";"&amp;'CASE DATA'!$E230&amp;";",ROW($1:$99),1),";")),"",ROW($1:$99)),COLUMN(I229))-1)</f>
        <v/>
      </c>
      <c r="AD230" s="196" t="str" cm="1">
        <f t="array" ref="AD230">MID(";"&amp;'CASE DATA'!$E230&amp;";",SMALL(IF(ISERROR(SEARCH(MID(";"&amp;'CASE DATA'!$E230&amp;";",ROW($1:$99),1),";")),"",ROW($1:$99)+1),COLUMN(J230)),SMALL(IF(ISERROR(SEARCH(MID(";"&amp;'CASE DATA'!$E230&amp;";",ROW($1:$99),1),";")),"",ROW($1:$99)),COLUMN(J229)+1)-SMALL(IF(ISERROR(SEARCH(MID(";"&amp;'CASE DATA'!$E230&amp;";",ROW($1:$99),1),";")),"",ROW($1:$99)),COLUMN(J229))-1)</f>
        <v/>
      </c>
      <c r="AE230" s="196" t="str" cm="1">
        <f t="array" ref="AE230">MID(";"&amp;'CASE DATA'!$E230&amp;";",SMALL(IF(ISERROR(SEARCH(MID(";"&amp;'CASE DATA'!$E230&amp;";",ROW($1:$99),1),";")),"",ROW($1:$99)+1),COLUMN(K230)),SMALL(IF(ISERROR(SEARCH(MID(";"&amp;'CASE DATA'!$E230&amp;";",ROW($1:$99),1),";")),"",ROW($1:$99)),COLUMN(K229)+1)-SMALL(IF(ISERROR(SEARCH(MID(";"&amp;'CASE DATA'!$E230&amp;";",ROW($1:$99),1),";")),"",ROW($1:$99)),COLUMN(K229))-1)</f>
        <v/>
      </c>
      <c r="AF230" s="196" t="str" cm="1">
        <f t="array" ref="AF230">MID(";"&amp;'CASE DATA'!$E230&amp;";",SMALL(IF(ISERROR(SEARCH(MID(";"&amp;'CASE DATA'!$E230&amp;";",ROW($1:$99),1),";")),"",ROW($1:$99)+1),COLUMN(L230)),SMALL(IF(ISERROR(SEARCH(MID(";"&amp;'CASE DATA'!$E230&amp;";",ROW($1:$99),1),";")),"",ROW($1:$99)),COLUMN(L229)+1)-SMALL(IF(ISERROR(SEARCH(MID(";"&amp;'CASE DATA'!$E230&amp;";",ROW($1:$99),1),";")),"",ROW($1:$99)),COLUMN(L229))-1)</f>
        <v/>
      </c>
    </row>
    <row r="231" spans="19:32" x14ac:dyDescent="0.3">
      <c r="S231" s="11">
        <f t="shared" si="4"/>
        <v>0</v>
      </c>
      <c r="U231" s="196" t="str" cm="1">
        <f t="array" ref="U231">MID(";"&amp;'CASE DATA'!$E231&amp;";",SMALL(IF(ISERROR(SEARCH(MID(";"&amp;'CASE DATA'!$E231&amp;";",ROW($1:$99),1),";")),"",ROW($1:$99)+1),COLUMN(A231)),SMALL(IF(ISERROR(SEARCH(MID(";"&amp;'CASE DATA'!$E231&amp;";",ROW($1:$99),1),";")),"",ROW($1:$99)),COLUMN(A230)+1)-SMALL(IF(ISERROR(SEARCH(MID(";"&amp;'CASE DATA'!$E231&amp;";",ROW($1:$99),1),";")),"",ROW($1:$99)),COLUMN(A230))-1)</f>
        <v/>
      </c>
      <c r="V231" s="196" t="str" cm="1">
        <f t="array" ref="V231">MID(";"&amp;'CASE DATA'!$E231&amp;";",SMALL(IF(ISERROR(SEARCH(MID(";"&amp;'CASE DATA'!$E231&amp;";",ROW($1:$99),1),";")),"",ROW($1:$99)+1),COLUMN(B231)),SMALL(IF(ISERROR(SEARCH(MID(";"&amp;'CASE DATA'!$E231&amp;";",ROW($1:$99),1),";")),"",ROW($1:$99)),COLUMN(B230)+1)-SMALL(IF(ISERROR(SEARCH(MID(";"&amp;'CASE DATA'!$E231&amp;";",ROW($1:$99),1),";")),"",ROW($1:$99)),COLUMN(B230))-1)</f>
        <v/>
      </c>
      <c r="W231" s="196" t="str" cm="1">
        <f t="array" ref="W231">MID(";"&amp;'CASE DATA'!$E231&amp;";",SMALL(IF(ISERROR(SEARCH(MID(";"&amp;'CASE DATA'!$E231&amp;";",ROW($1:$99),1),";")),"",ROW($1:$99)+1),COLUMN(C231)),SMALL(IF(ISERROR(SEARCH(MID(";"&amp;'CASE DATA'!$E231&amp;";",ROW($1:$99),1),";")),"",ROW($1:$99)),COLUMN(C230)+1)-SMALL(IF(ISERROR(SEARCH(MID(";"&amp;'CASE DATA'!$E231&amp;";",ROW($1:$99),1),";")),"",ROW($1:$99)),COLUMN(C230))-1)</f>
        <v/>
      </c>
      <c r="X231" s="196" t="str" cm="1">
        <f t="array" ref="X231">MID(";"&amp;'CASE DATA'!$E231&amp;";",SMALL(IF(ISERROR(SEARCH(MID(";"&amp;'CASE DATA'!$E231&amp;";",ROW($1:$99),1),";")),"",ROW($1:$99)+1),COLUMN(D231)),SMALL(IF(ISERROR(SEARCH(MID(";"&amp;'CASE DATA'!$E231&amp;";",ROW($1:$99),1),";")),"",ROW($1:$99)),COLUMN(D230)+1)-SMALL(IF(ISERROR(SEARCH(MID(";"&amp;'CASE DATA'!$E231&amp;";",ROW($1:$99),1),";")),"",ROW($1:$99)),COLUMN(D230))-1)</f>
        <v/>
      </c>
      <c r="Y231" s="196" t="str" cm="1">
        <f t="array" ref="Y231">MID(";"&amp;'CASE DATA'!$E231&amp;";",SMALL(IF(ISERROR(SEARCH(MID(";"&amp;'CASE DATA'!$E231&amp;";",ROW($1:$99),1),";")),"",ROW($1:$99)+1),COLUMN(E231)),SMALL(IF(ISERROR(SEARCH(MID(";"&amp;'CASE DATA'!$E231&amp;";",ROW($1:$99),1),";")),"",ROW($1:$99)),COLUMN(E230)+1)-SMALL(IF(ISERROR(SEARCH(MID(";"&amp;'CASE DATA'!$E231&amp;";",ROW($1:$99),1),";")),"",ROW($1:$99)),COLUMN(E230))-1)</f>
        <v/>
      </c>
      <c r="Z231" s="196" t="str" cm="1">
        <f t="array" ref="Z231">MID(";"&amp;'CASE DATA'!$E231&amp;";",SMALL(IF(ISERROR(SEARCH(MID(";"&amp;'CASE DATA'!$E231&amp;";",ROW($1:$99),1),";")),"",ROW($1:$99)+1),COLUMN(F231)),SMALL(IF(ISERROR(SEARCH(MID(";"&amp;'CASE DATA'!$E231&amp;";",ROW($1:$99),1),";")),"",ROW($1:$99)),COLUMN(F230)+1)-SMALL(IF(ISERROR(SEARCH(MID(";"&amp;'CASE DATA'!$E231&amp;";",ROW($1:$99),1),";")),"",ROW($1:$99)),COLUMN(F230))-1)</f>
        <v/>
      </c>
      <c r="AA231" s="196" t="str" cm="1">
        <f t="array" ref="AA231">MID(";"&amp;'CASE DATA'!$E231&amp;";",SMALL(IF(ISERROR(SEARCH(MID(";"&amp;'CASE DATA'!$E231&amp;";",ROW($1:$99),1),";")),"",ROW($1:$99)+1),COLUMN(G231)),SMALL(IF(ISERROR(SEARCH(MID(";"&amp;'CASE DATA'!$E231&amp;";",ROW($1:$99),1),";")),"",ROW($1:$99)),COLUMN(G230)+1)-SMALL(IF(ISERROR(SEARCH(MID(";"&amp;'CASE DATA'!$E231&amp;";",ROW($1:$99),1),";")),"",ROW($1:$99)),COLUMN(G230))-1)</f>
        <v/>
      </c>
      <c r="AB231" s="196" t="str" cm="1">
        <f t="array" ref="AB231">MID(";"&amp;'CASE DATA'!$E231&amp;";",SMALL(IF(ISERROR(SEARCH(MID(";"&amp;'CASE DATA'!$E231&amp;";",ROW($1:$99),1),";")),"",ROW($1:$99)+1),COLUMN(H231)),SMALL(IF(ISERROR(SEARCH(MID(";"&amp;'CASE DATA'!$E231&amp;";",ROW($1:$99),1),";")),"",ROW($1:$99)),COLUMN(H230)+1)-SMALL(IF(ISERROR(SEARCH(MID(";"&amp;'CASE DATA'!$E231&amp;";",ROW($1:$99),1),";")),"",ROW($1:$99)),COLUMN(H230))-1)</f>
        <v/>
      </c>
      <c r="AC231" s="196" t="str" cm="1">
        <f t="array" ref="AC231">MID(";"&amp;'CASE DATA'!$E231&amp;";",SMALL(IF(ISERROR(SEARCH(MID(";"&amp;'CASE DATA'!$E231&amp;";",ROW($1:$99),1),";")),"",ROW($1:$99)+1),COLUMN(I231)),SMALL(IF(ISERROR(SEARCH(MID(";"&amp;'CASE DATA'!$E231&amp;";",ROW($1:$99),1),";")),"",ROW($1:$99)),COLUMN(I230)+1)-SMALL(IF(ISERROR(SEARCH(MID(";"&amp;'CASE DATA'!$E231&amp;";",ROW($1:$99),1),";")),"",ROW($1:$99)),COLUMN(I230))-1)</f>
        <v/>
      </c>
      <c r="AD231" s="196" t="str" cm="1">
        <f t="array" ref="AD231">MID(";"&amp;'CASE DATA'!$E231&amp;";",SMALL(IF(ISERROR(SEARCH(MID(";"&amp;'CASE DATA'!$E231&amp;";",ROW($1:$99),1),";")),"",ROW($1:$99)+1),COLUMN(J231)),SMALL(IF(ISERROR(SEARCH(MID(";"&amp;'CASE DATA'!$E231&amp;";",ROW($1:$99),1),";")),"",ROW($1:$99)),COLUMN(J230)+1)-SMALL(IF(ISERROR(SEARCH(MID(";"&amp;'CASE DATA'!$E231&amp;";",ROW($1:$99),1),";")),"",ROW($1:$99)),COLUMN(J230))-1)</f>
        <v/>
      </c>
      <c r="AE231" s="196" t="str" cm="1">
        <f t="array" ref="AE231">MID(";"&amp;'CASE DATA'!$E231&amp;";",SMALL(IF(ISERROR(SEARCH(MID(";"&amp;'CASE DATA'!$E231&amp;";",ROW($1:$99),1),";")),"",ROW($1:$99)+1),COLUMN(K231)),SMALL(IF(ISERROR(SEARCH(MID(";"&amp;'CASE DATA'!$E231&amp;";",ROW($1:$99),1),";")),"",ROW($1:$99)),COLUMN(K230)+1)-SMALL(IF(ISERROR(SEARCH(MID(";"&amp;'CASE DATA'!$E231&amp;";",ROW($1:$99),1),";")),"",ROW($1:$99)),COLUMN(K230))-1)</f>
        <v/>
      </c>
      <c r="AF231" s="196" t="str" cm="1">
        <f t="array" ref="AF231">MID(";"&amp;'CASE DATA'!$E231&amp;";",SMALL(IF(ISERROR(SEARCH(MID(";"&amp;'CASE DATA'!$E231&amp;";",ROW($1:$99),1),";")),"",ROW($1:$99)+1),COLUMN(L231)),SMALL(IF(ISERROR(SEARCH(MID(";"&amp;'CASE DATA'!$E231&amp;";",ROW($1:$99),1),";")),"",ROW($1:$99)),COLUMN(L230)+1)-SMALL(IF(ISERROR(SEARCH(MID(";"&amp;'CASE DATA'!$E231&amp;";",ROW($1:$99),1),";")),"",ROW($1:$99)),COLUMN(L230))-1)</f>
        <v/>
      </c>
    </row>
    <row r="232" spans="19:32" x14ac:dyDescent="0.3">
      <c r="S232" s="11">
        <f t="shared" si="4"/>
        <v>0</v>
      </c>
      <c r="U232" s="196" t="str" cm="1">
        <f t="array" ref="U232">MID(";"&amp;'CASE DATA'!$E232&amp;";",SMALL(IF(ISERROR(SEARCH(MID(";"&amp;'CASE DATA'!$E232&amp;";",ROW($1:$99),1),";")),"",ROW($1:$99)+1),COLUMN(A232)),SMALL(IF(ISERROR(SEARCH(MID(";"&amp;'CASE DATA'!$E232&amp;";",ROW($1:$99),1),";")),"",ROW($1:$99)),COLUMN(A231)+1)-SMALL(IF(ISERROR(SEARCH(MID(";"&amp;'CASE DATA'!$E232&amp;";",ROW($1:$99),1),";")),"",ROW($1:$99)),COLUMN(A231))-1)</f>
        <v/>
      </c>
      <c r="V232" s="196" t="str" cm="1">
        <f t="array" ref="V232">MID(";"&amp;'CASE DATA'!$E232&amp;";",SMALL(IF(ISERROR(SEARCH(MID(";"&amp;'CASE DATA'!$E232&amp;";",ROW($1:$99),1),";")),"",ROW($1:$99)+1),COLUMN(B232)),SMALL(IF(ISERROR(SEARCH(MID(";"&amp;'CASE DATA'!$E232&amp;";",ROW($1:$99),1),";")),"",ROW($1:$99)),COLUMN(B231)+1)-SMALL(IF(ISERROR(SEARCH(MID(";"&amp;'CASE DATA'!$E232&amp;";",ROW($1:$99),1),";")),"",ROW($1:$99)),COLUMN(B231))-1)</f>
        <v/>
      </c>
      <c r="W232" s="196" t="str" cm="1">
        <f t="array" ref="W232">MID(";"&amp;'CASE DATA'!$E232&amp;";",SMALL(IF(ISERROR(SEARCH(MID(";"&amp;'CASE DATA'!$E232&amp;";",ROW($1:$99),1),";")),"",ROW($1:$99)+1),COLUMN(C232)),SMALL(IF(ISERROR(SEARCH(MID(";"&amp;'CASE DATA'!$E232&amp;";",ROW($1:$99),1),";")),"",ROW($1:$99)),COLUMN(C231)+1)-SMALL(IF(ISERROR(SEARCH(MID(";"&amp;'CASE DATA'!$E232&amp;";",ROW($1:$99),1),";")),"",ROW($1:$99)),COLUMN(C231))-1)</f>
        <v/>
      </c>
      <c r="X232" s="196" t="str" cm="1">
        <f t="array" ref="X232">MID(";"&amp;'CASE DATA'!$E232&amp;";",SMALL(IF(ISERROR(SEARCH(MID(";"&amp;'CASE DATA'!$E232&amp;";",ROW($1:$99),1),";")),"",ROW($1:$99)+1),COLUMN(D232)),SMALL(IF(ISERROR(SEARCH(MID(";"&amp;'CASE DATA'!$E232&amp;";",ROW($1:$99),1),";")),"",ROW($1:$99)),COLUMN(D231)+1)-SMALL(IF(ISERROR(SEARCH(MID(";"&amp;'CASE DATA'!$E232&amp;";",ROW($1:$99),1),";")),"",ROW($1:$99)),COLUMN(D231))-1)</f>
        <v/>
      </c>
      <c r="Y232" s="196" t="str" cm="1">
        <f t="array" ref="Y232">MID(";"&amp;'CASE DATA'!$E232&amp;";",SMALL(IF(ISERROR(SEARCH(MID(";"&amp;'CASE DATA'!$E232&amp;";",ROW($1:$99),1),";")),"",ROW($1:$99)+1),COLUMN(E232)),SMALL(IF(ISERROR(SEARCH(MID(";"&amp;'CASE DATA'!$E232&amp;";",ROW($1:$99),1),";")),"",ROW($1:$99)),COLUMN(E231)+1)-SMALL(IF(ISERROR(SEARCH(MID(";"&amp;'CASE DATA'!$E232&amp;";",ROW($1:$99),1),";")),"",ROW($1:$99)),COLUMN(E231))-1)</f>
        <v/>
      </c>
      <c r="Z232" s="196" t="str" cm="1">
        <f t="array" ref="Z232">MID(";"&amp;'CASE DATA'!$E232&amp;";",SMALL(IF(ISERROR(SEARCH(MID(";"&amp;'CASE DATA'!$E232&amp;";",ROW($1:$99),1),";")),"",ROW($1:$99)+1),COLUMN(F232)),SMALL(IF(ISERROR(SEARCH(MID(";"&amp;'CASE DATA'!$E232&amp;";",ROW($1:$99),1),";")),"",ROW($1:$99)),COLUMN(F231)+1)-SMALL(IF(ISERROR(SEARCH(MID(";"&amp;'CASE DATA'!$E232&amp;";",ROW($1:$99),1),";")),"",ROW($1:$99)),COLUMN(F231))-1)</f>
        <v/>
      </c>
      <c r="AA232" s="196" t="str" cm="1">
        <f t="array" ref="AA232">MID(";"&amp;'CASE DATA'!$E232&amp;";",SMALL(IF(ISERROR(SEARCH(MID(";"&amp;'CASE DATA'!$E232&amp;";",ROW($1:$99),1),";")),"",ROW($1:$99)+1),COLUMN(G232)),SMALL(IF(ISERROR(SEARCH(MID(";"&amp;'CASE DATA'!$E232&amp;";",ROW($1:$99),1),";")),"",ROW($1:$99)),COLUMN(G231)+1)-SMALL(IF(ISERROR(SEARCH(MID(";"&amp;'CASE DATA'!$E232&amp;";",ROW($1:$99),1),";")),"",ROW($1:$99)),COLUMN(G231))-1)</f>
        <v/>
      </c>
      <c r="AB232" s="196" t="str" cm="1">
        <f t="array" ref="AB232">MID(";"&amp;'CASE DATA'!$E232&amp;";",SMALL(IF(ISERROR(SEARCH(MID(";"&amp;'CASE DATA'!$E232&amp;";",ROW($1:$99),1),";")),"",ROW($1:$99)+1),COLUMN(H232)),SMALL(IF(ISERROR(SEARCH(MID(";"&amp;'CASE DATA'!$E232&amp;";",ROW($1:$99),1),";")),"",ROW($1:$99)),COLUMN(H231)+1)-SMALL(IF(ISERROR(SEARCH(MID(";"&amp;'CASE DATA'!$E232&amp;";",ROW($1:$99),1),";")),"",ROW($1:$99)),COLUMN(H231))-1)</f>
        <v/>
      </c>
      <c r="AC232" s="196" t="str" cm="1">
        <f t="array" ref="AC232">MID(";"&amp;'CASE DATA'!$E232&amp;";",SMALL(IF(ISERROR(SEARCH(MID(";"&amp;'CASE DATA'!$E232&amp;";",ROW($1:$99),1),";")),"",ROW($1:$99)+1),COLUMN(I232)),SMALL(IF(ISERROR(SEARCH(MID(";"&amp;'CASE DATA'!$E232&amp;";",ROW($1:$99),1),";")),"",ROW($1:$99)),COLUMN(I231)+1)-SMALL(IF(ISERROR(SEARCH(MID(";"&amp;'CASE DATA'!$E232&amp;";",ROW($1:$99),1),";")),"",ROW($1:$99)),COLUMN(I231))-1)</f>
        <v/>
      </c>
      <c r="AD232" s="196" t="str" cm="1">
        <f t="array" ref="AD232">MID(";"&amp;'CASE DATA'!$E232&amp;";",SMALL(IF(ISERROR(SEARCH(MID(";"&amp;'CASE DATA'!$E232&amp;";",ROW($1:$99),1),";")),"",ROW($1:$99)+1),COLUMN(J232)),SMALL(IF(ISERROR(SEARCH(MID(";"&amp;'CASE DATA'!$E232&amp;";",ROW($1:$99),1),";")),"",ROW($1:$99)),COLUMN(J231)+1)-SMALL(IF(ISERROR(SEARCH(MID(";"&amp;'CASE DATA'!$E232&amp;";",ROW($1:$99),1),";")),"",ROW($1:$99)),COLUMN(J231))-1)</f>
        <v/>
      </c>
      <c r="AE232" s="196" t="str" cm="1">
        <f t="array" ref="AE232">MID(";"&amp;'CASE DATA'!$E232&amp;";",SMALL(IF(ISERROR(SEARCH(MID(";"&amp;'CASE DATA'!$E232&amp;";",ROW($1:$99),1),";")),"",ROW($1:$99)+1),COLUMN(K232)),SMALL(IF(ISERROR(SEARCH(MID(";"&amp;'CASE DATA'!$E232&amp;";",ROW($1:$99),1),";")),"",ROW($1:$99)),COLUMN(K231)+1)-SMALL(IF(ISERROR(SEARCH(MID(";"&amp;'CASE DATA'!$E232&amp;";",ROW($1:$99),1),";")),"",ROW($1:$99)),COLUMN(K231))-1)</f>
        <v/>
      </c>
      <c r="AF232" s="196" t="str" cm="1">
        <f t="array" ref="AF232">MID(";"&amp;'CASE DATA'!$E232&amp;";",SMALL(IF(ISERROR(SEARCH(MID(";"&amp;'CASE DATA'!$E232&amp;";",ROW($1:$99),1),";")),"",ROW($1:$99)+1),COLUMN(L232)),SMALL(IF(ISERROR(SEARCH(MID(";"&amp;'CASE DATA'!$E232&amp;";",ROW($1:$99),1),";")),"",ROW($1:$99)),COLUMN(L231)+1)-SMALL(IF(ISERROR(SEARCH(MID(";"&amp;'CASE DATA'!$E232&amp;";",ROW($1:$99),1),";")),"",ROW($1:$99)),COLUMN(L231))-1)</f>
        <v/>
      </c>
    </row>
    <row r="233" spans="19:32" x14ac:dyDescent="0.3">
      <c r="S233" s="11">
        <f t="shared" si="4"/>
        <v>0</v>
      </c>
      <c r="U233" s="196" t="str" cm="1">
        <f t="array" ref="U233">MID(";"&amp;'CASE DATA'!$E233&amp;";",SMALL(IF(ISERROR(SEARCH(MID(";"&amp;'CASE DATA'!$E233&amp;";",ROW($1:$99),1),";")),"",ROW($1:$99)+1),COLUMN(A233)),SMALL(IF(ISERROR(SEARCH(MID(";"&amp;'CASE DATA'!$E233&amp;";",ROW($1:$99),1),";")),"",ROW($1:$99)),COLUMN(A232)+1)-SMALL(IF(ISERROR(SEARCH(MID(";"&amp;'CASE DATA'!$E233&amp;";",ROW($1:$99),1),";")),"",ROW($1:$99)),COLUMN(A232))-1)</f>
        <v/>
      </c>
      <c r="V233" s="196" t="str" cm="1">
        <f t="array" ref="V233">MID(";"&amp;'CASE DATA'!$E233&amp;";",SMALL(IF(ISERROR(SEARCH(MID(";"&amp;'CASE DATA'!$E233&amp;";",ROW($1:$99),1),";")),"",ROW($1:$99)+1),COLUMN(B233)),SMALL(IF(ISERROR(SEARCH(MID(";"&amp;'CASE DATA'!$E233&amp;";",ROW($1:$99),1),";")),"",ROW($1:$99)),COLUMN(B232)+1)-SMALL(IF(ISERROR(SEARCH(MID(";"&amp;'CASE DATA'!$E233&amp;";",ROW($1:$99),1),";")),"",ROW($1:$99)),COLUMN(B232))-1)</f>
        <v/>
      </c>
      <c r="W233" s="196" t="str" cm="1">
        <f t="array" ref="W233">MID(";"&amp;'CASE DATA'!$E233&amp;";",SMALL(IF(ISERROR(SEARCH(MID(";"&amp;'CASE DATA'!$E233&amp;";",ROW($1:$99),1),";")),"",ROW($1:$99)+1),COLUMN(C233)),SMALL(IF(ISERROR(SEARCH(MID(";"&amp;'CASE DATA'!$E233&amp;";",ROW($1:$99),1),";")),"",ROW($1:$99)),COLUMN(C232)+1)-SMALL(IF(ISERROR(SEARCH(MID(";"&amp;'CASE DATA'!$E233&amp;";",ROW($1:$99),1),";")),"",ROW($1:$99)),COLUMN(C232))-1)</f>
        <v/>
      </c>
      <c r="X233" s="196" t="str" cm="1">
        <f t="array" ref="X233">MID(";"&amp;'CASE DATA'!$E233&amp;";",SMALL(IF(ISERROR(SEARCH(MID(";"&amp;'CASE DATA'!$E233&amp;";",ROW($1:$99),1),";")),"",ROW($1:$99)+1),COLUMN(D233)),SMALL(IF(ISERROR(SEARCH(MID(";"&amp;'CASE DATA'!$E233&amp;";",ROW($1:$99),1),";")),"",ROW($1:$99)),COLUMN(D232)+1)-SMALL(IF(ISERROR(SEARCH(MID(";"&amp;'CASE DATA'!$E233&amp;";",ROW($1:$99),1),";")),"",ROW($1:$99)),COLUMN(D232))-1)</f>
        <v/>
      </c>
      <c r="Y233" s="196" t="str" cm="1">
        <f t="array" ref="Y233">MID(";"&amp;'CASE DATA'!$E233&amp;";",SMALL(IF(ISERROR(SEARCH(MID(";"&amp;'CASE DATA'!$E233&amp;";",ROW($1:$99),1),";")),"",ROW($1:$99)+1),COLUMN(E233)),SMALL(IF(ISERROR(SEARCH(MID(";"&amp;'CASE DATA'!$E233&amp;";",ROW($1:$99),1),";")),"",ROW($1:$99)),COLUMN(E232)+1)-SMALL(IF(ISERROR(SEARCH(MID(";"&amp;'CASE DATA'!$E233&amp;";",ROW($1:$99),1),";")),"",ROW($1:$99)),COLUMN(E232))-1)</f>
        <v/>
      </c>
      <c r="Z233" s="196" t="str" cm="1">
        <f t="array" ref="Z233">MID(";"&amp;'CASE DATA'!$E233&amp;";",SMALL(IF(ISERROR(SEARCH(MID(";"&amp;'CASE DATA'!$E233&amp;";",ROW($1:$99),1),";")),"",ROW($1:$99)+1),COLUMN(F233)),SMALL(IF(ISERROR(SEARCH(MID(";"&amp;'CASE DATA'!$E233&amp;";",ROW($1:$99),1),";")),"",ROW($1:$99)),COLUMN(F232)+1)-SMALL(IF(ISERROR(SEARCH(MID(";"&amp;'CASE DATA'!$E233&amp;";",ROW($1:$99),1),";")),"",ROW($1:$99)),COLUMN(F232))-1)</f>
        <v/>
      </c>
      <c r="AA233" s="196" t="str" cm="1">
        <f t="array" ref="AA233">MID(";"&amp;'CASE DATA'!$E233&amp;";",SMALL(IF(ISERROR(SEARCH(MID(";"&amp;'CASE DATA'!$E233&amp;";",ROW($1:$99),1),";")),"",ROW($1:$99)+1),COLUMN(G233)),SMALL(IF(ISERROR(SEARCH(MID(";"&amp;'CASE DATA'!$E233&amp;";",ROW($1:$99),1),";")),"",ROW($1:$99)),COLUMN(G232)+1)-SMALL(IF(ISERROR(SEARCH(MID(";"&amp;'CASE DATA'!$E233&amp;";",ROW($1:$99),1),";")),"",ROW($1:$99)),COLUMN(G232))-1)</f>
        <v/>
      </c>
      <c r="AB233" s="196" t="str" cm="1">
        <f t="array" ref="AB233">MID(";"&amp;'CASE DATA'!$E233&amp;";",SMALL(IF(ISERROR(SEARCH(MID(";"&amp;'CASE DATA'!$E233&amp;";",ROW($1:$99),1),";")),"",ROW($1:$99)+1),COLUMN(H233)),SMALL(IF(ISERROR(SEARCH(MID(";"&amp;'CASE DATA'!$E233&amp;";",ROW($1:$99),1),";")),"",ROW($1:$99)),COLUMN(H232)+1)-SMALL(IF(ISERROR(SEARCH(MID(";"&amp;'CASE DATA'!$E233&amp;";",ROW($1:$99),1),";")),"",ROW($1:$99)),COLUMN(H232))-1)</f>
        <v/>
      </c>
      <c r="AC233" s="196" t="str" cm="1">
        <f t="array" ref="AC233">MID(";"&amp;'CASE DATA'!$E233&amp;";",SMALL(IF(ISERROR(SEARCH(MID(";"&amp;'CASE DATA'!$E233&amp;";",ROW($1:$99),1),";")),"",ROW($1:$99)+1),COLUMN(I233)),SMALL(IF(ISERROR(SEARCH(MID(";"&amp;'CASE DATA'!$E233&amp;";",ROW($1:$99),1),";")),"",ROW($1:$99)),COLUMN(I232)+1)-SMALL(IF(ISERROR(SEARCH(MID(";"&amp;'CASE DATA'!$E233&amp;";",ROW($1:$99),1),";")),"",ROW($1:$99)),COLUMN(I232))-1)</f>
        <v/>
      </c>
      <c r="AD233" s="196" t="str" cm="1">
        <f t="array" ref="AD233">MID(";"&amp;'CASE DATA'!$E233&amp;";",SMALL(IF(ISERROR(SEARCH(MID(";"&amp;'CASE DATA'!$E233&amp;";",ROW($1:$99),1),";")),"",ROW($1:$99)+1),COLUMN(J233)),SMALL(IF(ISERROR(SEARCH(MID(";"&amp;'CASE DATA'!$E233&amp;";",ROW($1:$99),1),";")),"",ROW($1:$99)),COLUMN(J232)+1)-SMALL(IF(ISERROR(SEARCH(MID(";"&amp;'CASE DATA'!$E233&amp;";",ROW($1:$99),1),";")),"",ROW($1:$99)),COLUMN(J232))-1)</f>
        <v/>
      </c>
      <c r="AE233" s="196" t="str" cm="1">
        <f t="array" ref="AE233">MID(";"&amp;'CASE DATA'!$E233&amp;";",SMALL(IF(ISERROR(SEARCH(MID(";"&amp;'CASE DATA'!$E233&amp;";",ROW($1:$99),1),";")),"",ROW($1:$99)+1),COLUMN(K233)),SMALL(IF(ISERROR(SEARCH(MID(";"&amp;'CASE DATA'!$E233&amp;";",ROW($1:$99),1),";")),"",ROW($1:$99)),COLUMN(K232)+1)-SMALL(IF(ISERROR(SEARCH(MID(";"&amp;'CASE DATA'!$E233&amp;";",ROW($1:$99),1),";")),"",ROW($1:$99)),COLUMN(K232))-1)</f>
        <v/>
      </c>
      <c r="AF233" s="196" t="str" cm="1">
        <f t="array" ref="AF233">MID(";"&amp;'CASE DATA'!$E233&amp;";",SMALL(IF(ISERROR(SEARCH(MID(";"&amp;'CASE DATA'!$E233&amp;";",ROW($1:$99),1),";")),"",ROW($1:$99)+1),COLUMN(L233)),SMALL(IF(ISERROR(SEARCH(MID(";"&amp;'CASE DATA'!$E233&amp;";",ROW($1:$99),1),";")),"",ROW($1:$99)),COLUMN(L232)+1)-SMALL(IF(ISERROR(SEARCH(MID(";"&amp;'CASE DATA'!$E233&amp;";",ROW($1:$99),1),";")),"",ROW($1:$99)),COLUMN(L232))-1)</f>
        <v/>
      </c>
    </row>
    <row r="234" spans="19:32" x14ac:dyDescent="0.3">
      <c r="S234" s="11">
        <f t="shared" si="4"/>
        <v>0</v>
      </c>
      <c r="U234" s="196" t="str" cm="1">
        <f t="array" ref="U234">MID(";"&amp;'CASE DATA'!$E234&amp;";",SMALL(IF(ISERROR(SEARCH(MID(";"&amp;'CASE DATA'!$E234&amp;";",ROW($1:$99),1),";")),"",ROW($1:$99)+1),COLUMN(A234)),SMALL(IF(ISERROR(SEARCH(MID(";"&amp;'CASE DATA'!$E234&amp;";",ROW($1:$99),1),";")),"",ROW($1:$99)),COLUMN(A233)+1)-SMALL(IF(ISERROR(SEARCH(MID(";"&amp;'CASE DATA'!$E234&amp;";",ROW($1:$99),1),";")),"",ROW($1:$99)),COLUMN(A233))-1)</f>
        <v/>
      </c>
      <c r="V234" s="196" t="str" cm="1">
        <f t="array" ref="V234">MID(";"&amp;'CASE DATA'!$E234&amp;";",SMALL(IF(ISERROR(SEARCH(MID(";"&amp;'CASE DATA'!$E234&amp;";",ROW($1:$99),1),";")),"",ROW($1:$99)+1),COLUMN(B234)),SMALL(IF(ISERROR(SEARCH(MID(";"&amp;'CASE DATA'!$E234&amp;";",ROW($1:$99),1),";")),"",ROW($1:$99)),COLUMN(B233)+1)-SMALL(IF(ISERROR(SEARCH(MID(";"&amp;'CASE DATA'!$E234&amp;";",ROW($1:$99),1),";")),"",ROW($1:$99)),COLUMN(B233))-1)</f>
        <v/>
      </c>
      <c r="W234" s="196" t="str" cm="1">
        <f t="array" ref="W234">MID(";"&amp;'CASE DATA'!$E234&amp;";",SMALL(IF(ISERROR(SEARCH(MID(";"&amp;'CASE DATA'!$E234&amp;";",ROW($1:$99),1),";")),"",ROW($1:$99)+1),COLUMN(C234)),SMALL(IF(ISERROR(SEARCH(MID(";"&amp;'CASE DATA'!$E234&amp;";",ROW($1:$99),1),";")),"",ROW($1:$99)),COLUMN(C233)+1)-SMALL(IF(ISERROR(SEARCH(MID(";"&amp;'CASE DATA'!$E234&amp;";",ROW($1:$99),1),";")),"",ROW($1:$99)),COLUMN(C233))-1)</f>
        <v/>
      </c>
      <c r="X234" s="196" t="str" cm="1">
        <f t="array" ref="X234">MID(";"&amp;'CASE DATA'!$E234&amp;";",SMALL(IF(ISERROR(SEARCH(MID(";"&amp;'CASE DATA'!$E234&amp;";",ROW($1:$99),1),";")),"",ROW($1:$99)+1),COLUMN(D234)),SMALL(IF(ISERROR(SEARCH(MID(";"&amp;'CASE DATA'!$E234&amp;";",ROW($1:$99),1),";")),"",ROW($1:$99)),COLUMN(D233)+1)-SMALL(IF(ISERROR(SEARCH(MID(";"&amp;'CASE DATA'!$E234&amp;";",ROW($1:$99),1),";")),"",ROW($1:$99)),COLUMN(D233))-1)</f>
        <v/>
      </c>
      <c r="Y234" s="196" t="str" cm="1">
        <f t="array" ref="Y234">MID(";"&amp;'CASE DATA'!$E234&amp;";",SMALL(IF(ISERROR(SEARCH(MID(";"&amp;'CASE DATA'!$E234&amp;";",ROW($1:$99),1),";")),"",ROW($1:$99)+1),COLUMN(E234)),SMALL(IF(ISERROR(SEARCH(MID(";"&amp;'CASE DATA'!$E234&amp;";",ROW($1:$99),1),";")),"",ROW($1:$99)),COLUMN(E233)+1)-SMALL(IF(ISERROR(SEARCH(MID(";"&amp;'CASE DATA'!$E234&amp;";",ROW($1:$99),1),";")),"",ROW($1:$99)),COLUMN(E233))-1)</f>
        <v/>
      </c>
      <c r="Z234" s="196" t="str" cm="1">
        <f t="array" ref="Z234">MID(";"&amp;'CASE DATA'!$E234&amp;";",SMALL(IF(ISERROR(SEARCH(MID(";"&amp;'CASE DATA'!$E234&amp;";",ROW($1:$99),1),";")),"",ROW($1:$99)+1),COLUMN(F234)),SMALL(IF(ISERROR(SEARCH(MID(";"&amp;'CASE DATA'!$E234&amp;";",ROW($1:$99),1),";")),"",ROW($1:$99)),COLUMN(F233)+1)-SMALL(IF(ISERROR(SEARCH(MID(";"&amp;'CASE DATA'!$E234&amp;";",ROW($1:$99),1),";")),"",ROW($1:$99)),COLUMN(F233))-1)</f>
        <v/>
      </c>
      <c r="AA234" s="196" t="str" cm="1">
        <f t="array" ref="AA234">MID(";"&amp;'CASE DATA'!$E234&amp;";",SMALL(IF(ISERROR(SEARCH(MID(";"&amp;'CASE DATA'!$E234&amp;";",ROW($1:$99),1),";")),"",ROW($1:$99)+1),COLUMN(G234)),SMALL(IF(ISERROR(SEARCH(MID(";"&amp;'CASE DATA'!$E234&amp;";",ROW($1:$99),1),";")),"",ROW($1:$99)),COLUMN(G233)+1)-SMALL(IF(ISERROR(SEARCH(MID(";"&amp;'CASE DATA'!$E234&amp;";",ROW($1:$99),1),";")),"",ROW($1:$99)),COLUMN(G233))-1)</f>
        <v/>
      </c>
      <c r="AB234" s="196" t="str" cm="1">
        <f t="array" ref="AB234">MID(";"&amp;'CASE DATA'!$E234&amp;";",SMALL(IF(ISERROR(SEARCH(MID(";"&amp;'CASE DATA'!$E234&amp;";",ROW($1:$99),1),";")),"",ROW($1:$99)+1),COLUMN(H234)),SMALL(IF(ISERROR(SEARCH(MID(";"&amp;'CASE DATA'!$E234&amp;";",ROW($1:$99),1),";")),"",ROW($1:$99)),COLUMN(H233)+1)-SMALL(IF(ISERROR(SEARCH(MID(";"&amp;'CASE DATA'!$E234&amp;";",ROW($1:$99),1),";")),"",ROW($1:$99)),COLUMN(H233))-1)</f>
        <v/>
      </c>
      <c r="AC234" s="196" t="str" cm="1">
        <f t="array" ref="AC234">MID(";"&amp;'CASE DATA'!$E234&amp;";",SMALL(IF(ISERROR(SEARCH(MID(";"&amp;'CASE DATA'!$E234&amp;";",ROW($1:$99),1),";")),"",ROW($1:$99)+1),COLUMN(I234)),SMALL(IF(ISERROR(SEARCH(MID(";"&amp;'CASE DATA'!$E234&amp;";",ROW($1:$99),1),";")),"",ROW($1:$99)),COLUMN(I233)+1)-SMALL(IF(ISERROR(SEARCH(MID(";"&amp;'CASE DATA'!$E234&amp;";",ROW($1:$99),1),";")),"",ROW($1:$99)),COLUMN(I233))-1)</f>
        <v/>
      </c>
      <c r="AD234" s="196" t="str" cm="1">
        <f t="array" ref="AD234">MID(";"&amp;'CASE DATA'!$E234&amp;";",SMALL(IF(ISERROR(SEARCH(MID(";"&amp;'CASE DATA'!$E234&amp;";",ROW($1:$99),1),";")),"",ROW($1:$99)+1),COLUMN(J234)),SMALL(IF(ISERROR(SEARCH(MID(";"&amp;'CASE DATA'!$E234&amp;";",ROW($1:$99),1),";")),"",ROW($1:$99)),COLUMN(J233)+1)-SMALL(IF(ISERROR(SEARCH(MID(";"&amp;'CASE DATA'!$E234&amp;";",ROW($1:$99),1),";")),"",ROW($1:$99)),COLUMN(J233))-1)</f>
        <v/>
      </c>
      <c r="AE234" s="196" t="str" cm="1">
        <f t="array" ref="AE234">MID(";"&amp;'CASE DATA'!$E234&amp;";",SMALL(IF(ISERROR(SEARCH(MID(";"&amp;'CASE DATA'!$E234&amp;";",ROW($1:$99),1),";")),"",ROW($1:$99)+1),COLUMN(K234)),SMALL(IF(ISERROR(SEARCH(MID(";"&amp;'CASE DATA'!$E234&amp;";",ROW($1:$99),1),";")),"",ROW($1:$99)),COLUMN(K233)+1)-SMALL(IF(ISERROR(SEARCH(MID(";"&amp;'CASE DATA'!$E234&amp;";",ROW($1:$99),1),";")),"",ROW($1:$99)),COLUMN(K233))-1)</f>
        <v/>
      </c>
      <c r="AF234" s="196" t="str" cm="1">
        <f t="array" ref="AF234">MID(";"&amp;'CASE DATA'!$E234&amp;";",SMALL(IF(ISERROR(SEARCH(MID(";"&amp;'CASE DATA'!$E234&amp;";",ROW($1:$99),1),";")),"",ROW($1:$99)+1),COLUMN(L234)),SMALL(IF(ISERROR(SEARCH(MID(";"&amp;'CASE DATA'!$E234&amp;";",ROW($1:$99),1),";")),"",ROW($1:$99)),COLUMN(L233)+1)-SMALL(IF(ISERROR(SEARCH(MID(";"&amp;'CASE DATA'!$E234&amp;";",ROW($1:$99),1),";")),"",ROW($1:$99)),COLUMN(L233))-1)</f>
        <v/>
      </c>
    </row>
    <row r="235" spans="19:32" x14ac:dyDescent="0.3">
      <c r="S235" s="11">
        <f t="shared" si="4"/>
        <v>0</v>
      </c>
      <c r="U235" s="196" t="str" cm="1">
        <f t="array" ref="U235">MID(";"&amp;'CASE DATA'!$E235&amp;";",SMALL(IF(ISERROR(SEARCH(MID(";"&amp;'CASE DATA'!$E235&amp;";",ROW($1:$99),1),";")),"",ROW($1:$99)+1),COLUMN(A235)),SMALL(IF(ISERROR(SEARCH(MID(";"&amp;'CASE DATA'!$E235&amp;";",ROW($1:$99),1),";")),"",ROW($1:$99)),COLUMN(A234)+1)-SMALL(IF(ISERROR(SEARCH(MID(";"&amp;'CASE DATA'!$E235&amp;";",ROW($1:$99),1),";")),"",ROW($1:$99)),COLUMN(A234))-1)</f>
        <v/>
      </c>
      <c r="V235" s="196" t="str" cm="1">
        <f t="array" ref="V235">MID(";"&amp;'CASE DATA'!$E235&amp;";",SMALL(IF(ISERROR(SEARCH(MID(";"&amp;'CASE DATA'!$E235&amp;";",ROW($1:$99),1),";")),"",ROW($1:$99)+1),COLUMN(B235)),SMALL(IF(ISERROR(SEARCH(MID(";"&amp;'CASE DATA'!$E235&amp;";",ROW($1:$99),1),";")),"",ROW($1:$99)),COLUMN(B234)+1)-SMALL(IF(ISERROR(SEARCH(MID(";"&amp;'CASE DATA'!$E235&amp;";",ROW($1:$99),1),";")),"",ROW($1:$99)),COLUMN(B234))-1)</f>
        <v/>
      </c>
      <c r="W235" s="196" t="str" cm="1">
        <f t="array" ref="W235">MID(";"&amp;'CASE DATA'!$E235&amp;";",SMALL(IF(ISERROR(SEARCH(MID(";"&amp;'CASE DATA'!$E235&amp;";",ROW($1:$99),1),";")),"",ROW($1:$99)+1),COLUMN(C235)),SMALL(IF(ISERROR(SEARCH(MID(";"&amp;'CASE DATA'!$E235&amp;";",ROW($1:$99),1),";")),"",ROW($1:$99)),COLUMN(C234)+1)-SMALL(IF(ISERROR(SEARCH(MID(";"&amp;'CASE DATA'!$E235&amp;";",ROW($1:$99),1),";")),"",ROW($1:$99)),COLUMN(C234))-1)</f>
        <v/>
      </c>
      <c r="X235" s="196" t="str" cm="1">
        <f t="array" ref="X235">MID(";"&amp;'CASE DATA'!$E235&amp;";",SMALL(IF(ISERROR(SEARCH(MID(";"&amp;'CASE DATA'!$E235&amp;";",ROW($1:$99),1),";")),"",ROW($1:$99)+1),COLUMN(D235)),SMALL(IF(ISERROR(SEARCH(MID(";"&amp;'CASE DATA'!$E235&amp;";",ROW($1:$99),1),";")),"",ROW($1:$99)),COLUMN(D234)+1)-SMALL(IF(ISERROR(SEARCH(MID(";"&amp;'CASE DATA'!$E235&amp;";",ROW($1:$99),1),";")),"",ROW($1:$99)),COLUMN(D234))-1)</f>
        <v/>
      </c>
      <c r="Y235" s="196" t="str" cm="1">
        <f t="array" ref="Y235">MID(";"&amp;'CASE DATA'!$E235&amp;";",SMALL(IF(ISERROR(SEARCH(MID(";"&amp;'CASE DATA'!$E235&amp;";",ROW($1:$99),1),";")),"",ROW($1:$99)+1),COLUMN(E235)),SMALL(IF(ISERROR(SEARCH(MID(";"&amp;'CASE DATA'!$E235&amp;";",ROW($1:$99),1),";")),"",ROW($1:$99)),COLUMN(E234)+1)-SMALL(IF(ISERROR(SEARCH(MID(";"&amp;'CASE DATA'!$E235&amp;";",ROW($1:$99),1),";")),"",ROW($1:$99)),COLUMN(E234))-1)</f>
        <v/>
      </c>
      <c r="Z235" s="196" t="str" cm="1">
        <f t="array" ref="Z235">MID(";"&amp;'CASE DATA'!$E235&amp;";",SMALL(IF(ISERROR(SEARCH(MID(";"&amp;'CASE DATA'!$E235&amp;";",ROW($1:$99),1),";")),"",ROW($1:$99)+1),COLUMN(F235)),SMALL(IF(ISERROR(SEARCH(MID(";"&amp;'CASE DATA'!$E235&amp;";",ROW($1:$99),1),";")),"",ROW($1:$99)),COLUMN(F234)+1)-SMALL(IF(ISERROR(SEARCH(MID(";"&amp;'CASE DATA'!$E235&amp;";",ROW($1:$99),1),";")),"",ROW($1:$99)),COLUMN(F234))-1)</f>
        <v/>
      </c>
      <c r="AA235" s="196" t="str" cm="1">
        <f t="array" ref="AA235">MID(";"&amp;'CASE DATA'!$E235&amp;";",SMALL(IF(ISERROR(SEARCH(MID(";"&amp;'CASE DATA'!$E235&amp;";",ROW($1:$99),1),";")),"",ROW($1:$99)+1),COLUMN(G235)),SMALL(IF(ISERROR(SEARCH(MID(";"&amp;'CASE DATA'!$E235&amp;";",ROW($1:$99),1),";")),"",ROW($1:$99)),COLUMN(G234)+1)-SMALL(IF(ISERROR(SEARCH(MID(";"&amp;'CASE DATA'!$E235&amp;";",ROW($1:$99),1),";")),"",ROW($1:$99)),COLUMN(G234))-1)</f>
        <v/>
      </c>
      <c r="AB235" s="196" t="str" cm="1">
        <f t="array" ref="AB235">MID(";"&amp;'CASE DATA'!$E235&amp;";",SMALL(IF(ISERROR(SEARCH(MID(";"&amp;'CASE DATA'!$E235&amp;";",ROW($1:$99),1),";")),"",ROW($1:$99)+1),COLUMN(H235)),SMALL(IF(ISERROR(SEARCH(MID(";"&amp;'CASE DATA'!$E235&amp;";",ROW($1:$99),1),";")),"",ROW($1:$99)),COLUMN(H234)+1)-SMALL(IF(ISERROR(SEARCH(MID(";"&amp;'CASE DATA'!$E235&amp;";",ROW($1:$99),1),";")),"",ROW($1:$99)),COLUMN(H234))-1)</f>
        <v/>
      </c>
      <c r="AC235" s="196" t="str" cm="1">
        <f t="array" ref="AC235">MID(";"&amp;'CASE DATA'!$E235&amp;";",SMALL(IF(ISERROR(SEARCH(MID(";"&amp;'CASE DATA'!$E235&amp;";",ROW($1:$99),1),";")),"",ROW($1:$99)+1),COLUMN(I235)),SMALL(IF(ISERROR(SEARCH(MID(";"&amp;'CASE DATA'!$E235&amp;";",ROW($1:$99),1),";")),"",ROW($1:$99)),COLUMN(I234)+1)-SMALL(IF(ISERROR(SEARCH(MID(";"&amp;'CASE DATA'!$E235&amp;";",ROW($1:$99),1),";")),"",ROW($1:$99)),COLUMN(I234))-1)</f>
        <v/>
      </c>
      <c r="AD235" s="196" t="str" cm="1">
        <f t="array" ref="AD235">MID(";"&amp;'CASE DATA'!$E235&amp;";",SMALL(IF(ISERROR(SEARCH(MID(";"&amp;'CASE DATA'!$E235&amp;";",ROW($1:$99),1),";")),"",ROW($1:$99)+1),COLUMN(J235)),SMALL(IF(ISERROR(SEARCH(MID(";"&amp;'CASE DATA'!$E235&amp;";",ROW($1:$99),1),";")),"",ROW($1:$99)),COLUMN(J234)+1)-SMALL(IF(ISERROR(SEARCH(MID(";"&amp;'CASE DATA'!$E235&amp;";",ROW($1:$99),1),";")),"",ROW($1:$99)),COLUMN(J234))-1)</f>
        <v/>
      </c>
      <c r="AE235" s="196" t="str" cm="1">
        <f t="array" ref="AE235">MID(";"&amp;'CASE DATA'!$E235&amp;";",SMALL(IF(ISERROR(SEARCH(MID(";"&amp;'CASE DATA'!$E235&amp;";",ROW($1:$99),1),";")),"",ROW($1:$99)+1),COLUMN(K235)),SMALL(IF(ISERROR(SEARCH(MID(";"&amp;'CASE DATA'!$E235&amp;";",ROW($1:$99),1),";")),"",ROW($1:$99)),COLUMN(K234)+1)-SMALL(IF(ISERROR(SEARCH(MID(";"&amp;'CASE DATA'!$E235&amp;";",ROW($1:$99),1),";")),"",ROW($1:$99)),COLUMN(K234))-1)</f>
        <v/>
      </c>
      <c r="AF235" s="196" t="str" cm="1">
        <f t="array" ref="AF235">MID(";"&amp;'CASE DATA'!$E235&amp;";",SMALL(IF(ISERROR(SEARCH(MID(";"&amp;'CASE DATA'!$E235&amp;";",ROW($1:$99),1),";")),"",ROW($1:$99)+1),COLUMN(L235)),SMALL(IF(ISERROR(SEARCH(MID(";"&amp;'CASE DATA'!$E235&amp;";",ROW($1:$99),1),";")),"",ROW($1:$99)),COLUMN(L234)+1)-SMALL(IF(ISERROR(SEARCH(MID(";"&amp;'CASE DATA'!$E235&amp;";",ROW($1:$99),1),";")),"",ROW($1:$99)),COLUMN(L234))-1)</f>
        <v/>
      </c>
    </row>
    <row r="236" spans="19:32" x14ac:dyDescent="0.3">
      <c r="S236" s="11">
        <f t="shared" si="4"/>
        <v>0</v>
      </c>
      <c r="U236" s="196" t="str" cm="1">
        <f t="array" ref="U236">MID(";"&amp;'CASE DATA'!$E236&amp;";",SMALL(IF(ISERROR(SEARCH(MID(";"&amp;'CASE DATA'!$E236&amp;";",ROW($1:$99),1),";")),"",ROW($1:$99)+1),COLUMN(A236)),SMALL(IF(ISERROR(SEARCH(MID(";"&amp;'CASE DATA'!$E236&amp;";",ROW($1:$99),1),";")),"",ROW($1:$99)),COLUMN(A235)+1)-SMALL(IF(ISERROR(SEARCH(MID(";"&amp;'CASE DATA'!$E236&amp;";",ROW($1:$99),1),";")),"",ROW($1:$99)),COLUMN(A235))-1)</f>
        <v/>
      </c>
      <c r="V236" s="196" t="str" cm="1">
        <f t="array" ref="V236">MID(";"&amp;'CASE DATA'!$E236&amp;";",SMALL(IF(ISERROR(SEARCH(MID(";"&amp;'CASE DATA'!$E236&amp;";",ROW($1:$99),1),";")),"",ROW($1:$99)+1),COLUMN(B236)),SMALL(IF(ISERROR(SEARCH(MID(";"&amp;'CASE DATA'!$E236&amp;";",ROW($1:$99),1),";")),"",ROW($1:$99)),COLUMN(B235)+1)-SMALL(IF(ISERROR(SEARCH(MID(";"&amp;'CASE DATA'!$E236&amp;";",ROW($1:$99),1),";")),"",ROW($1:$99)),COLUMN(B235))-1)</f>
        <v/>
      </c>
      <c r="W236" s="196" t="str" cm="1">
        <f t="array" ref="W236">MID(";"&amp;'CASE DATA'!$E236&amp;";",SMALL(IF(ISERROR(SEARCH(MID(";"&amp;'CASE DATA'!$E236&amp;";",ROW($1:$99),1),";")),"",ROW($1:$99)+1),COLUMN(C236)),SMALL(IF(ISERROR(SEARCH(MID(";"&amp;'CASE DATA'!$E236&amp;";",ROW($1:$99),1),";")),"",ROW($1:$99)),COLUMN(C235)+1)-SMALL(IF(ISERROR(SEARCH(MID(";"&amp;'CASE DATA'!$E236&amp;";",ROW($1:$99),1),";")),"",ROW($1:$99)),COLUMN(C235))-1)</f>
        <v/>
      </c>
      <c r="X236" s="196" t="str" cm="1">
        <f t="array" ref="X236">MID(";"&amp;'CASE DATA'!$E236&amp;";",SMALL(IF(ISERROR(SEARCH(MID(";"&amp;'CASE DATA'!$E236&amp;";",ROW($1:$99),1),";")),"",ROW($1:$99)+1),COLUMN(D236)),SMALL(IF(ISERROR(SEARCH(MID(";"&amp;'CASE DATA'!$E236&amp;";",ROW($1:$99),1),";")),"",ROW($1:$99)),COLUMN(D235)+1)-SMALL(IF(ISERROR(SEARCH(MID(";"&amp;'CASE DATA'!$E236&amp;";",ROW($1:$99),1),";")),"",ROW($1:$99)),COLUMN(D235))-1)</f>
        <v/>
      </c>
      <c r="Y236" s="196" t="str" cm="1">
        <f t="array" ref="Y236">MID(";"&amp;'CASE DATA'!$E236&amp;";",SMALL(IF(ISERROR(SEARCH(MID(";"&amp;'CASE DATA'!$E236&amp;";",ROW($1:$99),1),";")),"",ROW($1:$99)+1),COLUMN(E236)),SMALL(IF(ISERROR(SEARCH(MID(";"&amp;'CASE DATA'!$E236&amp;";",ROW($1:$99),1),";")),"",ROW($1:$99)),COLUMN(E235)+1)-SMALL(IF(ISERROR(SEARCH(MID(";"&amp;'CASE DATA'!$E236&amp;";",ROW($1:$99),1),";")),"",ROW($1:$99)),COLUMN(E235))-1)</f>
        <v/>
      </c>
      <c r="Z236" s="196" t="str" cm="1">
        <f t="array" ref="Z236">MID(";"&amp;'CASE DATA'!$E236&amp;";",SMALL(IF(ISERROR(SEARCH(MID(";"&amp;'CASE DATA'!$E236&amp;";",ROW($1:$99),1),";")),"",ROW($1:$99)+1),COLUMN(F236)),SMALL(IF(ISERROR(SEARCH(MID(";"&amp;'CASE DATA'!$E236&amp;";",ROW($1:$99),1),";")),"",ROW($1:$99)),COLUMN(F235)+1)-SMALL(IF(ISERROR(SEARCH(MID(";"&amp;'CASE DATA'!$E236&amp;";",ROW($1:$99),1),";")),"",ROW($1:$99)),COLUMN(F235))-1)</f>
        <v/>
      </c>
      <c r="AA236" s="196" t="str" cm="1">
        <f t="array" ref="AA236">MID(";"&amp;'CASE DATA'!$E236&amp;";",SMALL(IF(ISERROR(SEARCH(MID(";"&amp;'CASE DATA'!$E236&amp;";",ROW($1:$99),1),";")),"",ROW($1:$99)+1),COLUMN(G236)),SMALL(IF(ISERROR(SEARCH(MID(";"&amp;'CASE DATA'!$E236&amp;";",ROW($1:$99),1),";")),"",ROW($1:$99)),COLUMN(G235)+1)-SMALL(IF(ISERROR(SEARCH(MID(";"&amp;'CASE DATA'!$E236&amp;";",ROW($1:$99),1),";")),"",ROW($1:$99)),COLUMN(G235))-1)</f>
        <v/>
      </c>
      <c r="AB236" s="196" t="str" cm="1">
        <f t="array" ref="AB236">MID(";"&amp;'CASE DATA'!$E236&amp;";",SMALL(IF(ISERROR(SEARCH(MID(";"&amp;'CASE DATA'!$E236&amp;";",ROW($1:$99),1),";")),"",ROW($1:$99)+1),COLUMN(H236)),SMALL(IF(ISERROR(SEARCH(MID(";"&amp;'CASE DATA'!$E236&amp;";",ROW($1:$99),1),";")),"",ROW($1:$99)),COLUMN(H235)+1)-SMALL(IF(ISERROR(SEARCH(MID(";"&amp;'CASE DATA'!$E236&amp;";",ROW($1:$99),1),";")),"",ROW($1:$99)),COLUMN(H235))-1)</f>
        <v/>
      </c>
      <c r="AC236" s="196" t="str" cm="1">
        <f t="array" ref="AC236">MID(";"&amp;'CASE DATA'!$E236&amp;";",SMALL(IF(ISERROR(SEARCH(MID(";"&amp;'CASE DATA'!$E236&amp;";",ROW($1:$99),1),";")),"",ROW($1:$99)+1),COLUMN(I236)),SMALL(IF(ISERROR(SEARCH(MID(";"&amp;'CASE DATA'!$E236&amp;";",ROW($1:$99),1),";")),"",ROW($1:$99)),COLUMN(I235)+1)-SMALL(IF(ISERROR(SEARCH(MID(";"&amp;'CASE DATA'!$E236&amp;";",ROW($1:$99),1),";")),"",ROW($1:$99)),COLUMN(I235))-1)</f>
        <v/>
      </c>
      <c r="AD236" s="196" t="str" cm="1">
        <f t="array" ref="AD236">MID(";"&amp;'CASE DATA'!$E236&amp;";",SMALL(IF(ISERROR(SEARCH(MID(";"&amp;'CASE DATA'!$E236&amp;";",ROW($1:$99),1),";")),"",ROW($1:$99)+1),COLUMN(J236)),SMALL(IF(ISERROR(SEARCH(MID(";"&amp;'CASE DATA'!$E236&amp;";",ROW($1:$99),1),";")),"",ROW($1:$99)),COLUMN(J235)+1)-SMALL(IF(ISERROR(SEARCH(MID(";"&amp;'CASE DATA'!$E236&amp;";",ROW($1:$99),1),";")),"",ROW($1:$99)),COLUMN(J235))-1)</f>
        <v/>
      </c>
      <c r="AE236" s="196" t="str" cm="1">
        <f t="array" ref="AE236">MID(";"&amp;'CASE DATA'!$E236&amp;";",SMALL(IF(ISERROR(SEARCH(MID(";"&amp;'CASE DATA'!$E236&amp;";",ROW($1:$99),1),";")),"",ROW($1:$99)+1),COLUMN(K236)),SMALL(IF(ISERROR(SEARCH(MID(";"&amp;'CASE DATA'!$E236&amp;";",ROW($1:$99),1),";")),"",ROW($1:$99)),COLUMN(K235)+1)-SMALL(IF(ISERROR(SEARCH(MID(";"&amp;'CASE DATA'!$E236&amp;";",ROW($1:$99),1),";")),"",ROW($1:$99)),COLUMN(K235))-1)</f>
        <v/>
      </c>
      <c r="AF236" s="196" t="str" cm="1">
        <f t="array" ref="AF236">MID(";"&amp;'CASE DATA'!$E236&amp;";",SMALL(IF(ISERROR(SEARCH(MID(";"&amp;'CASE DATA'!$E236&amp;";",ROW($1:$99),1),";")),"",ROW($1:$99)+1),COLUMN(L236)),SMALL(IF(ISERROR(SEARCH(MID(";"&amp;'CASE DATA'!$E236&amp;";",ROW($1:$99),1),";")),"",ROW($1:$99)),COLUMN(L235)+1)-SMALL(IF(ISERROR(SEARCH(MID(";"&amp;'CASE DATA'!$E236&amp;";",ROW($1:$99),1),";")),"",ROW($1:$99)),COLUMN(L235))-1)</f>
        <v/>
      </c>
    </row>
    <row r="237" spans="19:32" x14ac:dyDescent="0.3">
      <c r="S237" s="11">
        <f t="shared" si="4"/>
        <v>0</v>
      </c>
      <c r="U237" s="196" t="str" cm="1">
        <f t="array" ref="U237">MID(";"&amp;'CASE DATA'!$E237&amp;";",SMALL(IF(ISERROR(SEARCH(MID(";"&amp;'CASE DATA'!$E237&amp;";",ROW($1:$99),1),";")),"",ROW($1:$99)+1),COLUMN(A237)),SMALL(IF(ISERROR(SEARCH(MID(";"&amp;'CASE DATA'!$E237&amp;";",ROW($1:$99),1),";")),"",ROW($1:$99)),COLUMN(A236)+1)-SMALL(IF(ISERROR(SEARCH(MID(";"&amp;'CASE DATA'!$E237&amp;";",ROW($1:$99),1),";")),"",ROW($1:$99)),COLUMN(A236))-1)</f>
        <v/>
      </c>
      <c r="V237" s="196" t="str" cm="1">
        <f t="array" ref="V237">MID(";"&amp;'CASE DATA'!$E237&amp;";",SMALL(IF(ISERROR(SEARCH(MID(";"&amp;'CASE DATA'!$E237&amp;";",ROW($1:$99),1),";")),"",ROW($1:$99)+1),COLUMN(B237)),SMALL(IF(ISERROR(SEARCH(MID(";"&amp;'CASE DATA'!$E237&amp;";",ROW($1:$99),1),";")),"",ROW($1:$99)),COLUMN(B236)+1)-SMALL(IF(ISERROR(SEARCH(MID(";"&amp;'CASE DATA'!$E237&amp;";",ROW($1:$99),1),";")),"",ROW($1:$99)),COLUMN(B236))-1)</f>
        <v/>
      </c>
      <c r="W237" s="196" t="str" cm="1">
        <f t="array" ref="W237">MID(";"&amp;'CASE DATA'!$E237&amp;";",SMALL(IF(ISERROR(SEARCH(MID(";"&amp;'CASE DATA'!$E237&amp;";",ROW($1:$99),1),";")),"",ROW($1:$99)+1),COLUMN(C237)),SMALL(IF(ISERROR(SEARCH(MID(";"&amp;'CASE DATA'!$E237&amp;";",ROW($1:$99),1),";")),"",ROW($1:$99)),COLUMN(C236)+1)-SMALL(IF(ISERROR(SEARCH(MID(";"&amp;'CASE DATA'!$E237&amp;";",ROW($1:$99),1),";")),"",ROW($1:$99)),COLUMN(C236))-1)</f>
        <v/>
      </c>
      <c r="X237" s="196" t="str" cm="1">
        <f t="array" ref="X237">MID(";"&amp;'CASE DATA'!$E237&amp;";",SMALL(IF(ISERROR(SEARCH(MID(";"&amp;'CASE DATA'!$E237&amp;";",ROW($1:$99),1),";")),"",ROW($1:$99)+1),COLUMN(D237)),SMALL(IF(ISERROR(SEARCH(MID(";"&amp;'CASE DATA'!$E237&amp;";",ROW($1:$99),1),";")),"",ROW($1:$99)),COLUMN(D236)+1)-SMALL(IF(ISERROR(SEARCH(MID(";"&amp;'CASE DATA'!$E237&amp;";",ROW($1:$99),1),";")),"",ROW($1:$99)),COLUMN(D236))-1)</f>
        <v/>
      </c>
      <c r="Y237" s="196" t="str" cm="1">
        <f t="array" ref="Y237">MID(";"&amp;'CASE DATA'!$E237&amp;";",SMALL(IF(ISERROR(SEARCH(MID(";"&amp;'CASE DATA'!$E237&amp;";",ROW($1:$99),1),";")),"",ROW($1:$99)+1),COLUMN(E237)),SMALL(IF(ISERROR(SEARCH(MID(";"&amp;'CASE DATA'!$E237&amp;";",ROW($1:$99),1),";")),"",ROW($1:$99)),COLUMN(E236)+1)-SMALL(IF(ISERROR(SEARCH(MID(";"&amp;'CASE DATA'!$E237&amp;";",ROW($1:$99),1),";")),"",ROW($1:$99)),COLUMN(E236))-1)</f>
        <v/>
      </c>
      <c r="Z237" s="196" t="str" cm="1">
        <f t="array" ref="Z237">MID(";"&amp;'CASE DATA'!$E237&amp;";",SMALL(IF(ISERROR(SEARCH(MID(";"&amp;'CASE DATA'!$E237&amp;";",ROW($1:$99),1),";")),"",ROW($1:$99)+1),COLUMN(F237)),SMALL(IF(ISERROR(SEARCH(MID(";"&amp;'CASE DATA'!$E237&amp;";",ROW($1:$99),1),";")),"",ROW($1:$99)),COLUMN(F236)+1)-SMALL(IF(ISERROR(SEARCH(MID(";"&amp;'CASE DATA'!$E237&amp;";",ROW($1:$99),1),";")),"",ROW($1:$99)),COLUMN(F236))-1)</f>
        <v/>
      </c>
      <c r="AA237" s="196" t="str" cm="1">
        <f t="array" ref="AA237">MID(";"&amp;'CASE DATA'!$E237&amp;";",SMALL(IF(ISERROR(SEARCH(MID(";"&amp;'CASE DATA'!$E237&amp;";",ROW($1:$99),1),";")),"",ROW($1:$99)+1),COLUMN(G237)),SMALL(IF(ISERROR(SEARCH(MID(";"&amp;'CASE DATA'!$E237&amp;";",ROW($1:$99),1),";")),"",ROW($1:$99)),COLUMN(G236)+1)-SMALL(IF(ISERROR(SEARCH(MID(";"&amp;'CASE DATA'!$E237&amp;";",ROW($1:$99),1),";")),"",ROW($1:$99)),COLUMN(G236))-1)</f>
        <v/>
      </c>
      <c r="AB237" s="196" t="str" cm="1">
        <f t="array" ref="AB237">MID(";"&amp;'CASE DATA'!$E237&amp;";",SMALL(IF(ISERROR(SEARCH(MID(";"&amp;'CASE DATA'!$E237&amp;";",ROW($1:$99),1),";")),"",ROW($1:$99)+1),COLUMN(H237)),SMALL(IF(ISERROR(SEARCH(MID(";"&amp;'CASE DATA'!$E237&amp;";",ROW($1:$99),1),";")),"",ROW($1:$99)),COLUMN(H236)+1)-SMALL(IF(ISERROR(SEARCH(MID(";"&amp;'CASE DATA'!$E237&amp;";",ROW($1:$99),1),";")),"",ROW($1:$99)),COLUMN(H236))-1)</f>
        <v/>
      </c>
      <c r="AC237" s="196" t="str" cm="1">
        <f t="array" ref="AC237">MID(";"&amp;'CASE DATA'!$E237&amp;";",SMALL(IF(ISERROR(SEARCH(MID(";"&amp;'CASE DATA'!$E237&amp;";",ROW($1:$99),1),";")),"",ROW($1:$99)+1),COLUMN(I237)),SMALL(IF(ISERROR(SEARCH(MID(";"&amp;'CASE DATA'!$E237&amp;";",ROW($1:$99),1),";")),"",ROW($1:$99)),COLUMN(I236)+1)-SMALL(IF(ISERROR(SEARCH(MID(";"&amp;'CASE DATA'!$E237&amp;";",ROW($1:$99),1),";")),"",ROW($1:$99)),COLUMN(I236))-1)</f>
        <v/>
      </c>
      <c r="AD237" s="196" t="str" cm="1">
        <f t="array" ref="AD237">MID(";"&amp;'CASE DATA'!$E237&amp;";",SMALL(IF(ISERROR(SEARCH(MID(";"&amp;'CASE DATA'!$E237&amp;";",ROW($1:$99),1),";")),"",ROW($1:$99)+1),COLUMN(J237)),SMALL(IF(ISERROR(SEARCH(MID(";"&amp;'CASE DATA'!$E237&amp;";",ROW($1:$99),1),";")),"",ROW($1:$99)),COLUMN(J236)+1)-SMALL(IF(ISERROR(SEARCH(MID(";"&amp;'CASE DATA'!$E237&amp;";",ROW($1:$99),1),";")),"",ROW($1:$99)),COLUMN(J236))-1)</f>
        <v/>
      </c>
      <c r="AE237" s="196" t="str" cm="1">
        <f t="array" ref="AE237">MID(";"&amp;'CASE DATA'!$E237&amp;";",SMALL(IF(ISERROR(SEARCH(MID(";"&amp;'CASE DATA'!$E237&amp;";",ROW($1:$99),1),";")),"",ROW($1:$99)+1),COLUMN(K237)),SMALL(IF(ISERROR(SEARCH(MID(";"&amp;'CASE DATA'!$E237&amp;";",ROW($1:$99),1),";")),"",ROW($1:$99)),COLUMN(K236)+1)-SMALL(IF(ISERROR(SEARCH(MID(";"&amp;'CASE DATA'!$E237&amp;";",ROW($1:$99),1),";")),"",ROW($1:$99)),COLUMN(K236))-1)</f>
        <v/>
      </c>
      <c r="AF237" s="196" t="str" cm="1">
        <f t="array" ref="AF237">MID(";"&amp;'CASE DATA'!$E237&amp;";",SMALL(IF(ISERROR(SEARCH(MID(";"&amp;'CASE DATA'!$E237&amp;";",ROW($1:$99),1),";")),"",ROW($1:$99)+1),COLUMN(L237)),SMALL(IF(ISERROR(SEARCH(MID(";"&amp;'CASE DATA'!$E237&amp;";",ROW($1:$99),1),";")),"",ROW($1:$99)),COLUMN(L236)+1)-SMALL(IF(ISERROR(SEARCH(MID(";"&amp;'CASE DATA'!$E237&amp;";",ROW($1:$99),1),";")),"",ROW($1:$99)),COLUMN(L236))-1)</f>
        <v/>
      </c>
    </row>
    <row r="238" spans="19:32" x14ac:dyDescent="0.3">
      <c r="S238" s="11">
        <f t="shared" si="4"/>
        <v>0</v>
      </c>
      <c r="U238" s="196" t="str" cm="1">
        <f t="array" ref="U238">MID(";"&amp;'CASE DATA'!$E238&amp;";",SMALL(IF(ISERROR(SEARCH(MID(";"&amp;'CASE DATA'!$E238&amp;";",ROW($1:$99),1),";")),"",ROW($1:$99)+1),COLUMN(A238)),SMALL(IF(ISERROR(SEARCH(MID(";"&amp;'CASE DATA'!$E238&amp;";",ROW($1:$99),1),";")),"",ROW($1:$99)),COLUMN(A237)+1)-SMALL(IF(ISERROR(SEARCH(MID(";"&amp;'CASE DATA'!$E238&amp;";",ROW($1:$99),1),";")),"",ROW($1:$99)),COLUMN(A237))-1)</f>
        <v/>
      </c>
      <c r="V238" s="196" t="str" cm="1">
        <f t="array" ref="V238">MID(";"&amp;'CASE DATA'!$E238&amp;";",SMALL(IF(ISERROR(SEARCH(MID(";"&amp;'CASE DATA'!$E238&amp;";",ROW($1:$99),1),";")),"",ROW($1:$99)+1),COLUMN(B238)),SMALL(IF(ISERROR(SEARCH(MID(";"&amp;'CASE DATA'!$E238&amp;";",ROW($1:$99),1),";")),"",ROW($1:$99)),COLUMN(B237)+1)-SMALL(IF(ISERROR(SEARCH(MID(";"&amp;'CASE DATA'!$E238&amp;";",ROW($1:$99),1),";")),"",ROW($1:$99)),COLUMN(B237))-1)</f>
        <v/>
      </c>
      <c r="W238" s="196" t="str" cm="1">
        <f t="array" ref="W238">MID(";"&amp;'CASE DATA'!$E238&amp;";",SMALL(IF(ISERROR(SEARCH(MID(";"&amp;'CASE DATA'!$E238&amp;";",ROW($1:$99),1),";")),"",ROW($1:$99)+1),COLUMN(C238)),SMALL(IF(ISERROR(SEARCH(MID(";"&amp;'CASE DATA'!$E238&amp;";",ROW($1:$99),1),";")),"",ROW($1:$99)),COLUMN(C237)+1)-SMALL(IF(ISERROR(SEARCH(MID(";"&amp;'CASE DATA'!$E238&amp;";",ROW($1:$99),1),";")),"",ROW($1:$99)),COLUMN(C237))-1)</f>
        <v/>
      </c>
      <c r="X238" s="196" t="str" cm="1">
        <f t="array" ref="X238">MID(";"&amp;'CASE DATA'!$E238&amp;";",SMALL(IF(ISERROR(SEARCH(MID(";"&amp;'CASE DATA'!$E238&amp;";",ROW($1:$99),1),";")),"",ROW($1:$99)+1),COLUMN(D238)),SMALL(IF(ISERROR(SEARCH(MID(";"&amp;'CASE DATA'!$E238&amp;";",ROW($1:$99),1),";")),"",ROW($1:$99)),COLUMN(D237)+1)-SMALL(IF(ISERROR(SEARCH(MID(";"&amp;'CASE DATA'!$E238&amp;";",ROW($1:$99),1),";")),"",ROW($1:$99)),COLUMN(D237))-1)</f>
        <v/>
      </c>
      <c r="Y238" s="196" t="str" cm="1">
        <f t="array" ref="Y238">MID(";"&amp;'CASE DATA'!$E238&amp;";",SMALL(IF(ISERROR(SEARCH(MID(";"&amp;'CASE DATA'!$E238&amp;";",ROW($1:$99),1),";")),"",ROW($1:$99)+1),COLUMN(E238)),SMALL(IF(ISERROR(SEARCH(MID(";"&amp;'CASE DATA'!$E238&amp;";",ROW($1:$99),1),";")),"",ROW($1:$99)),COLUMN(E237)+1)-SMALL(IF(ISERROR(SEARCH(MID(";"&amp;'CASE DATA'!$E238&amp;";",ROW($1:$99),1),";")),"",ROW($1:$99)),COLUMN(E237))-1)</f>
        <v/>
      </c>
      <c r="Z238" s="196" t="str" cm="1">
        <f t="array" ref="Z238">MID(";"&amp;'CASE DATA'!$E238&amp;";",SMALL(IF(ISERROR(SEARCH(MID(";"&amp;'CASE DATA'!$E238&amp;";",ROW($1:$99),1),";")),"",ROW($1:$99)+1),COLUMN(F238)),SMALL(IF(ISERROR(SEARCH(MID(";"&amp;'CASE DATA'!$E238&amp;";",ROW($1:$99),1),";")),"",ROW($1:$99)),COLUMN(F237)+1)-SMALL(IF(ISERROR(SEARCH(MID(";"&amp;'CASE DATA'!$E238&amp;";",ROW($1:$99),1),";")),"",ROW($1:$99)),COLUMN(F237))-1)</f>
        <v/>
      </c>
      <c r="AA238" s="196" t="str" cm="1">
        <f t="array" ref="AA238">MID(";"&amp;'CASE DATA'!$E238&amp;";",SMALL(IF(ISERROR(SEARCH(MID(";"&amp;'CASE DATA'!$E238&amp;";",ROW($1:$99),1),";")),"",ROW($1:$99)+1),COLUMN(G238)),SMALL(IF(ISERROR(SEARCH(MID(";"&amp;'CASE DATA'!$E238&amp;";",ROW($1:$99),1),";")),"",ROW($1:$99)),COLUMN(G237)+1)-SMALL(IF(ISERROR(SEARCH(MID(";"&amp;'CASE DATA'!$E238&amp;";",ROW($1:$99),1),";")),"",ROW($1:$99)),COLUMN(G237))-1)</f>
        <v/>
      </c>
      <c r="AB238" s="196" t="str" cm="1">
        <f t="array" ref="AB238">MID(";"&amp;'CASE DATA'!$E238&amp;";",SMALL(IF(ISERROR(SEARCH(MID(";"&amp;'CASE DATA'!$E238&amp;";",ROW($1:$99),1),";")),"",ROW($1:$99)+1),COLUMN(H238)),SMALL(IF(ISERROR(SEARCH(MID(";"&amp;'CASE DATA'!$E238&amp;";",ROW($1:$99),1),";")),"",ROW($1:$99)),COLUMN(H237)+1)-SMALL(IF(ISERROR(SEARCH(MID(";"&amp;'CASE DATA'!$E238&amp;";",ROW($1:$99),1),";")),"",ROW($1:$99)),COLUMN(H237))-1)</f>
        <v/>
      </c>
      <c r="AC238" s="196" t="str" cm="1">
        <f t="array" ref="AC238">MID(";"&amp;'CASE DATA'!$E238&amp;";",SMALL(IF(ISERROR(SEARCH(MID(";"&amp;'CASE DATA'!$E238&amp;";",ROW($1:$99),1),";")),"",ROW($1:$99)+1),COLUMN(I238)),SMALL(IF(ISERROR(SEARCH(MID(";"&amp;'CASE DATA'!$E238&amp;";",ROW($1:$99),1),";")),"",ROW($1:$99)),COLUMN(I237)+1)-SMALL(IF(ISERROR(SEARCH(MID(";"&amp;'CASE DATA'!$E238&amp;";",ROW($1:$99),1),";")),"",ROW($1:$99)),COLUMN(I237))-1)</f>
        <v/>
      </c>
      <c r="AD238" s="196" t="str" cm="1">
        <f t="array" ref="AD238">MID(";"&amp;'CASE DATA'!$E238&amp;";",SMALL(IF(ISERROR(SEARCH(MID(";"&amp;'CASE DATA'!$E238&amp;";",ROW($1:$99),1),";")),"",ROW($1:$99)+1),COLUMN(J238)),SMALL(IF(ISERROR(SEARCH(MID(";"&amp;'CASE DATA'!$E238&amp;";",ROW($1:$99),1),";")),"",ROW($1:$99)),COLUMN(J237)+1)-SMALL(IF(ISERROR(SEARCH(MID(";"&amp;'CASE DATA'!$E238&amp;";",ROW($1:$99),1),";")),"",ROW($1:$99)),COLUMN(J237))-1)</f>
        <v/>
      </c>
      <c r="AE238" s="196" t="str" cm="1">
        <f t="array" ref="AE238">MID(";"&amp;'CASE DATA'!$E238&amp;";",SMALL(IF(ISERROR(SEARCH(MID(";"&amp;'CASE DATA'!$E238&amp;";",ROW($1:$99),1),";")),"",ROW($1:$99)+1),COLUMN(K238)),SMALL(IF(ISERROR(SEARCH(MID(";"&amp;'CASE DATA'!$E238&amp;";",ROW($1:$99),1),";")),"",ROW($1:$99)),COLUMN(K237)+1)-SMALL(IF(ISERROR(SEARCH(MID(";"&amp;'CASE DATA'!$E238&amp;";",ROW($1:$99),1),";")),"",ROW($1:$99)),COLUMN(K237))-1)</f>
        <v/>
      </c>
      <c r="AF238" s="196" t="str" cm="1">
        <f t="array" ref="AF238">MID(";"&amp;'CASE DATA'!$E238&amp;";",SMALL(IF(ISERROR(SEARCH(MID(";"&amp;'CASE DATA'!$E238&amp;";",ROW($1:$99),1),";")),"",ROW($1:$99)+1),COLUMN(L238)),SMALL(IF(ISERROR(SEARCH(MID(";"&amp;'CASE DATA'!$E238&amp;";",ROW($1:$99),1),";")),"",ROW($1:$99)),COLUMN(L237)+1)-SMALL(IF(ISERROR(SEARCH(MID(";"&amp;'CASE DATA'!$E238&amp;";",ROW($1:$99),1),";")),"",ROW($1:$99)),COLUMN(L237))-1)</f>
        <v/>
      </c>
    </row>
    <row r="239" spans="19:32" x14ac:dyDescent="0.3">
      <c r="S239" s="11">
        <f t="shared" si="4"/>
        <v>0</v>
      </c>
      <c r="U239" s="196" t="str" cm="1">
        <f t="array" ref="U239">MID(";"&amp;'CASE DATA'!$E239&amp;";",SMALL(IF(ISERROR(SEARCH(MID(";"&amp;'CASE DATA'!$E239&amp;";",ROW($1:$99),1),";")),"",ROW($1:$99)+1),COLUMN(A239)),SMALL(IF(ISERROR(SEARCH(MID(";"&amp;'CASE DATA'!$E239&amp;";",ROW($1:$99),1),";")),"",ROW($1:$99)),COLUMN(A238)+1)-SMALL(IF(ISERROR(SEARCH(MID(";"&amp;'CASE DATA'!$E239&amp;";",ROW($1:$99),1),";")),"",ROW($1:$99)),COLUMN(A238))-1)</f>
        <v/>
      </c>
      <c r="V239" s="196" t="str" cm="1">
        <f t="array" ref="V239">MID(";"&amp;'CASE DATA'!$E239&amp;";",SMALL(IF(ISERROR(SEARCH(MID(";"&amp;'CASE DATA'!$E239&amp;";",ROW($1:$99),1),";")),"",ROW($1:$99)+1),COLUMN(B239)),SMALL(IF(ISERROR(SEARCH(MID(";"&amp;'CASE DATA'!$E239&amp;";",ROW($1:$99),1),";")),"",ROW($1:$99)),COLUMN(B238)+1)-SMALL(IF(ISERROR(SEARCH(MID(";"&amp;'CASE DATA'!$E239&amp;";",ROW($1:$99),1),";")),"",ROW($1:$99)),COLUMN(B238))-1)</f>
        <v/>
      </c>
      <c r="W239" s="196" t="str" cm="1">
        <f t="array" ref="W239">MID(";"&amp;'CASE DATA'!$E239&amp;";",SMALL(IF(ISERROR(SEARCH(MID(";"&amp;'CASE DATA'!$E239&amp;";",ROW($1:$99),1),";")),"",ROW($1:$99)+1),COLUMN(C239)),SMALL(IF(ISERROR(SEARCH(MID(";"&amp;'CASE DATA'!$E239&amp;";",ROW($1:$99),1),";")),"",ROW($1:$99)),COLUMN(C238)+1)-SMALL(IF(ISERROR(SEARCH(MID(";"&amp;'CASE DATA'!$E239&amp;";",ROW($1:$99),1),";")),"",ROW($1:$99)),COLUMN(C238))-1)</f>
        <v/>
      </c>
      <c r="X239" s="196" t="str" cm="1">
        <f t="array" ref="X239">MID(";"&amp;'CASE DATA'!$E239&amp;";",SMALL(IF(ISERROR(SEARCH(MID(";"&amp;'CASE DATA'!$E239&amp;";",ROW($1:$99),1),";")),"",ROW($1:$99)+1),COLUMN(D239)),SMALL(IF(ISERROR(SEARCH(MID(";"&amp;'CASE DATA'!$E239&amp;";",ROW($1:$99),1),";")),"",ROW($1:$99)),COLUMN(D238)+1)-SMALL(IF(ISERROR(SEARCH(MID(";"&amp;'CASE DATA'!$E239&amp;";",ROW($1:$99),1),";")),"",ROW($1:$99)),COLUMN(D238))-1)</f>
        <v/>
      </c>
      <c r="Y239" s="196" t="str" cm="1">
        <f t="array" ref="Y239">MID(";"&amp;'CASE DATA'!$E239&amp;";",SMALL(IF(ISERROR(SEARCH(MID(";"&amp;'CASE DATA'!$E239&amp;";",ROW($1:$99),1),";")),"",ROW($1:$99)+1),COLUMN(E239)),SMALL(IF(ISERROR(SEARCH(MID(";"&amp;'CASE DATA'!$E239&amp;";",ROW($1:$99),1),";")),"",ROW($1:$99)),COLUMN(E238)+1)-SMALL(IF(ISERROR(SEARCH(MID(";"&amp;'CASE DATA'!$E239&amp;";",ROW($1:$99),1),";")),"",ROW($1:$99)),COLUMN(E238))-1)</f>
        <v/>
      </c>
      <c r="Z239" s="196" t="str" cm="1">
        <f t="array" ref="Z239">MID(";"&amp;'CASE DATA'!$E239&amp;";",SMALL(IF(ISERROR(SEARCH(MID(";"&amp;'CASE DATA'!$E239&amp;";",ROW($1:$99),1),";")),"",ROW($1:$99)+1),COLUMN(F239)),SMALL(IF(ISERROR(SEARCH(MID(";"&amp;'CASE DATA'!$E239&amp;";",ROW($1:$99),1),";")),"",ROW($1:$99)),COLUMN(F238)+1)-SMALL(IF(ISERROR(SEARCH(MID(";"&amp;'CASE DATA'!$E239&amp;";",ROW($1:$99),1),";")),"",ROW($1:$99)),COLUMN(F238))-1)</f>
        <v/>
      </c>
      <c r="AA239" s="196" t="str" cm="1">
        <f t="array" ref="AA239">MID(";"&amp;'CASE DATA'!$E239&amp;";",SMALL(IF(ISERROR(SEARCH(MID(";"&amp;'CASE DATA'!$E239&amp;";",ROW($1:$99),1),";")),"",ROW($1:$99)+1),COLUMN(G239)),SMALL(IF(ISERROR(SEARCH(MID(";"&amp;'CASE DATA'!$E239&amp;";",ROW($1:$99),1),";")),"",ROW($1:$99)),COLUMN(G238)+1)-SMALL(IF(ISERROR(SEARCH(MID(";"&amp;'CASE DATA'!$E239&amp;";",ROW($1:$99),1),";")),"",ROW($1:$99)),COLUMN(G238))-1)</f>
        <v/>
      </c>
      <c r="AB239" s="196" t="str" cm="1">
        <f t="array" ref="AB239">MID(";"&amp;'CASE DATA'!$E239&amp;";",SMALL(IF(ISERROR(SEARCH(MID(";"&amp;'CASE DATA'!$E239&amp;";",ROW($1:$99),1),";")),"",ROW($1:$99)+1),COLUMN(H239)),SMALL(IF(ISERROR(SEARCH(MID(";"&amp;'CASE DATA'!$E239&amp;";",ROW($1:$99),1),";")),"",ROW($1:$99)),COLUMN(H238)+1)-SMALL(IF(ISERROR(SEARCH(MID(";"&amp;'CASE DATA'!$E239&amp;";",ROW($1:$99),1),";")),"",ROW($1:$99)),COLUMN(H238))-1)</f>
        <v/>
      </c>
      <c r="AC239" s="196" t="str" cm="1">
        <f t="array" ref="AC239">MID(";"&amp;'CASE DATA'!$E239&amp;";",SMALL(IF(ISERROR(SEARCH(MID(";"&amp;'CASE DATA'!$E239&amp;";",ROW($1:$99),1),";")),"",ROW($1:$99)+1),COLUMN(I239)),SMALL(IF(ISERROR(SEARCH(MID(";"&amp;'CASE DATA'!$E239&amp;";",ROW($1:$99),1),";")),"",ROW($1:$99)),COLUMN(I238)+1)-SMALL(IF(ISERROR(SEARCH(MID(";"&amp;'CASE DATA'!$E239&amp;";",ROW($1:$99),1),";")),"",ROW($1:$99)),COLUMN(I238))-1)</f>
        <v/>
      </c>
      <c r="AD239" s="196" t="str" cm="1">
        <f t="array" ref="AD239">MID(";"&amp;'CASE DATA'!$E239&amp;";",SMALL(IF(ISERROR(SEARCH(MID(";"&amp;'CASE DATA'!$E239&amp;";",ROW($1:$99),1),";")),"",ROW($1:$99)+1),COLUMN(J239)),SMALL(IF(ISERROR(SEARCH(MID(";"&amp;'CASE DATA'!$E239&amp;";",ROW($1:$99),1),";")),"",ROW($1:$99)),COLUMN(J238)+1)-SMALL(IF(ISERROR(SEARCH(MID(";"&amp;'CASE DATA'!$E239&amp;";",ROW($1:$99),1),";")),"",ROW($1:$99)),COLUMN(J238))-1)</f>
        <v/>
      </c>
      <c r="AE239" s="196" t="str" cm="1">
        <f t="array" ref="AE239">MID(";"&amp;'CASE DATA'!$E239&amp;";",SMALL(IF(ISERROR(SEARCH(MID(";"&amp;'CASE DATA'!$E239&amp;";",ROW($1:$99),1),";")),"",ROW($1:$99)+1),COLUMN(K239)),SMALL(IF(ISERROR(SEARCH(MID(";"&amp;'CASE DATA'!$E239&amp;";",ROW($1:$99),1),";")),"",ROW($1:$99)),COLUMN(K238)+1)-SMALL(IF(ISERROR(SEARCH(MID(";"&amp;'CASE DATA'!$E239&amp;";",ROW($1:$99),1),";")),"",ROW($1:$99)),COLUMN(K238))-1)</f>
        <v/>
      </c>
      <c r="AF239" s="196" t="str" cm="1">
        <f t="array" ref="AF239">MID(";"&amp;'CASE DATA'!$E239&amp;";",SMALL(IF(ISERROR(SEARCH(MID(";"&amp;'CASE DATA'!$E239&amp;";",ROW($1:$99),1),";")),"",ROW($1:$99)+1),COLUMN(L239)),SMALL(IF(ISERROR(SEARCH(MID(";"&amp;'CASE DATA'!$E239&amp;";",ROW($1:$99),1),";")),"",ROW($1:$99)),COLUMN(L238)+1)-SMALL(IF(ISERROR(SEARCH(MID(";"&amp;'CASE DATA'!$E239&amp;";",ROW($1:$99),1),";")),"",ROW($1:$99)),COLUMN(L238))-1)</f>
        <v/>
      </c>
    </row>
    <row r="240" spans="19:32" x14ac:dyDescent="0.3">
      <c r="S240" s="11">
        <f t="shared" si="4"/>
        <v>0</v>
      </c>
      <c r="U240" s="196" t="str" cm="1">
        <f t="array" ref="U240">MID(";"&amp;'CASE DATA'!$E240&amp;";",SMALL(IF(ISERROR(SEARCH(MID(";"&amp;'CASE DATA'!$E240&amp;";",ROW($1:$99),1),";")),"",ROW($1:$99)+1),COLUMN(A240)),SMALL(IF(ISERROR(SEARCH(MID(";"&amp;'CASE DATA'!$E240&amp;";",ROW($1:$99),1),";")),"",ROW($1:$99)),COLUMN(A239)+1)-SMALL(IF(ISERROR(SEARCH(MID(";"&amp;'CASE DATA'!$E240&amp;";",ROW($1:$99),1),";")),"",ROW($1:$99)),COLUMN(A239))-1)</f>
        <v/>
      </c>
      <c r="V240" s="196" t="str" cm="1">
        <f t="array" ref="V240">MID(";"&amp;'CASE DATA'!$E240&amp;";",SMALL(IF(ISERROR(SEARCH(MID(";"&amp;'CASE DATA'!$E240&amp;";",ROW($1:$99),1),";")),"",ROW($1:$99)+1),COLUMN(B240)),SMALL(IF(ISERROR(SEARCH(MID(";"&amp;'CASE DATA'!$E240&amp;";",ROW($1:$99),1),";")),"",ROW($1:$99)),COLUMN(B239)+1)-SMALL(IF(ISERROR(SEARCH(MID(";"&amp;'CASE DATA'!$E240&amp;";",ROW($1:$99),1),";")),"",ROW($1:$99)),COLUMN(B239))-1)</f>
        <v/>
      </c>
      <c r="W240" s="196" t="str" cm="1">
        <f t="array" ref="W240">MID(";"&amp;'CASE DATA'!$E240&amp;";",SMALL(IF(ISERROR(SEARCH(MID(";"&amp;'CASE DATA'!$E240&amp;";",ROW($1:$99),1),";")),"",ROW($1:$99)+1),COLUMN(C240)),SMALL(IF(ISERROR(SEARCH(MID(";"&amp;'CASE DATA'!$E240&amp;";",ROW($1:$99),1),";")),"",ROW($1:$99)),COLUMN(C239)+1)-SMALL(IF(ISERROR(SEARCH(MID(";"&amp;'CASE DATA'!$E240&amp;";",ROW($1:$99),1),";")),"",ROW($1:$99)),COLUMN(C239))-1)</f>
        <v/>
      </c>
      <c r="X240" s="196" t="str" cm="1">
        <f t="array" ref="X240">MID(";"&amp;'CASE DATA'!$E240&amp;";",SMALL(IF(ISERROR(SEARCH(MID(";"&amp;'CASE DATA'!$E240&amp;";",ROW($1:$99),1),";")),"",ROW($1:$99)+1),COLUMN(D240)),SMALL(IF(ISERROR(SEARCH(MID(";"&amp;'CASE DATA'!$E240&amp;";",ROW($1:$99),1),";")),"",ROW($1:$99)),COLUMN(D239)+1)-SMALL(IF(ISERROR(SEARCH(MID(";"&amp;'CASE DATA'!$E240&amp;";",ROW($1:$99),1),";")),"",ROW($1:$99)),COLUMN(D239))-1)</f>
        <v/>
      </c>
      <c r="Y240" s="196" t="str" cm="1">
        <f t="array" ref="Y240">MID(";"&amp;'CASE DATA'!$E240&amp;";",SMALL(IF(ISERROR(SEARCH(MID(";"&amp;'CASE DATA'!$E240&amp;";",ROW($1:$99),1),";")),"",ROW($1:$99)+1),COLUMN(E240)),SMALL(IF(ISERROR(SEARCH(MID(";"&amp;'CASE DATA'!$E240&amp;";",ROW($1:$99),1),";")),"",ROW($1:$99)),COLUMN(E239)+1)-SMALL(IF(ISERROR(SEARCH(MID(";"&amp;'CASE DATA'!$E240&amp;";",ROW($1:$99),1),";")),"",ROW($1:$99)),COLUMN(E239))-1)</f>
        <v/>
      </c>
      <c r="Z240" s="196" t="str" cm="1">
        <f t="array" ref="Z240">MID(";"&amp;'CASE DATA'!$E240&amp;";",SMALL(IF(ISERROR(SEARCH(MID(";"&amp;'CASE DATA'!$E240&amp;";",ROW($1:$99),1),";")),"",ROW($1:$99)+1),COLUMN(F240)),SMALL(IF(ISERROR(SEARCH(MID(";"&amp;'CASE DATA'!$E240&amp;";",ROW($1:$99),1),";")),"",ROW($1:$99)),COLUMN(F239)+1)-SMALL(IF(ISERROR(SEARCH(MID(";"&amp;'CASE DATA'!$E240&amp;";",ROW($1:$99),1),";")),"",ROW($1:$99)),COLUMN(F239))-1)</f>
        <v/>
      </c>
      <c r="AA240" s="196" t="str" cm="1">
        <f t="array" ref="AA240">MID(";"&amp;'CASE DATA'!$E240&amp;";",SMALL(IF(ISERROR(SEARCH(MID(";"&amp;'CASE DATA'!$E240&amp;";",ROW($1:$99),1),";")),"",ROW($1:$99)+1),COLUMN(G240)),SMALL(IF(ISERROR(SEARCH(MID(";"&amp;'CASE DATA'!$E240&amp;";",ROW($1:$99),1),";")),"",ROW($1:$99)),COLUMN(G239)+1)-SMALL(IF(ISERROR(SEARCH(MID(";"&amp;'CASE DATA'!$E240&amp;";",ROW($1:$99),1),";")),"",ROW($1:$99)),COLUMN(G239))-1)</f>
        <v/>
      </c>
      <c r="AB240" s="196" t="str" cm="1">
        <f t="array" ref="AB240">MID(";"&amp;'CASE DATA'!$E240&amp;";",SMALL(IF(ISERROR(SEARCH(MID(";"&amp;'CASE DATA'!$E240&amp;";",ROW($1:$99),1),";")),"",ROW($1:$99)+1),COLUMN(H240)),SMALL(IF(ISERROR(SEARCH(MID(";"&amp;'CASE DATA'!$E240&amp;";",ROW($1:$99),1),";")),"",ROW($1:$99)),COLUMN(H239)+1)-SMALL(IF(ISERROR(SEARCH(MID(";"&amp;'CASE DATA'!$E240&amp;";",ROW($1:$99),1),";")),"",ROW($1:$99)),COLUMN(H239))-1)</f>
        <v/>
      </c>
      <c r="AC240" s="196" t="str" cm="1">
        <f t="array" ref="AC240">MID(";"&amp;'CASE DATA'!$E240&amp;";",SMALL(IF(ISERROR(SEARCH(MID(";"&amp;'CASE DATA'!$E240&amp;";",ROW($1:$99),1),";")),"",ROW($1:$99)+1),COLUMN(I240)),SMALL(IF(ISERROR(SEARCH(MID(";"&amp;'CASE DATA'!$E240&amp;";",ROW($1:$99),1),";")),"",ROW($1:$99)),COLUMN(I239)+1)-SMALL(IF(ISERROR(SEARCH(MID(";"&amp;'CASE DATA'!$E240&amp;";",ROW($1:$99),1),";")),"",ROW($1:$99)),COLUMN(I239))-1)</f>
        <v/>
      </c>
      <c r="AD240" s="196" t="str" cm="1">
        <f t="array" ref="AD240">MID(";"&amp;'CASE DATA'!$E240&amp;";",SMALL(IF(ISERROR(SEARCH(MID(";"&amp;'CASE DATA'!$E240&amp;";",ROW($1:$99),1),";")),"",ROW($1:$99)+1),COLUMN(J240)),SMALL(IF(ISERROR(SEARCH(MID(";"&amp;'CASE DATA'!$E240&amp;";",ROW($1:$99),1),";")),"",ROW($1:$99)),COLUMN(J239)+1)-SMALL(IF(ISERROR(SEARCH(MID(";"&amp;'CASE DATA'!$E240&amp;";",ROW($1:$99),1),";")),"",ROW($1:$99)),COLUMN(J239))-1)</f>
        <v/>
      </c>
      <c r="AE240" s="196" t="str" cm="1">
        <f t="array" ref="AE240">MID(";"&amp;'CASE DATA'!$E240&amp;";",SMALL(IF(ISERROR(SEARCH(MID(";"&amp;'CASE DATA'!$E240&amp;";",ROW($1:$99),1),";")),"",ROW($1:$99)+1),COLUMN(K240)),SMALL(IF(ISERROR(SEARCH(MID(";"&amp;'CASE DATA'!$E240&amp;";",ROW($1:$99),1),";")),"",ROW($1:$99)),COLUMN(K239)+1)-SMALL(IF(ISERROR(SEARCH(MID(";"&amp;'CASE DATA'!$E240&amp;";",ROW($1:$99),1),";")),"",ROW($1:$99)),COLUMN(K239))-1)</f>
        <v/>
      </c>
      <c r="AF240" s="196" t="str" cm="1">
        <f t="array" ref="AF240">MID(";"&amp;'CASE DATA'!$E240&amp;";",SMALL(IF(ISERROR(SEARCH(MID(";"&amp;'CASE DATA'!$E240&amp;";",ROW($1:$99),1),";")),"",ROW($1:$99)+1),COLUMN(L240)),SMALL(IF(ISERROR(SEARCH(MID(";"&amp;'CASE DATA'!$E240&amp;";",ROW($1:$99),1),";")),"",ROW($1:$99)),COLUMN(L239)+1)-SMALL(IF(ISERROR(SEARCH(MID(";"&amp;'CASE DATA'!$E240&amp;";",ROW($1:$99),1),";")),"",ROW($1:$99)),COLUMN(L239))-1)</f>
        <v/>
      </c>
    </row>
    <row r="241" spans="19:32" x14ac:dyDescent="0.3">
      <c r="S241" s="11">
        <f t="shared" si="4"/>
        <v>0</v>
      </c>
      <c r="U241" s="196" t="str" cm="1">
        <f t="array" ref="U241">MID(";"&amp;'CASE DATA'!$E241&amp;";",SMALL(IF(ISERROR(SEARCH(MID(";"&amp;'CASE DATA'!$E241&amp;";",ROW($1:$99),1),";")),"",ROW($1:$99)+1),COLUMN(A241)),SMALL(IF(ISERROR(SEARCH(MID(";"&amp;'CASE DATA'!$E241&amp;";",ROW($1:$99),1),";")),"",ROW($1:$99)),COLUMN(A240)+1)-SMALL(IF(ISERROR(SEARCH(MID(";"&amp;'CASE DATA'!$E241&amp;";",ROW($1:$99),1),";")),"",ROW($1:$99)),COLUMN(A240))-1)</f>
        <v/>
      </c>
      <c r="V241" s="196" t="str" cm="1">
        <f t="array" ref="V241">MID(";"&amp;'CASE DATA'!$E241&amp;";",SMALL(IF(ISERROR(SEARCH(MID(";"&amp;'CASE DATA'!$E241&amp;";",ROW($1:$99),1),";")),"",ROW($1:$99)+1),COLUMN(B241)),SMALL(IF(ISERROR(SEARCH(MID(";"&amp;'CASE DATA'!$E241&amp;";",ROW($1:$99),1),";")),"",ROW($1:$99)),COLUMN(B240)+1)-SMALL(IF(ISERROR(SEARCH(MID(";"&amp;'CASE DATA'!$E241&amp;";",ROW($1:$99),1),";")),"",ROW($1:$99)),COLUMN(B240))-1)</f>
        <v/>
      </c>
      <c r="W241" s="196" t="str" cm="1">
        <f t="array" ref="W241">MID(";"&amp;'CASE DATA'!$E241&amp;";",SMALL(IF(ISERROR(SEARCH(MID(";"&amp;'CASE DATA'!$E241&amp;";",ROW($1:$99),1),";")),"",ROW($1:$99)+1),COLUMN(C241)),SMALL(IF(ISERROR(SEARCH(MID(";"&amp;'CASE DATA'!$E241&amp;";",ROW($1:$99),1),";")),"",ROW($1:$99)),COLUMN(C240)+1)-SMALL(IF(ISERROR(SEARCH(MID(";"&amp;'CASE DATA'!$E241&amp;";",ROW($1:$99),1),";")),"",ROW($1:$99)),COLUMN(C240))-1)</f>
        <v/>
      </c>
      <c r="X241" s="196" t="str" cm="1">
        <f t="array" ref="X241">MID(";"&amp;'CASE DATA'!$E241&amp;";",SMALL(IF(ISERROR(SEARCH(MID(";"&amp;'CASE DATA'!$E241&amp;";",ROW($1:$99),1),";")),"",ROW($1:$99)+1),COLUMN(D241)),SMALL(IF(ISERROR(SEARCH(MID(";"&amp;'CASE DATA'!$E241&amp;";",ROW($1:$99),1),";")),"",ROW($1:$99)),COLUMN(D240)+1)-SMALL(IF(ISERROR(SEARCH(MID(";"&amp;'CASE DATA'!$E241&amp;";",ROW($1:$99),1),";")),"",ROW($1:$99)),COLUMN(D240))-1)</f>
        <v/>
      </c>
      <c r="Y241" s="196" t="str" cm="1">
        <f t="array" ref="Y241">MID(";"&amp;'CASE DATA'!$E241&amp;";",SMALL(IF(ISERROR(SEARCH(MID(";"&amp;'CASE DATA'!$E241&amp;";",ROW($1:$99),1),";")),"",ROW($1:$99)+1),COLUMN(E241)),SMALL(IF(ISERROR(SEARCH(MID(";"&amp;'CASE DATA'!$E241&amp;";",ROW($1:$99),1),";")),"",ROW($1:$99)),COLUMN(E240)+1)-SMALL(IF(ISERROR(SEARCH(MID(";"&amp;'CASE DATA'!$E241&amp;";",ROW($1:$99),1),";")),"",ROW($1:$99)),COLUMN(E240))-1)</f>
        <v/>
      </c>
      <c r="Z241" s="196" t="str" cm="1">
        <f t="array" ref="Z241">MID(";"&amp;'CASE DATA'!$E241&amp;";",SMALL(IF(ISERROR(SEARCH(MID(";"&amp;'CASE DATA'!$E241&amp;";",ROW($1:$99),1),";")),"",ROW($1:$99)+1),COLUMN(F241)),SMALL(IF(ISERROR(SEARCH(MID(";"&amp;'CASE DATA'!$E241&amp;";",ROW($1:$99),1),";")),"",ROW($1:$99)),COLUMN(F240)+1)-SMALL(IF(ISERROR(SEARCH(MID(";"&amp;'CASE DATA'!$E241&amp;";",ROW($1:$99),1),";")),"",ROW($1:$99)),COLUMN(F240))-1)</f>
        <v/>
      </c>
      <c r="AA241" s="196" t="str" cm="1">
        <f t="array" ref="AA241">MID(";"&amp;'CASE DATA'!$E241&amp;";",SMALL(IF(ISERROR(SEARCH(MID(";"&amp;'CASE DATA'!$E241&amp;";",ROW($1:$99),1),";")),"",ROW($1:$99)+1),COLUMN(G241)),SMALL(IF(ISERROR(SEARCH(MID(";"&amp;'CASE DATA'!$E241&amp;";",ROW($1:$99),1),";")),"",ROW($1:$99)),COLUMN(G240)+1)-SMALL(IF(ISERROR(SEARCH(MID(";"&amp;'CASE DATA'!$E241&amp;";",ROW($1:$99),1),";")),"",ROW($1:$99)),COLUMN(G240))-1)</f>
        <v/>
      </c>
      <c r="AB241" s="196" t="str" cm="1">
        <f t="array" ref="AB241">MID(";"&amp;'CASE DATA'!$E241&amp;";",SMALL(IF(ISERROR(SEARCH(MID(";"&amp;'CASE DATA'!$E241&amp;";",ROW($1:$99),1),";")),"",ROW($1:$99)+1),COLUMN(H241)),SMALL(IF(ISERROR(SEARCH(MID(";"&amp;'CASE DATA'!$E241&amp;";",ROW($1:$99),1),";")),"",ROW($1:$99)),COLUMN(H240)+1)-SMALL(IF(ISERROR(SEARCH(MID(";"&amp;'CASE DATA'!$E241&amp;";",ROW($1:$99),1),";")),"",ROW($1:$99)),COLUMN(H240))-1)</f>
        <v/>
      </c>
      <c r="AC241" s="196" t="str" cm="1">
        <f t="array" ref="AC241">MID(";"&amp;'CASE DATA'!$E241&amp;";",SMALL(IF(ISERROR(SEARCH(MID(";"&amp;'CASE DATA'!$E241&amp;";",ROW($1:$99),1),";")),"",ROW($1:$99)+1),COLUMN(I241)),SMALL(IF(ISERROR(SEARCH(MID(";"&amp;'CASE DATA'!$E241&amp;";",ROW($1:$99),1),";")),"",ROW($1:$99)),COLUMN(I240)+1)-SMALL(IF(ISERROR(SEARCH(MID(";"&amp;'CASE DATA'!$E241&amp;";",ROW($1:$99),1),";")),"",ROW($1:$99)),COLUMN(I240))-1)</f>
        <v/>
      </c>
      <c r="AD241" s="196" t="str" cm="1">
        <f t="array" ref="AD241">MID(";"&amp;'CASE DATA'!$E241&amp;";",SMALL(IF(ISERROR(SEARCH(MID(";"&amp;'CASE DATA'!$E241&amp;";",ROW($1:$99),1),";")),"",ROW($1:$99)+1),COLUMN(J241)),SMALL(IF(ISERROR(SEARCH(MID(";"&amp;'CASE DATA'!$E241&amp;";",ROW($1:$99),1),";")),"",ROW($1:$99)),COLUMN(J240)+1)-SMALL(IF(ISERROR(SEARCH(MID(";"&amp;'CASE DATA'!$E241&amp;";",ROW($1:$99),1),";")),"",ROW($1:$99)),COLUMN(J240))-1)</f>
        <v/>
      </c>
      <c r="AE241" s="196" t="str" cm="1">
        <f t="array" ref="AE241">MID(";"&amp;'CASE DATA'!$E241&amp;";",SMALL(IF(ISERROR(SEARCH(MID(";"&amp;'CASE DATA'!$E241&amp;";",ROW($1:$99),1),";")),"",ROW($1:$99)+1),COLUMN(K241)),SMALL(IF(ISERROR(SEARCH(MID(";"&amp;'CASE DATA'!$E241&amp;";",ROW($1:$99),1),";")),"",ROW($1:$99)),COLUMN(K240)+1)-SMALL(IF(ISERROR(SEARCH(MID(";"&amp;'CASE DATA'!$E241&amp;";",ROW($1:$99),1),";")),"",ROW($1:$99)),COLUMN(K240))-1)</f>
        <v/>
      </c>
      <c r="AF241" s="196" t="str" cm="1">
        <f t="array" ref="AF241">MID(";"&amp;'CASE DATA'!$E241&amp;";",SMALL(IF(ISERROR(SEARCH(MID(";"&amp;'CASE DATA'!$E241&amp;";",ROW($1:$99),1),";")),"",ROW($1:$99)+1),COLUMN(L241)),SMALL(IF(ISERROR(SEARCH(MID(";"&amp;'CASE DATA'!$E241&amp;";",ROW($1:$99),1),";")),"",ROW($1:$99)),COLUMN(L240)+1)-SMALL(IF(ISERROR(SEARCH(MID(";"&amp;'CASE DATA'!$E241&amp;";",ROW($1:$99),1),";")),"",ROW($1:$99)),COLUMN(L240))-1)</f>
        <v/>
      </c>
    </row>
    <row r="242" spans="19:32" x14ac:dyDescent="0.3">
      <c r="S242" s="11">
        <f t="shared" si="4"/>
        <v>0</v>
      </c>
      <c r="U242" s="196" t="str" cm="1">
        <f t="array" ref="U242">MID(";"&amp;'CASE DATA'!$E242&amp;";",SMALL(IF(ISERROR(SEARCH(MID(";"&amp;'CASE DATA'!$E242&amp;";",ROW($1:$99),1),";")),"",ROW($1:$99)+1),COLUMN(A242)),SMALL(IF(ISERROR(SEARCH(MID(";"&amp;'CASE DATA'!$E242&amp;";",ROW($1:$99),1),";")),"",ROW($1:$99)),COLUMN(A241)+1)-SMALL(IF(ISERROR(SEARCH(MID(";"&amp;'CASE DATA'!$E242&amp;";",ROW($1:$99),1),";")),"",ROW($1:$99)),COLUMN(A241))-1)</f>
        <v/>
      </c>
      <c r="V242" s="196" t="str" cm="1">
        <f t="array" ref="V242">MID(";"&amp;'CASE DATA'!$E242&amp;";",SMALL(IF(ISERROR(SEARCH(MID(";"&amp;'CASE DATA'!$E242&amp;";",ROW($1:$99),1),";")),"",ROW($1:$99)+1),COLUMN(B242)),SMALL(IF(ISERROR(SEARCH(MID(";"&amp;'CASE DATA'!$E242&amp;";",ROW($1:$99),1),";")),"",ROW($1:$99)),COLUMN(B241)+1)-SMALL(IF(ISERROR(SEARCH(MID(";"&amp;'CASE DATA'!$E242&amp;";",ROW($1:$99),1),";")),"",ROW($1:$99)),COLUMN(B241))-1)</f>
        <v/>
      </c>
      <c r="W242" s="196" t="str" cm="1">
        <f t="array" ref="W242">MID(";"&amp;'CASE DATA'!$E242&amp;";",SMALL(IF(ISERROR(SEARCH(MID(";"&amp;'CASE DATA'!$E242&amp;";",ROW($1:$99),1),";")),"",ROW($1:$99)+1),COLUMN(C242)),SMALL(IF(ISERROR(SEARCH(MID(";"&amp;'CASE DATA'!$E242&amp;";",ROW($1:$99),1),";")),"",ROW($1:$99)),COLUMN(C241)+1)-SMALL(IF(ISERROR(SEARCH(MID(";"&amp;'CASE DATA'!$E242&amp;";",ROW($1:$99),1),";")),"",ROW($1:$99)),COLUMN(C241))-1)</f>
        <v/>
      </c>
      <c r="X242" s="196" t="str" cm="1">
        <f t="array" ref="X242">MID(";"&amp;'CASE DATA'!$E242&amp;";",SMALL(IF(ISERROR(SEARCH(MID(";"&amp;'CASE DATA'!$E242&amp;";",ROW($1:$99),1),";")),"",ROW($1:$99)+1),COLUMN(D242)),SMALL(IF(ISERROR(SEARCH(MID(";"&amp;'CASE DATA'!$E242&amp;";",ROW($1:$99),1),";")),"",ROW($1:$99)),COLUMN(D241)+1)-SMALL(IF(ISERROR(SEARCH(MID(";"&amp;'CASE DATA'!$E242&amp;";",ROW($1:$99),1),";")),"",ROW($1:$99)),COLUMN(D241))-1)</f>
        <v/>
      </c>
      <c r="Y242" s="196" t="str" cm="1">
        <f t="array" ref="Y242">MID(";"&amp;'CASE DATA'!$E242&amp;";",SMALL(IF(ISERROR(SEARCH(MID(";"&amp;'CASE DATA'!$E242&amp;";",ROW($1:$99),1),";")),"",ROW($1:$99)+1),COLUMN(E242)),SMALL(IF(ISERROR(SEARCH(MID(";"&amp;'CASE DATA'!$E242&amp;";",ROW($1:$99),1),";")),"",ROW($1:$99)),COLUMN(E241)+1)-SMALL(IF(ISERROR(SEARCH(MID(";"&amp;'CASE DATA'!$E242&amp;";",ROW($1:$99),1),";")),"",ROW($1:$99)),COLUMN(E241))-1)</f>
        <v/>
      </c>
      <c r="Z242" s="196" t="str" cm="1">
        <f t="array" ref="Z242">MID(";"&amp;'CASE DATA'!$E242&amp;";",SMALL(IF(ISERROR(SEARCH(MID(";"&amp;'CASE DATA'!$E242&amp;";",ROW($1:$99),1),";")),"",ROW($1:$99)+1),COLUMN(F242)),SMALL(IF(ISERROR(SEARCH(MID(";"&amp;'CASE DATA'!$E242&amp;";",ROW($1:$99),1),";")),"",ROW($1:$99)),COLUMN(F241)+1)-SMALL(IF(ISERROR(SEARCH(MID(";"&amp;'CASE DATA'!$E242&amp;";",ROW($1:$99),1),";")),"",ROW($1:$99)),COLUMN(F241))-1)</f>
        <v/>
      </c>
      <c r="AA242" s="196" t="str" cm="1">
        <f t="array" ref="AA242">MID(";"&amp;'CASE DATA'!$E242&amp;";",SMALL(IF(ISERROR(SEARCH(MID(";"&amp;'CASE DATA'!$E242&amp;";",ROW($1:$99),1),";")),"",ROW($1:$99)+1),COLUMN(G242)),SMALL(IF(ISERROR(SEARCH(MID(";"&amp;'CASE DATA'!$E242&amp;";",ROW($1:$99),1),";")),"",ROW($1:$99)),COLUMN(G241)+1)-SMALL(IF(ISERROR(SEARCH(MID(";"&amp;'CASE DATA'!$E242&amp;";",ROW($1:$99),1),";")),"",ROW($1:$99)),COLUMN(G241))-1)</f>
        <v/>
      </c>
      <c r="AB242" s="196" t="str" cm="1">
        <f t="array" ref="AB242">MID(";"&amp;'CASE DATA'!$E242&amp;";",SMALL(IF(ISERROR(SEARCH(MID(";"&amp;'CASE DATA'!$E242&amp;";",ROW($1:$99),1),";")),"",ROW($1:$99)+1),COLUMN(H242)),SMALL(IF(ISERROR(SEARCH(MID(";"&amp;'CASE DATA'!$E242&amp;";",ROW($1:$99),1),";")),"",ROW($1:$99)),COLUMN(H241)+1)-SMALL(IF(ISERROR(SEARCH(MID(";"&amp;'CASE DATA'!$E242&amp;";",ROW($1:$99),1),";")),"",ROW($1:$99)),COLUMN(H241))-1)</f>
        <v/>
      </c>
      <c r="AC242" s="196" t="str" cm="1">
        <f t="array" ref="AC242">MID(";"&amp;'CASE DATA'!$E242&amp;";",SMALL(IF(ISERROR(SEARCH(MID(";"&amp;'CASE DATA'!$E242&amp;";",ROW($1:$99),1),";")),"",ROW($1:$99)+1),COLUMN(I242)),SMALL(IF(ISERROR(SEARCH(MID(";"&amp;'CASE DATA'!$E242&amp;";",ROW($1:$99),1),";")),"",ROW($1:$99)),COLUMN(I241)+1)-SMALL(IF(ISERROR(SEARCH(MID(";"&amp;'CASE DATA'!$E242&amp;";",ROW($1:$99),1),";")),"",ROW($1:$99)),COLUMN(I241))-1)</f>
        <v/>
      </c>
      <c r="AD242" s="196" t="str" cm="1">
        <f t="array" ref="AD242">MID(";"&amp;'CASE DATA'!$E242&amp;";",SMALL(IF(ISERROR(SEARCH(MID(";"&amp;'CASE DATA'!$E242&amp;";",ROW($1:$99),1),";")),"",ROW($1:$99)+1),COLUMN(J242)),SMALL(IF(ISERROR(SEARCH(MID(";"&amp;'CASE DATA'!$E242&amp;";",ROW($1:$99),1),";")),"",ROW($1:$99)),COLUMN(J241)+1)-SMALL(IF(ISERROR(SEARCH(MID(";"&amp;'CASE DATA'!$E242&amp;";",ROW($1:$99),1),";")),"",ROW($1:$99)),COLUMN(J241))-1)</f>
        <v/>
      </c>
      <c r="AE242" s="196" t="str" cm="1">
        <f t="array" ref="AE242">MID(";"&amp;'CASE DATA'!$E242&amp;";",SMALL(IF(ISERROR(SEARCH(MID(";"&amp;'CASE DATA'!$E242&amp;";",ROW($1:$99),1),";")),"",ROW($1:$99)+1),COLUMN(K242)),SMALL(IF(ISERROR(SEARCH(MID(";"&amp;'CASE DATA'!$E242&amp;";",ROW($1:$99),1),";")),"",ROW($1:$99)),COLUMN(K241)+1)-SMALL(IF(ISERROR(SEARCH(MID(";"&amp;'CASE DATA'!$E242&amp;";",ROW($1:$99),1),";")),"",ROW($1:$99)),COLUMN(K241))-1)</f>
        <v/>
      </c>
      <c r="AF242" s="196" t="str" cm="1">
        <f t="array" ref="AF242">MID(";"&amp;'CASE DATA'!$E242&amp;";",SMALL(IF(ISERROR(SEARCH(MID(";"&amp;'CASE DATA'!$E242&amp;";",ROW($1:$99),1),";")),"",ROW($1:$99)+1),COLUMN(L242)),SMALL(IF(ISERROR(SEARCH(MID(";"&amp;'CASE DATA'!$E242&amp;";",ROW($1:$99),1),";")),"",ROW($1:$99)),COLUMN(L241)+1)-SMALL(IF(ISERROR(SEARCH(MID(";"&amp;'CASE DATA'!$E242&amp;";",ROW($1:$99),1),";")),"",ROW($1:$99)),COLUMN(L241))-1)</f>
        <v/>
      </c>
    </row>
    <row r="243" spans="19:32" x14ac:dyDescent="0.3">
      <c r="S243" s="11">
        <f t="shared" si="4"/>
        <v>0</v>
      </c>
      <c r="U243" s="196" t="str" cm="1">
        <f t="array" ref="U243">MID(";"&amp;'CASE DATA'!$E243&amp;";",SMALL(IF(ISERROR(SEARCH(MID(";"&amp;'CASE DATA'!$E243&amp;";",ROW($1:$99),1),";")),"",ROW($1:$99)+1),COLUMN(A243)),SMALL(IF(ISERROR(SEARCH(MID(";"&amp;'CASE DATA'!$E243&amp;";",ROW($1:$99),1),";")),"",ROW($1:$99)),COLUMN(A242)+1)-SMALL(IF(ISERROR(SEARCH(MID(";"&amp;'CASE DATA'!$E243&amp;";",ROW($1:$99),1),";")),"",ROW($1:$99)),COLUMN(A242))-1)</f>
        <v/>
      </c>
      <c r="V243" s="196" t="str" cm="1">
        <f t="array" ref="V243">MID(";"&amp;'CASE DATA'!$E243&amp;";",SMALL(IF(ISERROR(SEARCH(MID(";"&amp;'CASE DATA'!$E243&amp;";",ROW($1:$99),1),";")),"",ROW($1:$99)+1),COLUMN(B243)),SMALL(IF(ISERROR(SEARCH(MID(";"&amp;'CASE DATA'!$E243&amp;";",ROW($1:$99),1),";")),"",ROW($1:$99)),COLUMN(B242)+1)-SMALL(IF(ISERROR(SEARCH(MID(";"&amp;'CASE DATA'!$E243&amp;";",ROW($1:$99),1),";")),"",ROW($1:$99)),COLUMN(B242))-1)</f>
        <v/>
      </c>
      <c r="W243" s="196" t="str" cm="1">
        <f t="array" ref="W243">MID(";"&amp;'CASE DATA'!$E243&amp;";",SMALL(IF(ISERROR(SEARCH(MID(";"&amp;'CASE DATA'!$E243&amp;";",ROW($1:$99),1),";")),"",ROW($1:$99)+1),COLUMN(C243)),SMALL(IF(ISERROR(SEARCH(MID(";"&amp;'CASE DATA'!$E243&amp;";",ROW($1:$99),1),";")),"",ROW($1:$99)),COLUMN(C242)+1)-SMALL(IF(ISERROR(SEARCH(MID(";"&amp;'CASE DATA'!$E243&amp;";",ROW($1:$99),1),";")),"",ROW($1:$99)),COLUMN(C242))-1)</f>
        <v/>
      </c>
      <c r="X243" s="196" t="str" cm="1">
        <f t="array" ref="X243">MID(";"&amp;'CASE DATA'!$E243&amp;";",SMALL(IF(ISERROR(SEARCH(MID(";"&amp;'CASE DATA'!$E243&amp;";",ROW($1:$99),1),";")),"",ROW($1:$99)+1),COLUMN(D243)),SMALL(IF(ISERROR(SEARCH(MID(";"&amp;'CASE DATA'!$E243&amp;";",ROW($1:$99),1),";")),"",ROW($1:$99)),COLUMN(D242)+1)-SMALL(IF(ISERROR(SEARCH(MID(";"&amp;'CASE DATA'!$E243&amp;";",ROW($1:$99),1),";")),"",ROW($1:$99)),COLUMN(D242))-1)</f>
        <v/>
      </c>
      <c r="Y243" s="196" t="str" cm="1">
        <f t="array" ref="Y243">MID(";"&amp;'CASE DATA'!$E243&amp;";",SMALL(IF(ISERROR(SEARCH(MID(";"&amp;'CASE DATA'!$E243&amp;";",ROW($1:$99),1),";")),"",ROW($1:$99)+1),COLUMN(E243)),SMALL(IF(ISERROR(SEARCH(MID(";"&amp;'CASE DATA'!$E243&amp;";",ROW($1:$99),1),";")),"",ROW($1:$99)),COLUMN(E242)+1)-SMALL(IF(ISERROR(SEARCH(MID(";"&amp;'CASE DATA'!$E243&amp;";",ROW($1:$99),1),";")),"",ROW($1:$99)),COLUMN(E242))-1)</f>
        <v/>
      </c>
      <c r="Z243" s="196" t="str" cm="1">
        <f t="array" ref="Z243">MID(";"&amp;'CASE DATA'!$E243&amp;";",SMALL(IF(ISERROR(SEARCH(MID(";"&amp;'CASE DATA'!$E243&amp;";",ROW($1:$99),1),";")),"",ROW($1:$99)+1),COLUMN(F243)),SMALL(IF(ISERROR(SEARCH(MID(";"&amp;'CASE DATA'!$E243&amp;";",ROW($1:$99),1),";")),"",ROW($1:$99)),COLUMN(F242)+1)-SMALL(IF(ISERROR(SEARCH(MID(";"&amp;'CASE DATA'!$E243&amp;";",ROW($1:$99),1),";")),"",ROW($1:$99)),COLUMN(F242))-1)</f>
        <v/>
      </c>
      <c r="AA243" s="196" t="str" cm="1">
        <f t="array" ref="AA243">MID(";"&amp;'CASE DATA'!$E243&amp;";",SMALL(IF(ISERROR(SEARCH(MID(";"&amp;'CASE DATA'!$E243&amp;";",ROW($1:$99),1),";")),"",ROW($1:$99)+1),COLUMN(G243)),SMALL(IF(ISERROR(SEARCH(MID(";"&amp;'CASE DATA'!$E243&amp;";",ROW($1:$99),1),";")),"",ROW($1:$99)),COLUMN(G242)+1)-SMALL(IF(ISERROR(SEARCH(MID(";"&amp;'CASE DATA'!$E243&amp;";",ROW($1:$99),1),";")),"",ROW($1:$99)),COLUMN(G242))-1)</f>
        <v/>
      </c>
      <c r="AB243" s="196" t="str" cm="1">
        <f t="array" ref="AB243">MID(";"&amp;'CASE DATA'!$E243&amp;";",SMALL(IF(ISERROR(SEARCH(MID(";"&amp;'CASE DATA'!$E243&amp;";",ROW($1:$99),1),";")),"",ROW($1:$99)+1),COLUMN(H243)),SMALL(IF(ISERROR(SEARCH(MID(";"&amp;'CASE DATA'!$E243&amp;";",ROW($1:$99),1),";")),"",ROW($1:$99)),COLUMN(H242)+1)-SMALL(IF(ISERROR(SEARCH(MID(";"&amp;'CASE DATA'!$E243&amp;";",ROW($1:$99),1),";")),"",ROW($1:$99)),COLUMN(H242))-1)</f>
        <v/>
      </c>
      <c r="AC243" s="196" t="str" cm="1">
        <f t="array" ref="AC243">MID(";"&amp;'CASE DATA'!$E243&amp;";",SMALL(IF(ISERROR(SEARCH(MID(";"&amp;'CASE DATA'!$E243&amp;";",ROW($1:$99),1),";")),"",ROW($1:$99)+1),COLUMN(I243)),SMALL(IF(ISERROR(SEARCH(MID(";"&amp;'CASE DATA'!$E243&amp;";",ROW($1:$99),1),";")),"",ROW($1:$99)),COLUMN(I242)+1)-SMALL(IF(ISERROR(SEARCH(MID(";"&amp;'CASE DATA'!$E243&amp;";",ROW($1:$99),1),";")),"",ROW($1:$99)),COLUMN(I242))-1)</f>
        <v/>
      </c>
      <c r="AD243" s="196" t="str" cm="1">
        <f t="array" ref="AD243">MID(";"&amp;'CASE DATA'!$E243&amp;";",SMALL(IF(ISERROR(SEARCH(MID(";"&amp;'CASE DATA'!$E243&amp;";",ROW($1:$99),1),";")),"",ROW($1:$99)+1),COLUMN(J243)),SMALL(IF(ISERROR(SEARCH(MID(";"&amp;'CASE DATA'!$E243&amp;";",ROW($1:$99),1),";")),"",ROW($1:$99)),COLUMN(J242)+1)-SMALL(IF(ISERROR(SEARCH(MID(";"&amp;'CASE DATA'!$E243&amp;";",ROW($1:$99),1),";")),"",ROW($1:$99)),COLUMN(J242))-1)</f>
        <v/>
      </c>
      <c r="AE243" s="196" t="str" cm="1">
        <f t="array" ref="AE243">MID(";"&amp;'CASE DATA'!$E243&amp;";",SMALL(IF(ISERROR(SEARCH(MID(";"&amp;'CASE DATA'!$E243&amp;";",ROW($1:$99),1),";")),"",ROW($1:$99)+1),COLUMN(K243)),SMALL(IF(ISERROR(SEARCH(MID(";"&amp;'CASE DATA'!$E243&amp;";",ROW($1:$99),1),";")),"",ROW($1:$99)),COLUMN(K242)+1)-SMALL(IF(ISERROR(SEARCH(MID(";"&amp;'CASE DATA'!$E243&amp;";",ROW($1:$99),1),";")),"",ROW($1:$99)),COLUMN(K242))-1)</f>
        <v/>
      </c>
      <c r="AF243" s="196" t="str" cm="1">
        <f t="array" ref="AF243">MID(";"&amp;'CASE DATA'!$E243&amp;";",SMALL(IF(ISERROR(SEARCH(MID(";"&amp;'CASE DATA'!$E243&amp;";",ROW($1:$99),1),";")),"",ROW($1:$99)+1),COLUMN(L243)),SMALL(IF(ISERROR(SEARCH(MID(";"&amp;'CASE DATA'!$E243&amp;";",ROW($1:$99),1),";")),"",ROW($1:$99)),COLUMN(L242)+1)-SMALL(IF(ISERROR(SEARCH(MID(";"&amp;'CASE DATA'!$E243&amp;";",ROW($1:$99),1),";")),"",ROW($1:$99)),COLUMN(L242))-1)</f>
        <v/>
      </c>
    </row>
    <row r="244" spans="19:32" x14ac:dyDescent="0.3">
      <c r="S244" s="11">
        <f t="shared" si="4"/>
        <v>0</v>
      </c>
      <c r="U244" s="196" t="str" cm="1">
        <f t="array" ref="U244">MID(";"&amp;'CASE DATA'!$E244&amp;";",SMALL(IF(ISERROR(SEARCH(MID(";"&amp;'CASE DATA'!$E244&amp;";",ROW($1:$99),1),";")),"",ROW($1:$99)+1),COLUMN(A244)),SMALL(IF(ISERROR(SEARCH(MID(";"&amp;'CASE DATA'!$E244&amp;";",ROW($1:$99),1),";")),"",ROW($1:$99)),COLUMN(A243)+1)-SMALL(IF(ISERROR(SEARCH(MID(";"&amp;'CASE DATA'!$E244&amp;";",ROW($1:$99),1),";")),"",ROW($1:$99)),COLUMN(A243))-1)</f>
        <v/>
      </c>
      <c r="V244" s="196" t="str" cm="1">
        <f t="array" ref="V244">MID(";"&amp;'CASE DATA'!$E244&amp;";",SMALL(IF(ISERROR(SEARCH(MID(";"&amp;'CASE DATA'!$E244&amp;";",ROW($1:$99),1),";")),"",ROW($1:$99)+1),COLUMN(B244)),SMALL(IF(ISERROR(SEARCH(MID(";"&amp;'CASE DATA'!$E244&amp;";",ROW($1:$99),1),";")),"",ROW($1:$99)),COLUMN(B243)+1)-SMALL(IF(ISERROR(SEARCH(MID(";"&amp;'CASE DATA'!$E244&amp;";",ROW($1:$99),1),";")),"",ROW($1:$99)),COLUMN(B243))-1)</f>
        <v/>
      </c>
      <c r="W244" s="196" t="str" cm="1">
        <f t="array" ref="W244">MID(";"&amp;'CASE DATA'!$E244&amp;";",SMALL(IF(ISERROR(SEARCH(MID(";"&amp;'CASE DATA'!$E244&amp;";",ROW($1:$99),1),";")),"",ROW($1:$99)+1),COLUMN(C244)),SMALL(IF(ISERROR(SEARCH(MID(";"&amp;'CASE DATA'!$E244&amp;";",ROW($1:$99),1),";")),"",ROW($1:$99)),COLUMN(C243)+1)-SMALL(IF(ISERROR(SEARCH(MID(";"&amp;'CASE DATA'!$E244&amp;";",ROW($1:$99),1),";")),"",ROW($1:$99)),COLUMN(C243))-1)</f>
        <v/>
      </c>
      <c r="X244" s="196" t="str" cm="1">
        <f t="array" ref="X244">MID(";"&amp;'CASE DATA'!$E244&amp;";",SMALL(IF(ISERROR(SEARCH(MID(";"&amp;'CASE DATA'!$E244&amp;";",ROW($1:$99),1),";")),"",ROW($1:$99)+1),COLUMN(D244)),SMALL(IF(ISERROR(SEARCH(MID(";"&amp;'CASE DATA'!$E244&amp;";",ROW($1:$99),1),";")),"",ROW($1:$99)),COLUMN(D243)+1)-SMALL(IF(ISERROR(SEARCH(MID(";"&amp;'CASE DATA'!$E244&amp;";",ROW($1:$99),1),";")),"",ROW($1:$99)),COLUMN(D243))-1)</f>
        <v/>
      </c>
      <c r="Y244" s="196" t="str" cm="1">
        <f t="array" ref="Y244">MID(";"&amp;'CASE DATA'!$E244&amp;";",SMALL(IF(ISERROR(SEARCH(MID(";"&amp;'CASE DATA'!$E244&amp;";",ROW($1:$99),1),";")),"",ROW($1:$99)+1),COLUMN(E244)),SMALL(IF(ISERROR(SEARCH(MID(";"&amp;'CASE DATA'!$E244&amp;";",ROW($1:$99),1),";")),"",ROW($1:$99)),COLUMN(E243)+1)-SMALL(IF(ISERROR(SEARCH(MID(";"&amp;'CASE DATA'!$E244&amp;";",ROW($1:$99),1),";")),"",ROW($1:$99)),COLUMN(E243))-1)</f>
        <v/>
      </c>
      <c r="Z244" s="196" t="str" cm="1">
        <f t="array" ref="Z244">MID(";"&amp;'CASE DATA'!$E244&amp;";",SMALL(IF(ISERROR(SEARCH(MID(";"&amp;'CASE DATA'!$E244&amp;";",ROW($1:$99),1),";")),"",ROW($1:$99)+1),COLUMN(F244)),SMALL(IF(ISERROR(SEARCH(MID(";"&amp;'CASE DATA'!$E244&amp;";",ROW($1:$99),1),";")),"",ROW($1:$99)),COLUMN(F243)+1)-SMALL(IF(ISERROR(SEARCH(MID(";"&amp;'CASE DATA'!$E244&amp;";",ROW($1:$99),1),";")),"",ROW($1:$99)),COLUMN(F243))-1)</f>
        <v/>
      </c>
      <c r="AA244" s="196" t="str" cm="1">
        <f t="array" ref="AA244">MID(";"&amp;'CASE DATA'!$E244&amp;";",SMALL(IF(ISERROR(SEARCH(MID(";"&amp;'CASE DATA'!$E244&amp;";",ROW($1:$99),1),";")),"",ROW($1:$99)+1),COLUMN(G244)),SMALL(IF(ISERROR(SEARCH(MID(";"&amp;'CASE DATA'!$E244&amp;";",ROW($1:$99),1),";")),"",ROW($1:$99)),COLUMN(G243)+1)-SMALL(IF(ISERROR(SEARCH(MID(";"&amp;'CASE DATA'!$E244&amp;";",ROW($1:$99),1),";")),"",ROW($1:$99)),COLUMN(G243))-1)</f>
        <v/>
      </c>
      <c r="AB244" s="196" t="str" cm="1">
        <f t="array" ref="AB244">MID(";"&amp;'CASE DATA'!$E244&amp;";",SMALL(IF(ISERROR(SEARCH(MID(";"&amp;'CASE DATA'!$E244&amp;";",ROW($1:$99),1),";")),"",ROW($1:$99)+1),COLUMN(H244)),SMALL(IF(ISERROR(SEARCH(MID(";"&amp;'CASE DATA'!$E244&amp;";",ROW($1:$99),1),";")),"",ROW($1:$99)),COLUMN(H243)+1)-SMALL(IF(ISERROR(SEARCH(MID(";"&amp;'CASE DATA'!$E244&amp;";",ROW($1:$99),1),";")),"",ROW($1:$99)),COLUMN(H243))-1)</f>
        <v/>
      </c>
      <c r="AC244" s="196" t="str" cm="1">
        <f t="array" ref="AC244">MID(";"&amp;'CASE DATA'!$E244&amp;";",SMALL(IF(ISERROR(SEARCH(MID(";"&amp;'CASE DATA'!$E244&amp;";",ROW($1:$99),1),";")),"",ROW($1:$99)+1),COLUMN(I244)),SMALL(IF(ISERROR(SEARCH(MID(";"&amp;'CASE DATA'!$E244&amp;";",ROW($1:$99),1),";")),"",ROW($1:$99)),COLUMN(I243)+1)-SMALL(IF(ISERROR(SEARCH(MID(";"&amp;'CASE DATA'!$E244&amp;";",ROW($1:$99),1),";")),"",ROW($1:$99)),COLUMN(I243))-1)</f>
        <v/>
      </c>
      <c r="AD244" s="196" t="str" cm="1">
        <f t="array" ref="AD244">MID(";"&amp;'CASE DATA'!$E244&amp;";",SMALL(IF(ISERROR(SEARCH(MID(";"&amp;'CASE DATA'!$E244&amp;";",ROW($1:$99),1),";")),"",ROW($1:$99)+1),COLUMN(J244)),SMALL(IF(ISERROR(SEARCH(MID(";"&amp;'CASE DATA'!$E244&amp;";",ROW($1:$99),1),";")),"",ROW($1:$99)),COLUMN(J243)+1)-SMALL(IF(ISERROR(SEARCH(MID(";"&amp;'CASE DATA'!$E244&amp;";",ROW($1:$99),1),";")),"",ROW($1:$99)),COLUMN(J243))-1)</f>
        <v/>
      </c>
      <c r="AE244" s="196" t="str" cm="1">
        <f t="array" ref="AE244">MID(";"&amp;'CASE DATA'!$E244&amp;";",SMALL(IF(ISERROR(SEARCH(MID(";"&amp;'CASE DATA'!$E244&amp;";",ROW($1:$99),1),";")),"",ROW($1:$99)+1),COLUMN(K244)),SMALL(IF(ISERROR(SEARCH(MID(";"&amp;'CASE DATA'!$E244&amp;";",ROW($1:$99),1),";")),"",ROW($1:$99)),COLUMN(K243)+1)-SMALL(IF(ISERROR(SEARCH(MID(";"&amp;'CASE DATA'!$E244&amp;";",ROW($1:$99),1),";")),"",ROW($1:$99)),COLUMN(K243))-1)</f>
        <v/>
      </c>
      <c r="AF244" s="196" t="str" cm="1">
        <f t="array" ref="AF244">MID(";"&amp;'CASE DATA'!$E244&amp;";",SMALL(IF(ISERROR(SEARCH(MID(";"&amp;'CASE DATA'!$E244&amp;";",ROW($1:$99),1),";")),"",ROW($1:$99)+1),COLUMN(L244)),SMALL(IF(ISERROR(SEARCH(MID(";"&amp;'CASE DATA'!$E244&amp;";",ROW($1:$99),1),";")),"",ROW($1:$99)),COLUMN(L243)+1)-SMALL(IF(ISERROR(SEARCH(MID(";"&amp;'CASE DATA'!$E244&amp;";",ROW($1:$99),1),";")),"",ROW($1:$99)),COLUMN(L243))-1)</f>
        <v/>
      </c>
    </row>
    <row r="245" spans="19:32" x14ac:dyDescent="0.3">
      <c r="S245" s="11">
        <f t="shared" si="4"/>
        <v>0</v>
      </c>
      <c r="U245" s="196" t="str" cm="1">
        <f t="array" ref="U245">MID(";"&amp;'CASE DATA'!$E245&amp;";",SMALL(IF(ISERROR(SEARCH(MID(";"&amp;'CASE DATA'!$E245&amp;";",ROW($1:$99),1),";")),"",ROW($1:$99)+1),COLUMN(A245)),SMALL(IF(ISERROR(SEARCH(MID(";"&amp;'CASE DATA'!$E245&amp;";",ROW($1:$99),1),";")),"",ROW($1:$99)),COLUMN(A244)+1)-SMALL(IF(ISERROR(SEARCH(MID(";"&amp;'CASE DATA'!$E245&amp;";",ROW($1:$99),1),";")),"",ROW($1:$99)),COLUMN(A244))-1)</f>
        <v/>
      </c>
      <c r="V245" s="196" t="str" cm="1">
        <f t="array" ref="V245">MID(";"&amp;'CASE DATA'!$E245&amp;";",SMALL(IF(ISERROR(SEARCH(MID(";"&amp;'CASE DATA'!$E245&amp;";",ROW($1:$99),1),";")),"",ROW($1:$99)+1),COLUMN(B245)),SMALL(IF(ISERROR(SEARCH(MID(";"&amp;'CASE DATA'!$E245&amp;";",ROW($1:$99),1),";")),"",ROW($1:$99)),COLUMN(B244)+1)-SMALL(IF(ISERROR(SEARCH(MID(";"&amp;'CASE DATA'!$E245&amp;";",ROW($1:$99),1),";")),"",ROW($1:$99)),COLUMN(B244))-1)</f>
        <v/>
      </c>
      <c r="W245" s="196" t="str" cm="1">
        <f t="array" ref="W245">MID(";"&amp;'CASE DATA'!$E245&amp;";",SMALL(IF(ISERROR(SEARCH(MID(";"&amp;'CASE DATA'!$E245&amp;";",ROW($1:$99),1),";")),"",ROW($1:$99)+1),COLUMN(C245)),SMALL(IF(ISERROR(SEARCH(MID(";"&amp;'CASE DATA'!$E245&amp;";",ROW($1:$99),1),";")),"",ROW($1:$99)),COLUMN(C244)+1)-SMALL(IF(ISERROR(SEARCH(MID(";"&amp;'CASE DATA'!$E245&amp;";",ROW($1:$99),1),";")),"",ROW($1:$99)),COLUMN(C244))-1)</f>
        <v/>
      </c>
      <c r="X245" s="196" t="str" cm="1">
        <f t="array" ref="X245">MID(";"&amp;'CASE DATA'!$E245&amp;";",SMALL(IF(ISERROR(SEARCH(MID(";"&amp;'CASE DATA'!$E245&amp;";",ROW($1:$99),1),";")),"",ROW($1:$99)+1),COLUMN(D245)),SMALL(IF(ISERROR(SEARCH(MID(";"&amp;'CASE DATA'!$E245&amp;";",ROW($1:$99),1),";")),"",ROW($1:$99)),COLUMN(D244)+1)-SMALL(IF(ISERROR(SEARCH(MID(";"&amp;'CASE DATA'!$E245&amp;";",ROW($1:$99),1),";")),"",ROW($1:$99)),COLUMN(D244))-1)</f>
        <v/>
      </c>
      <c r="Y245" s="196" t="str" cm="1">
        <f t="array" ref="Y245">MID(";"&amp;'CASE DATA'!$E245&amp;";",SMALL(IF(ISERROR(SEARCH(MID(";"&amp;'CASE DATA'!$E245&amp;";",ROW($1:$99),1),";")),"",ROW($1:$99)+1),COLUMN(E245)),SMALL(IF(ISERROR(SEARCH(MID(";"&amp;'CASE DATA'!$E245&amp;";",ROW($1:$99),1),";")),"",ROW($1:$99)),COLUMN(E244)+1)-SMALL(IF(ISERROR(SEARCH(MID(";"&amp;'CASE DATA'!$E245&amp;";",ROW($1:$99),1),";")),"",ROW($1:$99)),COLUMN(E244))-1)</f>
        <v/>
      </c>
      <c r="Z245" s="196" t="str" cm="1">
        <f t="array" ref="Z245">MID(";"&amp;'CASE DATA'!$E245&amp;";",SMALL(IF(ISERROR(SEARCH(MID(";"&amp;'CASE DATA'!$E245&amp;";",ROW($1:$99),1),";")),"",ROW($1:$99)+1),COLUMN(F245)),SMALL(IF(ISERROR(SEARCH(MID(";"&amp;'CASE DATA'!$E245&amp;";",ROW($1:$99),1),";")),"",ROW($1:$99)),COLUMN(F244)+1)-SMALL(IF(ISERROR(SEARCH(MID(";"&amp;'CASE DATA'!$E245&amp;";",ROW($1:$99),1),";")),"",ROW($1:$99)),COLUMN(F244))-1)</f>
        <v/>
      </c>
      <c r="AA245" s="196" t="str" cm="1">
        <f t="array" ref="AA245">MID(";"&amp;'CASE DATA'!$E245&amp;";",SMALL(IF(ISERROR(SEARCH(MID(";"&amp;'CASE DATA'!$E245&amp;";",ROW($1:$99),1),";")),"",ROW($1:$99)+1),COLUMN(G245)),SMALL(IF(ISERROR(SEARCH(MID(";"&amp;'CASE DATA'!$E245&amp;";",ROW($1:$99),1),";")),"",ROW($1:$99)),COLUMN(G244)+1)-SMALL(IF(ISERROR(SEARCH(MID(";"&amp;'CASE DATA'!$E245&amp;";",ROW($1:$99),1),";")),"",ROW($1:$99)),COLUMN(G244))-1)</f>
        <v/>
      </c>
      <c r="AB245" s="196" t="str" cm="1">
        <f t="array" ref="AB245">MID(";"&amp;'CASE DATA'!$E245&amp;";",SMALL(IF(ISERROR(SEARCH(MID(";"&amp;'CASE DATA'!$E245&amp;";",ROW($1:$99),1),";")),"",ROW($1:$99)+1),COLUMN(H245)),SMALL(IF(ISERROR(SEARCH(MID(";"&amp;'CASE DATA'!$E245&amp;";",ROW($1:$99),1),";")),"",ROW($1:$99)),COLUMN(H244)+1)-SMALL(IF(ISERROR(SEARCH(MID(";"&amp;'CASE DATA'!$E245&amp;";",ROW($1:$99),1),";")),"",ROW($1:$99)),COLUMN(H244))-1)</f>
        <v/>
      </c>
      <c r="AC245" s="196" t="str" cm="1">
        <f t="array" ref="AC245">MID(";"&amp;'CASE DATA'!$E245&amp;";",SMALL(IF(ISERROR(SEARCH(MID(";"&amp;'CASE DATA'!$E245&amp;";",ROW($1:$99),1),";")),"",ROW($1:$99)+1),COLUMN(I245)),SMALL(IF(ISERROR(SEARCH(MID(";"&amp;'CASE DATA'!$E245&amp;";",ROW($1:$99),1),";")),"",ROW($1:$99)),COLUMN(I244)+1)-SMALL(IF(ISERROR(SEARCH(MID(";"&amp;'CASE DATA'!$E245&amp;";",ROW($1:$99),1),";")),"",ROW($1:$99)),COLUMN(I244))-1)</f>
        <v/>
      </c>
      <c r="AD245" s="196" t="str" cm="1">
        <f t="array" ref="AD245">MID(";"&amp;'CASE DATA'!$E245&amp;";",SMALL(IF(ISERROR(SEARCH(MID(";"&amp;'CASE DATA'!$E245&amp;";",ROW($1:$99),1),";")),"",ROW($1:$99)+1),COLUMN(J245)),SMALL(IF(ISERROR(SEARCH(MID(";"&amp;'CASE DATA'!$E245&amp;";",ROW($1:$99),1),";")),"",ROW($1:$99)),COLUMN(J244)+1)-SMALL(IF(ISERROR(SEARCH(MID(";"&amp;'CASE DATA'!$E245&amp;";",ROW($1:$99),1),";")),"",ROW($1:$99)),COLUMN(J244))-1)</f>
        <v/>
      </c>
      <c r="AE245" s="196" t="str" cm="1">
        <f t="array" ref="AE245">MID(";"&amp;'CASE DATA'!$E245&amp;";",SMALL(IF(ISERROR(SEARCH(MID(";"&amp;'CASE DATA'!$E245&amp;";",ROW($1:$99),1),";")),"",ROW($1:$99)+1),COLUMN(K245)),SMALL(IF(ISERROR(SEARCH(MID(";"&amp;'CASE DATA'!$E245&amp;";",ROW($1:$99),1),";")),"",ROW($1:$99)),COLUMN(K244)+1)-SMALL(IF(ISERROR(SEARCH(MID(";"&amp;'CASE DATA'!$E245&amp;";",ROW($1:$99),1),";")),"",ROW($1:$99)),COLUMN(K244))-1)</f>
        <v/>
      </c>
      <c r="AF245" s="196" t="str" cm="1">
        <f t="array" ref="AF245">MID(";"&amp;'CASE DATA'!$E245&amp;";",SMALL(IF(ISERROR(SEARCH(MID(";"&amp;'CASE DATA'!$E245&amp;";",ROW($1:$99),1),";")),"",ROW($1:$99)+1),COLUMN(L245)),SMALL(IF(ISERROR(SEARCH(MID(";"&amp;'CASE DATA'!$E245&amp;";",ROW($1:$99),1),";")),"",ROW($1:$99)),COLUMN(L244)+1)-SMALL(IF(ISERROR(SEARCH(MID(";"&amp;'CASE DATA'!$E245&amp;";",ROW($1:$99),1),";")),"",ROW($1:$99)),COLUMN(L244))-1)</f>
        <v/>
      </c>
    </row>
    <row r="246" spans="19:32" x14ac:dyDescent="0.3">
      <c r="S246" s="11">
        <f t="shared" si="4"/>
        <v>0</v>
      </c>
      <c r="U246" s="196" t="str" cm="1">
        <f t="array" ref="U246">MID(";"&amp;'CASE DATA'!$E246&amp;";",SMALL(IF(ISERROR(SEARCH(MID(";"&amp;'CASE DATA'!$E246&amp;";",ROW($1:$99),1),";")),"",ROW($1:$99)+1),COLUMN(A246)),SMALL(IF(ISERROR(SEARCH(MID(";"&amp;'CASE DATA'!$E246&amp;";",ROW($1:$99),1),";")),"",ROW($1:$99)),COLUMN(A245)+1)-SMALL(IF(ISERROR(SEARCH(MID(";"&amp;'CASE DATA'!$E246&amp;";",ROW($1:$99),1),";")),"",ROW($1:$99)),COLUMN(A245))-1)</f>
        <v/>
      </c>
      <c r="V246" s="196" t="str" cm="1">
        <f t="array" ref="V246">MID(";"&amp;'CASE DATA'!$E246&amp;";",SMALL(IF(ISERROR(SEARCH(MID(";"&amp;'CASE DATA'!$E246&amp;";",ROW($1:$99),1),";")),"",ROW($1:$99)+1),COLUMN(B246)),SMALL(IF(ISERROR(SEARCH(MID(";"&amp;'CASE DATA'!$E246&amp;";",ROW($1:$99),1),";")),"",ROW($1:$99)),COLUMN(B245)+1)-SMALL(IF(ISERROR(SEARCH(MID(";"&amp;'CASE DATA'!$E246&amp;";",ROW($1:$99),1),";")),"",ROW($1:$99)),COLUMN(B245))-1)</f>
        <v/>
      </c>
      <c r="W246" s="196" t="str" cm="1">
        <f t="array" ref="W246">MID(";"&amp;'CASE DATA'!$E246&amp;";",SMALL(IF(ISERROR(SEARCH(MID(";"&amp;'CASE DATA'!$E246&amp;";",ROW($1:$99),1),";")),"",ROW($1:$99)+1),COLUMN(C246)),SMALL(IF(ISERROR(SEARCH(MID(";"&amp;'CASE DATA'!$E246&amp;";",ROW($1:$99),1),";")),"",ROW($1:$99)),COLUMN(C245)+1)-SMALL(IF(ISERROR(SEARCH(MID(";"&amp;'CASE DATA'!$E246&amp;";",ROW($1:$99),1),";")),"",ROW($1:$99)),COLUMN(C245))-1)</f>
        <v/>
      </c>
      <c r="X246" s="196" t="str" cm="1">
        <f t="array" ref="X246">MID(";"&amp;'CASE DATA'!$E246&amp;";",SMALL(IF(ISERROR(SEARCH(MID(";"&amp;'CASE DATA'!$E246&amp;";",ROW($1:$99),1),";")),"",ROW($1:$99)+1),COLUMN(D246)),SMALL(IF(ISERROR(SEARCH(MID(";"&amp;'CASE DATA'!$E246&amp;";",ROW($1:$99),1),";")),"",ROW($1:$99)),COLUMN(D245)+1)-SMALL(IF(ISERROR(SEARCH(MID(";"&amp;'CASE DATA'!$E246&amp;";",ROW($1:$99),1),";")),"",ROW($1:$99)),COLUMN(D245))-1)</f>
        <v/>
      </c>
      <c r="Y246" s="196" t="str" cm="1">
        <f t="array" ref="Y246">MID(";"&amp;'CASE DATA'!$E246&amp;";",SMALL(IF(ISERROR(SEARCH(MID(";"&amp;'CASE DATA'!$E246&amp;";",ROW($1:$99),1),";")),"",ROW($1:$99)+1),COLUMN(E246)),SMALL(IF(ISERROR(SEARCH(MID(";"&amp;'CASE DATA'!$E246&amp;";",ROW($1:$99),1),";")),"",ROW($1:$99)),COLUMN(E245)+1)-SMALL(IF(ISERROR(SEARCH(MID(";"&amp;'CASE DATA'!$E246&amp;";",ROW($1:$99),1),";")),"",ROW($1:$99)),COLUMN(E245))-1)</f>
        <v/>
      </c>
      <c r="Z246" s="196" t="str" cm="1">
        <f t="array" ref="Z246">MID(";"&amp;'CASE DATA'!$E246&amp;";",SMALL(IF(ISERROR(SEARCH(MID(";"&amp;'CASE DATA'!$E246&amp;";",ROW($1:$99),1),";")),"",ROW($1:$99)+1),COLUMN(F246)),SMALL(IF(ISERROR(SEARCH(MID(";"&amp;'CASE DATA'!$E246&amp;";",ROW($1:$99),1),";")),"",ROW($1:$99)),COLUMN(F245)+1)-SMALL(IF(ISERROR(SEARCH(MID(";"&amp;'CASE DATA'!$E246&amp;";",ROW($1:$99),1),";")),"",ROW($1:$99)),COLUMN(F245))-1)</f>
        <v/>
      </c>
      <c r="AA246" s="196" t="str" cm="1">
        <f t="array" ref="AA246">MID(";"&amp;'CASE DATA'!$E246&amp;";",SMALL(IF(ISERROR(SEARCH(MID(";"&amp;'CASE DATA'!$E246&amp;";",ROW($1:$99),1),";")),"",ROW($1:$99)+1),COLUMN(G246)),SMALL(IF(ISERROR(SEARCH(MID(";"&amp;'CASE DATA'!$E246&amp;";",ROW($1:$99),1),";")),"",ROW($1:$99)),COLUMN(G245)+1)-SMALL(IF(ISERROR(SEARCH(MID(";"&amp;'CASE DATA'!$E246&amp;";",ROW($1:$99),1),";")),"",ROW($1:$99)),COLUMN(G245))-1)</f>
        <v/>
      </c>
      <c r="AB246" s="196" t="str" cm="1">
        <f t="array" ref="AB246">MID(";"&amp;'CASE DATA'!$E246&amp;";",SMALL(IF(ISERROR(SEARCH(MID(";"&amp;'CASE DATA'!$E246&amp;";",ROW($1:$99),1),";")),"",ROW($1:$99)+1),COLUMN(H246)),SMALL(IF(ISERROR(SEARCH(MID(";"&amp;'CASE DATA'!$E246&amp;";",ROW($1:$99),1),";")),"",ROW($1:$99)),COLUMN(H245)+1)-SMALL(IF(ISERROR(SEARCH(MID(";"&amp;'CASE DATA'!$E246&amp;";",ROW($1:$99),1),";")),"",ROW($1:$99)),COLUMN(H245))-1)</f>
        <v/>
      </c>
      <c r="AC246" s="196" t="str" cm="1">
        <f t="array" ref="AC246">MID(";"&amp;'CASE DATA'!$E246&amp;";",SMALL(IF(ISERROR(SEARCH(MID(";"&amp;'CASE DATA'!$E246&amp;";",ROW($1:$99),1),";")),"",ROW($1:$99)+1),COLUMN(I246)),SMALL(IF(ISERROR(SEARCH(MID(";"&amp;'CASE DATA'!$E246&amp;";",ROW($1:$99),1),";")),"",ROW($1:$99)),COLUMN(I245)+1)-SMALL(IF(ISERROR(SEARCH(MID(";"&amp;'CASE DATA'!$E246&amp;";",ROW($1:$99),1),";")),"",ROW($1:$99)),COLUMN(I245))-1)</f>
        <v/>
      </c>
      <c r="AD246" s="196" t="str" cm="1">
        <f t="array" ref="AD246">MID(";"&amp;'CASE DATA'!$E246&amp;";",SMALL(IF(ISERROR(SEARCH(MID(";"&amp;'CASE DATA'!$E246&amp;";",ROW($1:$99),1),";")),"",ROW($1:$99)+1),COLUMN(J246)),SMALL(IF(ISERROR(SEARCH(MID(";"&amp;'CASE DATA'!$E246&amp;";",ROW($1:$99),1),";")),"",ROW($1:$99)),COLUMN(J245)+1)-SMALL(IF(ISERROR(SEARCH(MID(";"&amp;'CASE DATA'!$E246&amp;";",ROW($1:$99),1),";")),"",ROW($1:$99)),COLUMN(J245))-1)</f>
        <v/>
      </c>
      <c r="AE246" s="196" t="str" cm="1">
        <f t="array" ref="AE246">MID(";"&amp;'CASE DATA'!$E246&amp;";",SMALL(IF(ISERROR(SEARCH(MID(";"&amp;'CASE DATA'!$E246&amp;";",ROW($1:$99),1),";")),"",ROW($1:$99)+1),COLUMN(K246)),SMALL(IF(ISERROR(SEARCH(MID(";"&amp;'CASE DATA'!$E246&amp;";",ROW($1:$99),1),";")),"",ROW($1:$99)),COLUMN(K245)+1)-SMALL(IF(ISERROR(SEARCH(MID(";"&amp;'CASE DATA'!$E246&amp;";",ROW($1:$99),1),";")),"",ROW($1:$99)),COLUMN(K245))-1)</f>
        <v/>
      </c>
      <c r="AF246" s="196" t="str" cm="1">
        <f t="array" ref="AF246">MID(";"&amp;'CASE DATA'!$E246&amp;";",SMALL(IF(ISERROR(SEARCH(MID(";"&amp;'CASE DATA'!$E246&amp;";",ROW($1:$99),1),";")),"",ROW($1:$99)+1),COLUMN(L246)),SMALL(IF(ISERROR(SEARCH(MID(";"&amp;'CASE DATA'!$E246&amp;";",ROW($1:$99),1),";")),"",ROW($1:$99)),COLUMN(L245)+1)-SMALL(IF(ISERROR(SEARCH(MID(";"&amp;'CASE DATA'!$E246&amp;";",ROW($1:$99),1),";")),"",ROW($1:$99)),COLUMN(L245))-1)</f>
        <v/>
      </c>
    </row>
    <row r="247" spans="19:32" x14ac:dyDescent="0.3">
      <c r="S247" s="11">
        <f t="shared" si="4"/>
        <v>0</v>
      </c>
      <c r="U247" s="196" t="str" cm="1">
        <f t="array" ref="U247">MID(";"&amp;'CASE DATA'!$E247&amp;";",SMALL(IF(ISERROR(SEARCH(MID(";"&amp;'CASE DATA'!$E247&amp;";",ROW($1:$99),1),";")),"",ROW($1:$99)+1),COLUMN(A247)),SMALL(IF(ISERROR(SEARCH(MID(";"&amp;'CASE DATA'!$E247&amp;";",ROW($1:$99),1),";")),"",ROW($1:$99)),COLUMN(A246)+1)-SMALL(IF(ISERROR(SEARCH(MID(";"&amp;'CASE DATA'!$E247&amp;";",ROW($1:$99),1),";")),"",ROW($1:$99)),COLUMN(A246))-1)</f>
        <v/>
      </c>
      <c r="V247" s="196" t="str" cm="1">
        <f t="array" ref="V247">MID(";"&amp;'CASE DATA'!$E247&amp;";",SMALL(IF(ISERROR(SEARCH(MID(";"&amp;'CASE DATA'!$E247&amp;";",ROW($1:$99),1),";")),"",ROW($1:$99)+1),COLUMN(B247)),SMALL(IF(ISERROR(SEARCH(MID(";"&amp;'CASE DATA'!$E247&amp;";",ROW($1:$99),1),";")),"",ROW($1:$99)),COLUMN(B246)+1)-SMALL(IF(ISERROR(SEARCH(MID(";"&amp;'CASE DATA'!$E247&amp;";",ROW($1:$99),1),";")),"",ROW($1:$99)),COLUMN(B246))-1)</f>
        <v/>
      </c>
      <c r="W247" s="196" t="str" cm="1">
        <f t="array" ref="W247">MID(";"&amp;'CASE DATA'!$E247&amp;";",SMALL(IF(ISERROR(SEARCH(MID(";"&amp;'CASE DATA'!$E247&amp;";",ROW($1:$99),1),";")),"",ROW($1:$99)+1),COLUMN(C247)),SMALL(IF(ISERROR(SEARCH(MID(";"&amp;'CASE DATA'!$E247&amp;";",ROW($1:$99),1),";")),"",ROW($1:$99)),COLUMN(C246)+1)-SMALL(IF(ISERROR(SEARCH(MID(";"&amp;'CASE DATA'!$E247&amp;";",ROW($1:$99),1),";")),"",ROW($1:$99)),COLUMN(C246))-1)</f>
        <v/>
      </c>
      <c r="X247" s="196" t="str" cm="1">
        <f t="array" ref="X247">MID(";"&amp;'CASE DATA'!$E247&amp;";",SMALL(IF(ISERROR(SEARCH(MID(";"&amp;'CASE DATA'!$E247&amp;";",ROW($1:$99),1),";")),"",ROW($1:$99)+1),COLUMN(D247)),SMALL(IF(ISERROR(SEARCH(MID(";"&amp;'CASE DATA'!$E247&amp;";",ROW($1:$99),1),";")),"",ROW($1:$99)),COLUMN(D246)+1)-SMALL(IF(ISERROR(SEARCH(MID(";"&amp;'CASE DATA'!$E247&amp;";",ROW($1:$99),1),";")),"",ROW($1:$99)),COLUMN(D246))-1)</f>
        <v/>
      </c>
      <c r="Y247" s="196" t="str" cm="1">
        <f t="array" ref="Y247">MID(";"&amp;'CASE DATA'!$E247&amp;";",SMALL(IF(ISERROR(SEARCH(MID(";"&amp;'CASE DATA'!$E247&amp;";",ROW($1:$99),1),";")),"",ROW($1:$99)+1),COLUMN(E247)),SMALL(IF(ISERROR(SEARCH(MID(";"&amp;'CASE DATA'!$E247&amp;";",ROW($1:$99),1),";")),"",ROW($1:$99)),COLUMN(E246)+1)-SMALL(IF(ISERROR(SEARCH(MID(";"&amp;'CASE DATA'!$E247&amp;";",ROW($1:$99),1),";")),"",ROW($1:$99)),COLUMN(E246))-1)</f>
        <v/>
      </c>
      <c r="Z247" s="196" t="str" cm="1">
        <f t="array" ref="Z247">MID(";"&amp;'CASE DATA'!$E247&amp;";",SMALL(IF(ISERROR(SEARCH(MID(";"&amp;'CASE DATA'!$E247&amp;";",ROW($1:$99),1),";")),"",ROW($1:$99)+1),COLUMN(F247)),SMALL(IF(ISERROR(SEARCH(MID(";"&amp;'CASE DATA'!$E247&amp;";",ROW($1:$99),1),";")),"",ROW($1:$99)),COLUMN(F246)+1)-SMALL(IF(ISERROR(SEARCH(MID(";"&amp;'CASE DATA'!$E247&amp;";",ROW($1:$99),1),";")),"",ROW($1:$99)),COLUMN(F246))-1)</f>
        <v/>
      </c>
      <c r="AA247" s="196" t="str" cm="1">
        <f t="array" ref="AA247">MID(";"&amp;'CASE DATA'!$E247&amp;";",SMALL(IF(ISERROR(SEARCH(MID(";"&amp;'CASE DATA'!$E247&amp;";",ROW($1:$99),1),";")),"",ROW($1:$99)+1),COLUMN(G247)),SMALL(IF(ISERROR(SEARCH(MID(";"&amp;'CASE DATA'!$E247&amp;";",ROW($1:$99),1),";")),"",ROW($1:$99)),COLUMN(G246)+1)-SMALL(IF(ISERROR(SEARCH(MID(";"&amp;'CASE DATA'!$E247&amp;";",ROW($1:$99),1),";")),"",ROW($1:$99)),COLUMN(G246))-1)</f>
        <v/>
      </c>
      <c r="AB247" s="196" t="str" cm="1">
        <f t="array" ref="AB247">MID(";"&amp;'CASE DATA'!$E247&amp;";",SMALL(IF(ISERROR(SEARCH(MID(";"&amp;'CASE DATA'!$E247&amp;";",ROW($1:$99),1),";")),"",ROW($1:$99)+1),COLUMN(H247)),SMALL(IF(ISERROR(SEARCH(MID(";"&amp;'CASE DATA'!$E247&amp;";",ROW($1:$99),1),";")),"",ROW($1:$99)),COLUMN(H246)+1)-SMALL(IF(ISERROR(SEARCH(MID(";"&amp;'CASE DATA'!$E247&amp;";",ROW($1:$99),1),";")),"",ROW($1:$99)),COLUMN(H246))-1)</f>
        <v/>
      </c>
      <c r="AC247" s="196" t="str" cm="1">
        <f t="array" ref="AC247">MID(";"&amp;'CASE DATA'!$E247&amp;";",SMALL(IF(ISERROR(SEARCH(MID(";"&amp;'CASE DATA'!$E247&amp;";",ROW($1:$99),1),";")),"",ROW($1:$99)+1),COLUMN(I247)),SMALL(IF(ISERROR(SEARCH(MID(";"&amp;'CASE DATA'!$E247&amp;";",ROW($1:$99),1),";")),"",ROW($1:$99)),COLUMN(I246)+1)-SMALL(IF(ISERROR(SEARCH(MID(";"&amp;'CASE DATA'!$E247&amp;";",ROW($1:$99),1),";")),"",ROW($1:$99)),COLUMN(I246))-1)</f>
        <v/>
      </c>
      <c r="AD247" s="196" t="str" cm="1">
        <f t="array" ref="AD247">MID(";"&amp;'CASE DATA'!$E247&amp;";",SMALL(IF(ISERROR(SEARCH(MID(";"&amp;'CASE DATA'!$E247&amp;";",ROW($1:$99),1),";")),"",ROW($1:$99)+1),COLUMN(J247)),SMALL(IF(ISERROR(SEARCH(MID(";"&amp;'CASE DATA'!$E247&amp;";",ROW($1:$99),1),";")),"",ROW($1:$99)),COLUMN(J246)+1)-SMALL(IF(ISERROR(SEARCH(MID(";"&amp;'CASE DATA'!$E247&amp;";",ROW($1:$99),1),";")),"",ROW($1:$99)),COLUMN(J246))-1)</f>
        <v/>
      </c>
      <c r="AE247" s="196" t="str" cm="1">
        <f t="array" ref="AE247">MID(";"&amp;'CASE DATA'!$E247&amp;";",SMALL(IF(ISERROR(SEARCH(MID(";"&amp;'CASE DATA'!$E247&amp;";",ROW($1:$99),1),";")),"",ROW($1:$99)+1),COLUMN(K247)),SMALL(IF(ISERROR(SEARCH(MID(";"&amp;'CASE DATA'!$E247&amp;";",ROW($1:$99),1),";")),"",ROW($1:$99)),COLUMN(K246)+1)-SMALL(IF(ISERROR(SEARCH(MID(";"&amp;'CASE DATA'!$E247&amp;";",ROW($1:$99),1),";")),"",ROW($1:$99)),COLUMN(K246))-1)</f>
        <v/>
      </c>
      <c r="AF247" s="196" t="str" cm="1">
        <f t="array" ref="AF247">MID(";"&amp;'CASE DATA'!$E247&amp;";",SMALL(IF(ISERROR(SEARCH(MID(";"&amp;'CASE DATA'!$E247&amp;";",ROW($1:$99),1),";")),"",ROW($1:$99)+1),COLUMN(L247)),SMALL(IF(ISERROR(SEARCH(MID(";"&amp;'CASE DATA'!$E247&amp;";",ROW($1:$99),1),";")),"",ROW($1:$99)),COLUMN(L246)+1)-SMALL(IF(ISERROR(SEARCH(MID(";"&amp;'CASE DATA'!$E247&amp;";",ROW($1:$99),1),";")),"",ROW($1:$99)),COLUMN(L246))-1)</f>
        <v/>
      </c>
    </row>
    <row r="248" spans="19:32" x14ac:dyDescent="0.3">
      <c r="S248" s="11">
        <f t="shared" si="4"/>
        <v>0</v>
      </c>
      <c r="U248" s="196" t="str" cm="1">
        <f t="array" ref="U248">MID(";"&amp;'CASE DATA'!$E248&amp;";",SMALL(IF(ISERROR(SEARCH(MID(";"&amp;'CASE DATA'!$E248&amp;";",ROW($1:$99),1),";")),"",ROW($1:$99)+1),COLUMN(A248)),SMALL(IF(ISERROR(SEARCH(MID(";"&amp;'CASE DATA'!$E248&amp;";",ROW($1:$99),1),";")),"",ROW($1:$99)),COLUMN(A247)+1)-SMALL(IF(ISERROR(SEARCH(MID(";"&amp;'CASE DATA'!$E248&amp;";",ROW($1:$99),1),";")),"",ROW($1:$99)),COLUMN(A247))-1)</f>
        <v/>
      </c>
      <c r="V248" s="196" t="str" cm="1">
        <f t="array" ref="V248">MID(";"&amp;'CASE DATA'!$E248&amp;";",SMALL(IF(ISERROR(SEARCH(MID(";"&amp;'CASE DATA'!$E248&amp;";",ROW($1:$99),1),";")),"",ROW($1:$99)+1),COLUMN(B248)),SMALL(IF(ISERROR(SEARCH(MID(";"&amp;'CASE DATA'!$E248&amp;";",ROW($1:$99),1),";")),"",ROW($1:$99)),COLUMN(B247)+1)-SMALL(IF(ISERROR(SEARCH(MID(";"&amp;'CASE DATA'!$E248&amp;";",ROW($1:$99),1),";")),"",ROW($1:$99)),COLUMN(B247))-1)</f>
        <v/>
      </c>
      <c r="W248" s="196" t="str" cm="1">
        <f t="array" ref="W248">MID(";"&amp;'CASE DATA'!$E248&amp;";",SMALL(IF(ISERROR(SEARCH(MID(";"&amp;'CASE DATA'!$E248&amp;";",ROW($1:$99),1),";")),"",ROW($1:$99)+1),COLUMN(C248)),SMALL(IF(ISERROR(SEARCH(MID(";"&amp;'CASE DATA'!$E248&amp;";",ROW($1:$99),1),";")),"",ROW($1:$99)),COLUMN(C247)+1)-SMALL(IF(ISERROR(SEARCH(MID(";"&amp;'CASE DATA'!$E248&amp;";",ROW($1:$99),1),";")),"",ROW($1:$99)),COLUMN(C247))-1)</f>
        <v/>
      </c>
      <c r="X248" s="196" t="str" cm="1">
        <f t="array" ref="X248">MID(";"&amp;'CASE DATA'!$E248&amp;";",SMALL(IF(ISERROR(SEARCH(MID(";"&amp;'CASE DATA'!$E248&amp;";",ROW($1:$99),1),";")),"",ROW($1:$99)+1),COLUMN(D248)),SMALL(IF(ISERROR(SEARCH(MID(";"&amp;'CASE DATA'!$E248&amp;";",ROW($1:$99),1),";")),"",ROW($1:$99)),COLUMN(D247)+1)-SMALL(IF(ISERROR(SEARCH(MID(";"&amp;'CASE DATA'!$E248&amp;";",ROW($1:$99),1),";")),"",ROW($1:$99)),COLUMN(D247))-1)</f>
        <v/>
      </c>
      <c r="Y248" s="196" t="str" cm="1">
        <f t="array" ref="Y248">MID(";"&amp;'CASE DATA'!$E248&amp;";",SMALL(IF(ISERROR(SEARCH(MID(";"&amp;'CASE DATA'!$E248&amp;";",ROW($1:$99),1),";")),"",ROW($1:$99)+1),COLUMN(E248)),SMALL(IF(ISERROR(SEARCH(MID(";"&amp;'CASE DATA'!$E248&amp;";",ROW($1:$99),1),";")),"",ROW($1:$99)),COLUMN(E247)+1)-SMALL(IF(ISERROR(SEARCH(MID(";"&amp;'CASE DATA'!$E248&amp;";",ROW($1:$99),1),";")),"",ROW($1:$99)),COLUMN(E247))-1)</f>
        <v/>
      </c>
      <c r="Z248" s="196" t="str" cm="1">
        <f t="array" ref="Z248">MID(";"&amp;'CASE DATA'!$E248&amp;";",SMALL(IF(ISERROR(SEARCH(MID(";"&amp;'CASE DATA'!$E248&amp;";",ROW($1:$99),1),";")),"",ROW($1:$99)+1),COLUMN(F248)),SMALL(IF(ISERROR(SEARCH(MID(";"&amp;'CASE DATA'!$E248&amp;";",ROW($1:$99),1),";")),"",ROW($1:$99)),COLUMN(F247)+1)-SMALL(IF(ISERROR(SEARCH(MID(";"&amp;'CASE DATA'!$E248&amp;";",ROW($1:$99),1),";")),"",ROW($1:$99)),COLUMN(F247))-1)</f>
        <v/>
      </c>
      <c r="AA248" s="196" t="str" cm="1">
        <f t="array" ref="AA248">MID(";"&amp;'CASE DATA'!$E248&amp;";",SMALL(IF(ISERROR(SEARCH(MID(";"&amp;'CASE DATA'!$E248&amp;";",ROW($1:$99),1),";")),"",ROW($1:$99)+1),COLUMN(G248)),SMALL(IF(ISERROR(SEARCH(MID(";"&amp;'CASE DATA'!$E248&amp;";",ROW($1:$99),1),";")),"",ROW($1:$99)),COLUMN(G247)+1)-SMALL(IF(ISERROR(SEARCH(MID(";"&amp;'CASE DATA'!$E248&amp;";",ROW($1:$99),1),";")),"",ROW($1:$99)),COLUMN(G247))-1)</f>
        <v/>
      </c>
      <c r="AB248" s="196" t="str" cm="1">
        <f t="array" ref="AB248">MID(";"&amp;'CASE DATA'!$E248&amp;";",SMALL(IF(ISERROR(SEARCH(MID(";"&amp;'CASE DATA'!$E248&amp;";",ROW($1:$99),1),";")),"",ROW($1:$99)+1),COLUMN(H248)),SMALL(IF(ISERROR(SEARCH(MID(";"&amp;'CASE DATA'!$E248&amp;";",ROW($1:$99),1),";")),"",ROW($1:$99)),COLUMN(H247)+1)-SMALL(IF(ISERROR(SEARCH(MID(";"&amp;'CASE DATA'!$E248&amp;";",ROW($1:$99),1),";")),"",ROW($1:$99)),COLUMN(H247))-1)</f>
        <v/>
      </c>
      <c r="AC248" s="196" t="str" cm="1">
        <f t="array" ref="AC248">MID(";"&amp;'CASE DATA'!$E248&amp;";",SMALL(IF(ISERROR(SEARCH(MID(";"&amp;'CASE DATA'!$E248&amp;";",ROW($1:$99),1),";")),"",ROW($1:$99)+1),COLUMN(I248)),SMALL(IF(ISERROR(SEARCH(MID(";"&amp;'CASE DATA'!$E248&amp;";",ROW($1:$99),1),";")),"",ROW($1:$99)),COLUMN(I247)+1)-SMALL(IF(ISERROR(SEARCH(MID(";"&amp;'CASE DATA'!$E248&amp;";",ROW($1:$99),1),";")),"",ROW($1:$99)),COLUMN(I247))-1)</f>
        <v/>
      </c>
      <c r="AD248" s="196" t="str" cm="1">
        <f t="array" ref="AD248">MID(";"&amp;'CASE DATA'!$E248&amp;";",SMALL(IF(ISERROR(SEARCH(MID(";"&amp;'CASE DATA'!$E248&amp;";",ROW($1:$99),1),";")),"",ROW($1:$99)+1),COLUMN(J248)),SMALL(IF(ISERROR(SEARCH(MID(";"&amp;'CASE DATA'!$E248&amp;";",ROW($1:$99),1),";")),"",ROW($1:$99)),COLUMN(J247)+1)-SMALL(IF(ISERROR(SEARCH(MID(";"&amp;'CASE DATA'!$E248&amp;";",ROW($1:$99),1),";")),"",ROW($1:$99)),COLUMN(J247))-1)</f>
        <v/>
      </c>
      <c r="AE248" s="196" t="str" cm="1">
        <f t="array" ref="AE248">MID(";"&amp;'CASE DATA'!$E248&amp;";",SMALL(IF(ISERROR(SEARCH(MID(";"&amp;'CASE DATA'!$E248&amp;";",ROW($1:$99),1),";")),"",ROW($1:$99)+1),COLUMN(K248)),SMALL(IF(ISERROR(SEARCH(MID(";"&amp;'CASE DATA'!$E248&amp;";",ROW($1:$99),1),";")),"",ROW($1:$99)),COLUMN(K247)+1)-SMALL(IF(ISERROR(SEARCH(MID(";"&amp;'CASE DATA'!$E248&amp;";",ROW($1:$99),1),";")),"",ROW($1:$99)),COLUMN(K247))-1)</f>
        <v/>
      </c>
      <c r="AF248" s="196" t="str" cm="1">
        <f t="array" ref="AF248">MID(";"&amp;'CASE DATA'!$E248&amp;";",SMALL(IF(ISERROR(SEARCH(MID(";"&amp;'CASE DATA'!$E248&amp;";",ROW($1:$99),1),";")),"",ROW($1:$99)+1),COLUMN(L248)),SMALL(IF(ISERROR(SEARCH(MID(";"&amp;'CASE DATA'!$E248&amp;";",ROW($1:$99),1),";")),"",ROW($1:$99)),COLUMN(L247)+1)-SMALL(IF(ISERROR(SEARCH(MID(";"&amp;'CASE DATA'!$E248&amp;";",ROW($1:$99),1),";")),"",ROW($1:$99)),COLUMN(L247))-1)</f>
        <v/>
      </c>
    </row>
    <row r="249" spans="19:32" x14ac:dyDescent="0.3">
      <c r="S249" s="11">
        <f t="shared" si="4"/>
        <v>0</v>
      </c>
      <c r="U249" s="196" t="str" cm="1">
        <f t="array" ref="U249">MID(";"&amp;'CASE DATA'!$E249&amp;";",SMALL(IF(ISERROR(SEARCH(MID(";"&amp;'CASE DATA'!$E249&amp;";",ROW($1:$99),1),";")),"",ROW($1:$99)+1),COLUMN(A249)),SMALL(IF(ISERROR(SEARCH(MID(";"&amp;'CASE DATA'!$E249&amp;";",ROW($1:$99),1),";")),"",ROW($1:$99)),COLUMN(A248)+1)-SMALL(IF(ISERROR(SEARCH(MID(";"&amp;'CASE DATA'!$E249&amp;";",ROW($1:$99),1),";")),"",ROW($1:$99)),COLUMN(A248))-1)</f>
        <v/>
      </c>
      <c r="V249" s="196" t="str" cm="1">
        <f t="array" ref="V249">MID(";"&amp;'CASE DATA'!$E249&amp;";",SMALL(IF(ISERROR(SEARCH(MID(";"&amp;'CASE DATA'!$E249&amp;";",ROW($1:$99),1),";")),"",ROW($1:$99)+1),COLUMN(B249)),SMALL(IF(ISERROR(SEARCH(MID(";"&amp;'CASE DATA'!$E249&amp;";",ROW($1:$99),1),";")),"",ROW($1:$99)),COLUMN(B248)+1)-SMALL(IF(ISERROR(SEARCH(MID(";"&amp;'CASE DATA'!$E249&amp;";",ROW($1:$99),1),";")),"",ROW($1:$99)),COLUMN(B248))-1)</f>
        <v/>
      </c>
      <c r="W249" s="196" t="str" cm="1">
        <f t="array" ref="W249">MID(";"&amp;'CASE DATA'!$E249&amp;";",SMALL(IF(ISERROR(SEARCH(MID(";"&amp;'CASE DATA'!$E249&amp;";",ROW($1:$99),1),";")),"",ROW($1:$99)+1),COLUMN(C249)),SMALL(IF(ISERROR(SEARCH(MID(";"&amp;'CASE DATA'!$E249&amp;";",ROW($1:$99),1),";")),"",ROW($1:$99)),COLUMN(C248)+1)-SMALL(IF(ISERROR(SEARCH(MID(";"&amp;'CASE DATA'!$E249&amp;";",ROW($1:$99),1),";")),"",ROW($1:$99)),COLUMN(C248))-1)</f>
        <v/>
      </c>
      <c r="X249" s="196" t="str" cm="1">
        <f t="array" ref="X249">MID(";"&amp;'CASE DATA'!$E249&amp;";",SMALL(IF(ISERROR(SEARCH(MID(";"&amp;'CASE DATA'!$E249&amp;";",ROW($1:$99),1),";")),"",ROW($1:$99)+1),COLUMN(D249)),SMALL(IF(ISERROR(SEARCH(MID(";"&amp;'CASE DATA'!$E249&amp;";",ROW($1:$99),1),";")),"",ROW($1:$99)),COLUMN(D248)+1)-SMALL(IF(ISERROR(SEARCH(MID(";"&amp;'CASE DATA'!$E249&amp;";",ROW($1:$99),1),";")),"",ROW($1:$99)),COLUMN(D248))-1)</f>
        <v/>
      </c>
      <c r="Y249" s="196" t="str" cm="1">
        <f t="array" ref="Y249">MID(";"&amp;'CASE DATA'!$E249&amp;";",SMALL(IF(ISERROR(SEARCH(MID(";"&amp;'CASE DATA'!$E249&amp;";",ROW($1:$99),1),";")),"",ROW($1:$99)+1),COLUMN(E249)),SMALL(IF(ISERROR(SEARCH(MID(";"&amp;'CASE DATA'!$E249&amp;";",ROW($1:$99),1),";")),"",ROW($1:$99)),COLUMN(E248)+1)-SMALL(IF(ISERROR(SEARCH(MID(";"&amp;'CASE DATA'!$E249&amp;";",ROW($1:$99),1),";")),"",ROW($1:$99)),COLUMN(E248))-1)</f>
        <v/>
      </c>
      <c r="Z249" s="196" t="str" cm="1">
        <f t="array" ref="Z249">MID(";"&amp;'CASE DATA'!$E249&amp;";",SMALL(IF(ISERROR(SEARCH(MID(";"&amp;'CASE DATA'!$E249&amp;";",ROW($1:$99),1),";")),"",ROW($1:$99)+1),COLUMN(F249)),SMALL(IF(ISERROR(SEARCH(MID(";"&amp;'CASE DATA'!$E249&amp;";",ROW($1:$99),1),";")),"",ROW($1:$99)),COLUMN(F248)+1)-SMALL(IF(ISERROR(SEARCH(MID(";"&amp;'CASE DATA'!$E249&amp;";",ROW($1:$99),1),";")),"",ROW($1:$99)),COLUMN(F248))-1)</f>
        <v/>
      </c>
      <c r="AA249" s="196" t="str" cm="1">
        <f t="array" ref="AA249">MID(";"&amp;'CASE DATA'!$E249&amp;";",SMALL(IF(ISERROR(SEARCH(MID(";"&amp;'CASE DATA'!$E249&amp;";",ROW($1:$99),1),";")),"",ROW($1:$99)+1),COLUMN(G249)),SMALL(IF(ISERROR(SEARCH(MID(";"&amp;'CASE DATA'!$E249&amp;";",ROW($1:$99),1),";")),"",ROW($1:$99)),COLUMN(G248)+1)-SMALL(IF(ISERROR(SEARCH(MID(";"&amp;'CASE DATA'!$E249&amp;";",ROW($1:$99),1),";")),"",ROW($1:$99)),COLUMN(G248))-1)</f>
        <v/>
      </c>
      <c r="AB249" s="196" t="str" cm="1">
        <f t="array" ref="AB249">MID(";"&amp;'CASE DATA'!$E249&amp;";",SMALL(IF(ISERROR(SEARCH(MID(";"&amp;'CASE DATA'!$E249&amp;";",ROW($1:$99),1),";")),"",ROW($1:$99)+1),COLUMN(H249)),SMALL(IF(ISERROR(SEARCH(MID(";"&amp;'CASE DATA'!$E249&amp;";",ROW($1:$99),1),";")),"",ROW($1:$99)),COLUMN(H248)+1)-SMALL(IF(ISERROR(SEARCH(MID(";"&amp;'CASE DATA'!$E249&amp;";",ROW($1:$99),1),";")),"",ROW($1:$99)),COLUMN(H248))-1)</f>
        <v/>
      </c>
      <c r="AC249" s="196" t="str" cm="1">
        <f t="array" ref="AC249">MID(";"&amp;'CASE DATA'!$E249&amp;";",SMALL(IF(ISERROR(SEARCH(MID(";"&amp;'CASE DATA'!$E249&amp;";",ROW($1:$99),1),";")),"",ROW($1:$99)+1),COLUMN(I249)),SMALL(IF(ISERROR(SEARCH(MID(";"&amp;'CASE DATA'!$E249&amp;";",ROW($1:$99),1),";")),"",ROW($1:$99)),COLUMN(I248)+1)-SMALL(IF(ISERROR(SEARCH(MID(";"&amp;'CASE DATA'!$E249&amp;";",ROW($1:$99),1),";")),"",ROW($1:$99)),COLUMN(I248))-1)</f>
        <v/>
      </c>
      <c r="AD249" s="196" t="str" cm="1">
        <f t="array" ref="AD249">MID(";"&amp;'CASE DATA'!$E249&amp;";",SMALL(IF(ISERROR(SEARCH(MID(";"&amp;'CASE DATA'!$E249&amp;";",ROW($1:$99),1),";")),"",ROW($1:$99)+1),COLUMN(J249)),SMALL(IF(ISERROR(SEARCH(MID(";"&amp;'CASE DATA'!$E249&amp;";",ROW($1:$99),1),";")),"",ROW($1:$99)),COLUMN(J248)+1)-SMALL(IF(ISERROR(SEARCH(MID(";"&amp;'CASE DATA'!$E249&amp;";",ROW($1:$99),1),";")),"",ROW($1:$99)),COLUMN(J248))-1)</f>
        <v/>
      </c>
      <c r="AE249" s="196" t="str" cm="1">
        <f t="array" ref="AE249">MID(";"&amp;'CASE DATA'!$E249&amp;";",SMALL(IF(ISERROR(SEARCH(MID(";"&amp;'CASE DATA'!$E249&amp;";",ROW($1:$99),1),";")),"",ROW($1:$99)+1),COLUMN(K249)),SMALL(IF(ISERROR(SEARCH(MID(";"&amp;'CASE DATA'!$E249&amp;";",ROW($1:$99),1),";")),"",ROW($1:$99)),COLUMN(K248)+1)-SMALL(IF(ISERROR(SEARCH(MID(";"&amp;'CASE DATA'!$E249&amp;";",ROW($1:$99),1),";")),"",ROW($1:$99)),COLUMN(K248))-1)</f>
        <v/>
      </c>
      <c r="AF249" s="196" t="str" cm="1">
        <f t="array" ref="AF249">MID(";"&amp;'CASE DATA'!$E249&amp;";",SMALL(IF(ISERROR(SEARCH(MID(";"&amp;'CASE DATA'!$E249&amp;";",ROW($1:$99),1),";")),"",ROW($1:$99)+1),COLUMN(L249)),SMALL(IF(ISERROR(SEARCH(MID(";"&amp;'CASE DATA'!$E249&amp;";",ROW($1:$99),1),";")),"",ROW($1:$99)),COLUMN(L248)+1)-SMALL(IF(ISERROR(SEARCH(MID(";"&amp;'CASE DATA'!$E249&amp;";",ROW($1:$99),1),";")),"",ROW($1:$99)),COLUMN(L248))-1)</f>
        <v/>
      </c>
    </row>
    <row r="250" spans="19:32" x14ac:dyDescent="0.3">
      <c r="S250" s="11">
        <f t="shared" si="4"/>
        <v>0</v>
      </c>
      <c r="U250" s="196" t="str" cm="1">
        <f t="array" ref="U250">MID(";"&amp;'CASE DATA'!$E250&amp;";",SMALL(IF(ISERROR(SEARCH(MID(";"&amp;'CASE DATA'!$E250&amp;";",ROW($1:$99),1),";")),"",ROW($1:$99)+1),COLUMN(A250)),SMALL(IF(ISERROR(SEARCH(MID(";"&amp;'CASE DATA'!$E250&amp;";",ROW($1:$99),1),";")),"",ROW($1:$99)),COLUMN(A249)+1)-SMALL(IF(ISERROR(SEARCH(MID(";"&amp;'CASE DATA'!$E250&amp;";",ROW($1:$99),1),";")),"",ROW($1:$99)),COLUMN(A249))-1)</f>
        <v/>
      </c>
      <c r="V250" s="196" t="str" cm="1">
        <f t="array" ref="V250">MID(";"&amp;'CASE DATA'!$E250&amp;";",SMALL(IF(ISERROR(SEARCH(MID(";"&amp;'CASE DATA'!$E250&amp;";",ROW($1:$99),1),";")),"",ROW($1:$99)+1),COLUMN(B250)),SMALL(IF(ISERROR(SEARCH(MID(";"&amp;'CASE DATA'!$E250&amp;";",ROW($1:$99),1),";")),"",ROW($1:$99)),COLUMN(B249)+1)-SMALL(IF(ISERROR(SEARCH(MID(";"&amp;'CASE DATA'!$E250&amp;";",ROW($1:$99),1),";")),"",ROW($1:$99)),COLUMN(B249))-1)</f>
        <v/>
      </c>
      <c r="W250" s="196" t="str" cm="1">
        <f t="array" ref="W250">MID(";"&amp;'CASE DATA'!$E250&amp;";",SMALL(IF(ISERROR(SEARCH(MID(";"&amp;'CASE DATA'!$E250&amp;";",ROW($1:$99),1),";")),"",ROW($1:$99)+1),COLUMN(C250)),SMALL(IF(ISERROR(SEARCH(MID(";"&amp;'CASE DATA'!$E250&amp;";",ROW($1:$99),1),";")),"",ROW($1:$99)),COLUMN(C249)+1)-SMALL(IF(ISERROR(SEARCH(MID(";"&amp;'CASE DATA'!$E250&amp;";",ROW($1:$99),1),";")),"",ROW($1:$99)),COLUMN(C249))-1)</f>
        <v/>
      </c>
      <c r="X250" s="196" t="str" cm="1">
        <f t="array" ref="X250">MID(";"&amp;'CASE DATA'!$E250&amp;";",SMALL(IF(ISERROR(SEARCH(MID(";"&amp;'CASE DATA'!$E250&amp;";",ROW($1:$99),1),";")),"",ROW($1:$99)+1),COLUMN(D250)),SMALL(IF(ISERROR(SEARCH(MID(";"&amp;'CASE DATA'!$E250&amp;";",ROW($1:$99),1),";")),"",ROW($1:$99)),COLUMN(D249)+1)-SMALL(IF(ISERROR(SEARCH(MID(";"&amp;'CASE DATA'!$E250&amp;";",ROW($1:$99),1),";")),"",ROW($1:$99)),COLUMN(D249))-1)</f>
        <v/>
      </c>
      <c r="Y250" s="196" t="str" cm="1">
        <f t="array" ref="Y250">MID(";"&amp;'CASE DATA'!$E250&amp;";",SMALL(IF(ISERROR(SEARCH(MID(";"&amp;'CASE DATA'!$E250&amp;";",ROW($1:$99),1),";")),"",ROW($1:$99)+1),COLUMN(E250)),SMALL(IF(ISERROR(SEARCH(MID(";"&amp;'CASE DATA'!$E250&amp;";",ROW($1:$99),1),";")),"",ROW($1:$99)),COLUMN(E249)+1)-SMALL(IF(ISERROR(SEARCH(MID(";"&amp;'CASE DATA'!$E250&amp;";",ROW($1:$99),1),";")),"",ROW($1:$99)),COLUMN(E249))-1)</f>
        <v/>
      </c>
      <c r="Z250" s="196" t="str" cm="1">
        <f t="array" ref="Z250">MID(";"&amp;'CASE DATA'!$E250&amp;";",SMALL(IF(ISERROR(SEARCH(MID(";"&amp;'CASE DATA'!$E250&amp;";",ROW($1:$99),1),";")),"",ROW($1:$99)+1),COLUMN(F250)),SMALL(IF(ISERROR(SEARCH(MID(";"&amp;'CASE DATA'!$E250&amp;";",ROW($1:$99),1),";")),"",ROW($1:$99)),COLUMN(F249)+1)-SMALL(IF(ISERROR(SEARCH(MID(";"&amp;'CASE DATA'!$E250&amp;";",ROW($1:$99),1),";")),"",ROW($1:$99)),COLUMN(F249))-1)</f>
        <v/>
      </c>
      <c r="AA250" s="196" t="str" cm="1">
        <f t="array" ref="AA250">MID(";"&amp;'CASE DATA'!$E250&amp;";",SMALL(IF(ISERROR(SEARCH(MID(";"&amp;'CASE DATA'!$E250&amp;";",ROW($1:$99),1),";")),"",ROW($1:$99)+1),COLUMN(G250)),SMALL(IF(ISERROR(SEARCH(MID(";"&amp;'CASE DATA'!$E250&amp;";",ROW($1:$99),1),";")),"",ROW($1:$99)),COLUMN(G249)+1)-SMALL(IF(ISERROR(SEARCH(MID(";"&amp;'CASE DATA'!$E250&amp;";",ROW($1:$99),1),";")),"",ROW($1:$99)),COLUMN(G249))-1)</f>
        <v/>
      </c>
      <c r="AB250" s="196" t="str" cm="1">
        <f t="array" ref="AB250">MID(";"&amp;'CASE DATA'!$E250&amp;";",SMALL(IF(ISERROR(SEARCH(MID(";"&amp;'CASE DATA'!$E250&amp;";",ROW($1:$99),1),";")),"",ROW($1:$99)+1),COLUMN(H250)),SMALL(IF(ISERROR(SEARCH(MID(";"&amp;'CASE DATA'!$E250&amp;";",ROW($1:$99),1),";")),"",ROW($1:$99)),COLUMN(H249)+1)-SMALL(IF(ISERROR(SEARCH(MID(";"&amp;'CASE DATA'!$E250&amp;";",ROW($1:$99),1),";")),"",ROW($1:$99)),COLUMN(H249))-1)</f>
        <v/>
      </c>
      <c r="AC250" s="196" t="str" cm="1">
        <f t="array" ref="AC250">MID(";"&amp;'CASE DATA'!$E250&amp;";",SMALL(IF(ISERROR(SEARCH(MID(";"&amp;'CASE DATA'!$E250&amp;";",ROW($1:$99),1),";")),"",ROW($1:$99)+1),COLUMN(I250)),SMALL(IF(ISERROR(SEARCH(MID(";"&amp;'CASE DATA'!$E250&amp;";",ROW($1:$99),1),";")),"",ROW($1:$99)),COLUMN(I249)+1)-SMALL(IF(ISERROR(SEARCH(MID(";"&amp;'CASE DATA'!$E250&amp;";",ROW($1:$99),1),";")),"",ROW($1:$99)),COLUMN(I249))-1)</f>
        <v/>
      </c>
      <c r="AD250" s="196" t="str" cm="1">
        <f t="array" ref="AD250">MID(";"&amp;'CASE DATA'!$E250&amp;";",SMALL(IF(ISERROR(SEARCH(MID(";"&amp;'CASE DATA'!$E250&amp;";",ROW($1:$99),1),";")),"",ROW($1:$99)+1),COLUMN(J250)),SMALL(IF(ISERROR(SEARCH(MID(";"&amp;'CASE DATA'!$E250&amp;";",ROW($1:$99),1),";")),"",ROW($1:$99)),COLUMN(J249)+1)-SMALL(IF(ISERROR(SEARCH(MID(";"&amp;'CASE DATA'!$E250&amp;";",ROW($1:$99),1),";")),"",ROW($1:$99)),COLUMN(J249))-1)</f>
        <v/>
      </c>
      <c r="AE250" s="196" t="str" cm="1">
        <f t="array" ref="AE250">MID(";"&amp;'CASE DATA'!$E250&amp;";",SMALL(IF(ISERROR(SEARCH(MID(";"&amp;'CASE DATA'!$E250&amp;";",ROW($1:$99),1),";")),"",ROW($1:$99)+1),COLUMN(K250)),SMALL(IF(ISERROR(SEARCH(MID(";"&amp;'CASE DATA'!$E250&amp;";",ROW($1:$99),1),";")),"",ROW($1:$99)),COLUMN(K249)+1)-SMALL(IF(ISERROR(SEARCH(MID(";"&amp;'CASE DATA'!$E250&amp;";",ROW($1:$99),1),";")),"",ROW($1:$99)),COLUMN(K249))-1)</f>
        <v/>
      </c>
      <c r="AF250" s="196" t="str" cm="1">
        <f t="array" ref="AF250">MID(";"&amp;'CASE DATA'!$E250&amp;";",SMALL(IF(ISERROR(SEARCH(MID(";"&amp;'CASE DATA'!$E250&amp;";",ROW($1:$99),1),";")),"",ROW($1:$99)+1),COLUMN(L250)),SMALL(IF(ISERROR(SEARCH(MID(";"&amp;'CASE DATA'!$E250&amp;";",ROW($1:$99),1),";")),"",ROW($1:$99)),COLUMN(L249)+1)-SMALL(IF(ISERROR(SEARCH(MID(";"&amp;'CASE DATA'!$E250&amp;";",ROW($1:$99),1),";")),"",ROW($1:$99)),COLUMN(L249))-1)</f>
        <v/>
      </c>
    </row>
    <row r="251" spans="19:32" x14ac:dyDescent="0.3">
      <c r="S251" s="11">
        <f t="shared" si="4"/>
        <v>0</v>
      </c>
      <c r="U251" s="196" t="str" cm="1">
        <f t="array" ref="U251">MID(";"&amp;'CASE DATA'!$E251&amp;";",SMALL(IF(ISERROR(SEARCH(MID(";"&amp;'CASE DATA'!$E251&amp;";",ROW($1:$99),1),";")),"",ROW($1:$99)+1),COLUMN(A251)),SMALL(IF(ISERROR(SEARCH(MID(";"&amp;'CASE DATA'!$E251&amp;";",ROW($1:$99),1),";")),"",ROW($1:$99)),COLUMN(A250)+1)-SMALL(IF(ISERROR(SEARCH(MID(";"&amp;'CASE DATA'!$E251&amp;";",ROW($1:$99),1),";")),"",ROW($1:$99)),COLUMN(A250))-1)</f>
        <v/>
      </c>
      <c r="V251" s="196" t="str" cm="1">
        <f t="array" ref="V251">MID(";"&amp;'CASE DATA'!$E251&amp;";",SMALL(IF(ISERROR(SEARCH(MID(";"&amp;'CASE DATA'!$E251&amp;";",ROW($1:$99),1),";")),"",ROW($1:$99)+1),COLUMN(B251)),SMALL(IF(ISERROR(SEARCH(MID(";"&amp;'CASE DATA'!$E251&amp;";",ROW($1:$99),1),";")),"",ROW($1:$99)),COLUMN(B250)+1)-SMALL(IF(ISERROR(SEARCH(MID(";"&amp;'CASE DATA'!$E251&amp;";",ROW($1:$99),1),";")),"",ROW($1:$99)),COLUMN(B250))-1)</f>
        <v/>
      </c>
      <c r="W251" s="196" t="str" cm="1">
        <f t="array" ref="W251">MID(";"&amp;'CASE DATA'!$E251&amp;";",SMALL(IF(ISERROR(SEARCH(MID(";"&amp;'CASE DATA'!$E251&amp;";",ROW($1:$99),1),";")),"",ROW($1:$99)+1),COLUMN(C251)),SMALL(IF(ISERROR(SEARCH(MID(";"&amp;'CASE DATA'!$E251&amp;";",ROW($1:$99),1),";")),"",ROW($1:$99)),COLUMN(C250)+1)-SMALL(IF(ISERROR(SEARCH(MID(";"&amp;'CASE DATA'!$E251&amp;";",ROW($1:$99),1),";")),"",ROW($1:$99)),COLUMN(C250))-1)</f>
        <v/>
      </c>
      <c r="X251" s="196" t="str" cm="1">
        <f t="array" ref="X251">MID(";"&amp;'CASE DATA'!$E251&amp;";",SMALL(IF(ISERROR(SEARCH(MID(";"&amp;'CASE DATA'!$E251&amp;";",ROW($1:$99),1),";")),"",ROW($1:$99)+1),COLUMN(D251)),SMALL(IF(ISERROR(SEARCH(MID(";"&amp;'CASE DATA'!$E251&amp;";",ROW($1:$99),1),";")),"",ROW($1:$99)),COLUMN(D250)+1)-SMALL(IF(ISERROR(SEARCH(MID(";"&amp;'CASE DATA'!$E251&amp;";",ROW($1:$99),1),";")),"",ROW($1:$99)),COLUMN(D250))-1)</f>
        <v/>
      </c>
      <c r="Y251" s="196" t="str" cm="1">
        <f t="array" ref="Y251">MID(";"&amp;'CASE DATA'!$E251&amp;";",SMALL(IF(ISERROR(SEARCH(MID(";"&amp;'CASE DATA'!$E251&amp;";",ROW($1:$99),1),";")),"",ROW($1:$99)+1),COLUMN(E251)),SMALL(IF(ISERROR(SEARCH(MID(";"&amp;'CASE DATA'!$E251&amp;";",ROW($1:$99),1),";")),"",ROW($1:$99)),COLUMN(E250)+1)-SMALL(IF(ISERROR(SEARCH(MID(";"&amp;'CASE DATA'!$E251&amp;";",ROW($1:$99),1),";")),"",ROW($1:$99)),COLUMN(E250))-1)</f>
        <v/>
      </c>
      <c r="Z251" s="196" t="str" cm="1">
        <f t="array" ref="Z251">MID(";"&amp;'CASE DATA'!$E251&amp;";",SMALL(IF(ISERROR(SEARCH(MID(";"&amp;'CASE DATA'!$E251&amp;";",ROW($1:$99),1),";")),"",ROW($1:$99)+1),COLUMN(F251)),SMALL(IF(ISERROR(SEARCH(MID(";"&amp;'CASE DATA'!$E251&amp;";",ROW($1:$99),1),";")),"",ROW($1:$99)),COLUMN(F250)+1)-SMALL(IF(ISERROR(SEARCH(MID(";"&amp;'CASE DATA'!$E251&amp;";",ROW($1:$99),1),";")),"",ROW($1:$99)),COLUMN(F250))-1)</f>
        <v/>
      </c>
      <c r="AA251" s="196" t="str" cm="1">
        <f t="array" ref="AA251">MID(";"&amp;'CASE DATA'!$E251&amp;";",SMALL(IF(ISERROR(SEARCH(MID(";"&amp;'CASE DATA'!$E251&amp;";",ROW($1:$99),1),";")),"",ROW($1:$99)+1),COLUMN(G251)),SMALL(IF(ISERROR(SEARCH(MID(";"&amp;'CASE DATA'!$E251&amp;";",ROW($1:$99),1),";")),"",ROW($1:$99)),COLUMN(G250)+1)-SMALL(IF(ISERROR(SEARCH(MID(";"&amp;'CASE DATA'!$E251&amp;";",ROW($1:$99),1),";")),"",ROW($1:$99)),COLUMN(G250))-1)</f>
        <v/>
      </c>
      <c r="AB251" s="196" t="str" cm="1">
        <f t="array" ref="AB251">MID(";"&amp;'CASE DATA'!$E251&amp;";",SMALL(IF(ISERROR(SEARCH(MID(";"&amp;'CASE DATA'!$E251&amp;";",ROW($1:$99),1),";")),"",ROW($1:$99)+1),COLUMN(H251)),SMALL(IF(ISERROR(SEARCH(MID(";"&amp;'CASE DATA'!$E251&amp;";",ROW($1:$99),1),";")),"",ROW($1:$99)),COLUMN(H250)+1)-SMALL(IF(ISERROR(SEARCH(MID(";"&amp;'CASE DATA'!$E251&amp;";",ROW($1:$99),1),";")),"",ROW($1:$99)),COLUMN(H250))-1)</f>
        <v/>
      </c>
      <c r="AC251" s="196" t="str" cm="1">
        <f t="array" ref="AC251">MID(";"&amp;'CASE DATA'!$E251&amp;";",SMALL(IF(ISERROR(SEARCH(MID(";"&amp;'CASE DATA'!$E251&amp;";",ROW($1:$99),1),";")),"",ROW($1:$99)+1),COLUMN(I251)),SMALL(IF(ISERROR(SEARCH(MID(";"&amp;'CASE DATA'!$E251&amp;";",ROW($1:$99),1),";")),"",ROW($1:$99)),COLUMN(I250)+1)-SMALL(IF(ISERROR(SEARCH(MID(";"&amp;'CASE DATA'!$E251&amp;";",ROW($1:$99),1),";")),"",ROW($1:$99)),COLUMN(I250))-1)</f>
        <v/>
      </c>
      <c r="AD251" s="196" t="str" cm="1">
        <f t="array" ref="AD251">MID(";"&amp;'CASE DATA'!$E251&amp;";",SMALL(IF(ISERROR(SEARCH(MID(";"&amp;'CASE DATA'!$E251&amp;";",ROW($1:$99),1),";")),"",ROW($1:$99)+1),COLUMN(J251)),SMALL(IF(ISERROR(SEARCH(MID(";"&amp;'CASE DATA'!$E251&amp;";",ROW($1:$99),1),";")),"",ROW($1:$99)),COLUMN(J250)+1)-SMALL(IF(ISERROR(SEARCH(MID(";"&amp;'CASE DATA'!$E251&amp;";",ROW($1:$99),1),";")),"",ROW($1:$99)),COLUMN(J250))-1)</f>
        <v/>
      </c>
      <c r="AE251" s="196" t="str" cm="1">
        <f t="array" ref="AE251">MID(";"&amp;'CASE DATA'!$E251&amp;";",SMALL(IF(ISERROR(SEARCH(MID(";"&amp;'CASE DATA'!$E251&amp;";",ROW($1:$99),1),";")),"",ROW($1:$99)+1),COLUMN(K251)),SMALL(IF(ISERROR(SEARCH(MID(";"&amp;'CASE DATA'!$E251&amp;";",ROW($1:$99),1),";")),"",ROW($1:$99)),COLUMN(K250)+1)-SMALL(IF(ISERROR(SEARCH(MID(";"&amp;'CASE DATA'!$E251&amp;";",ROW($1:$99),1),";")),"",ROW($1:$99)),COLUMN(K250))-1)</f>
        <v/>
      </c>
      <c r="AF251" s="196" t="str" cm="1">
        <f t="array" ref="AF251">MID(";"&amp;'CASE DATA'!$E251&amp;";",SMALL(IF(ISERROR(SEARCH(MID(";"&amp;'CASE DATA'!$E251&amp;";",ROW($1:$99),1),";")),"",ROW($1:$99)+1),COLUMN(L251)),SMALL(IF(ISERROR(SEARCH(MID(";"&amp;'CASE DATA'!$E251&amp;";",ROW($1:$99),1),";")),"",ROW($1:$99)),COLUMN(L250)+1)-SMALL(IF(ISERROR(SEARCH(MID(";"&amp;'CASE DATA'!$E251&amp;";",ROW($1:$99),1),";")),"",ROW($1:$99)),COLUMN(L250))-1)</f>
        <v/>
      </c>
    </row>
    <row r="252" spans="19:32" x14ac:dyDescent="0.3">
      <c r="S252" s="11">
        <f t="shared" si="4"/>
        <v>0</v>
      </c>
      <c r="U252" s="196" t="str" cm="1">
        <f t="array" ref="U252">MID(";"&amp;'CASE DATA'!$E252&amp;";",SMALL(IF(ISERROR(SEARCH(MID(";"&amp;'CASE DATA'!$E252&amp;";",ROW($1:$99),1),";")),"",ROW($1:$99)+1),COLUMN(A252)),SMALL(IF(ISERROR(SEARCH(MID(";"&amp;'CASE DATA'!$E252&amp;";",ROW($1:$99),1),";")),"",ROW($1:$99)),COLUMN(A251)+1)-SMALL(IF(ISERROR(SEARCH(MID(";"&amp;'CASE DATA'!$E252&amp;";",ROW($1:$99),1),";")),"",ROW($1:$99)),COLUMN(A251))-1)</f>
        <v/>
      </c>
      <c r="V252" s="196" t="str" cm="1">
        <f t="array" ref="V252">MID(";"&amp;'CASE DATA'!$E252&amp;";",SMALL(IF(ISERROR(SEARCH(MID(";"&amp;'CASE DATA'!$E252&amp;";",ROW($1:$99),1),";")),"",ROW($1:$99)+1),COLUMN(B252)),SMALL(IF(ISERROR(SEARCH(MID(";"&amp;'CASE DATA'!$E252&amp;";",ROW($1:$99),1),";")),"",ROW($1:$99)),COLUMN(B251)+1)-SMALL(IF(ISERROR(SEARCH(MID(";"&amp;'CASE DATA'!$E252&amp;";",ROW($1:$99),1),";")),"",ROW($1:$99)),COLUMN(B251))-1)</f>
        <v/>
      </c>
      <c r="W252" s="196" t="str" cm="1">
        <f t="array" ref="W252">MID(";"&amp;'CASE DATA'!$E252&amp;";",SMALL(IF(ISERROR(SEARCH(MID(";"&amp;'CASE DATA'!$E252&amp;";",ROW($1:$99),1),";")),"",ROW($1:$99)+1),COLUMN(C252)),SMALL(IF(ISERROR(SEARCH(MID(";"&amp;'CASE DATA'!$E252&amp;";",ROW($1:$99),1),";")),"",ROW($1:$99)),COLUMN(C251)+1)-SMALL(IF(ISERROR(SEARCH(MID(";"&amp;'CASE DATA'!$E252&amp;";",ROW($1:$99),1),";")),"",ROW($1:$99)),COLUMN(C251))-1)</f>
        <v/>
      </c>
      <c r="X252" s="196" t="str" cm="1">
        <f t="array" ref="X252">MID(";"&amp;'CASE DATA'!$E252&amp;";",SMALL(IF(ISERROR(SEARCH(MID(";"&amp;'CASE DATA'!$E252&amp;";",ROW($1:$99),1),";")),"",ROW($1:$99)+1),COLUMN(D252)),SMALL(IF(ISERROR(SEARCH(MID(";"&amp;'CASE DATA'!$E252&amp;";",ROW($1:$99),1),";")),"",ROW($1:$99)),COLUMN(D251)+1)-SMALL(IF(ISERROR(SEARCH(MID(";"&amp;'CASE DATA'!$E252&amp;";",ROW($1:$99),1),";")),"",ROW($1:$99)),COLUMN(D251))-1)</f>
        <v/>
      </c>
      <c r="Y252" s="196" t="str" cm="1">
        <f t="array" ref="Y252">MID(";"&amp;'CASE DATA'!$E252&amp;";",SMALL(IF(ISERROR(SEARCH(MID(";"&amp;'CASE DATA'!$E252&amp;";",ROW($1:$99),1),";")),"",ROW($1:$99)+1),COLUMN(E252)),SMALL(IF(ISERROR(SEARCH(MID(";"&amp;'CASE DATA'!$E252&amp;";",ROW($1:$99),1),";")),"",ROW($1:$99)),COLUMN(E251)+1)-SMALL(IF(ISERROR(SEARCH(MID(";"&amp;'CASE DATA'!$E252&amp;";",ROW($1:$99),1),";")),"",ROW($1:$99)),COLUMN(E251))-1)</f>
        <v/>
      </c>
      <c r="Z252" s="196" t="str" cm="1">
        <f t="array" ref="Z252">MID(";"&amp;'CASE DATA'!$E252&amp;";",SMALL(IF(ISERROR(SEARCH(MID(";"&amp;'CASE DATA'!$E252&amp;";",ROW($1:$99),1),";")),"",ROW($1:$99)+1),COLUMN(F252)),SMALL(IF(ISERROR(SEARCH(MID(";"&amp;'CASE DATA'!$E252&amp;";",ROW($1:$99),1),";")),"",ROW($1:$99)),COLUMN(F251)+1)-SMALL(IF(ISERROR(SEARCH(MID(";"&amp;'CASE DATA'!$E252&amp;";",ROW($1:$99),1),";")),"",ROW($1:$99)),COLUMN(F251))-1)</f>
        <v/>
      </c>
      <c r="AA252" s="196" t="str" cm="1">
        <f t="array" ref="AA252">MID(";"&amp;'CASE DATA'!$E252&amp;";",SMALL(IF(ISERROR(SEARCH(MID(";"&amp;'CASE DATA'!$E252&amp;";",ROW($1:$99),1),";")),"",ROW($1:$99)+1),COLUMN(G252)),SMALL(IF(ISERROR(SEARCH(MID(";"&amp;'CASE DATA'!$E252&amp;";",ROW($1:$99),1),";")),"",ROW($1:$99)),COLUMN(G251)+1)-SMALL(IF(ISERROR(SEARCH(MID(";"&amp;'CASE DATA'!$E252&amp;";",ROW($1:$99),1),";")),"",ROW($1:$99)),COLUMN(G251))-1)</f>
        <v/>
      </c>
      <c r="AB252" s="196" t="str" cm="1">
        <f t="array" ref="AB252">MID(";"&amp;'CASE DATA'!$E252&amp;";",SMALL(IF(ISERROR(SEARCH(MID(";"&amp;'CASE DATA'!$E252&amp;";",ROW($1:$99),1),";")),"",ROW($1:$99)+1),COLUMN(H252)),SMALL(IF(ISERROR(SEARCH(MID(";"&amp;'CASE DATA'!$E252&amp;";",ROW($1:$99),1),";")),"",ROW($1:$99)),COLUMN(H251)+1)-SMALL(IF(ISERROR(SEARCH(MID(";"&amp;'CASE DATA'!$E252&amp;";",ROW($1:$99),1),";")),"",ROW($1:$99)),COLUMN(H251))-1)</f>
        <v/>
      </c>
      <c r="AC252" s="196" t="str" cm="1">
        <f t="array" ref="AC252">MID(";"&amp;'CASE DATA'!$E252&amp;";",SMALL(IF(ISERROR(SEARCH(MID(";"&amp;'CASE DATA'!$E252&amp;";",ROW($1:$99),1),";")),"",ROW($1:$99)+1),COLUMN(I252)),SMALL(IF(ISERROR(SEARCH(MID(";"&amp;'CASE DATA'!$E252&amp;";",ROW($1:$99),1),";")),"",ROW($1:$99)),COLUMN(I251)+1)-SMALL(IF(ISERROR(SEARCH(MID(";"&amp;'CASE DATA'!$E252&amp;";",ROW($1:$99),1),";")),"",ROW($1:$99)),COLUMN(I251))-1)</f>
        <v/>
      </c>
      <c r="AD252" s="196" t="str" cm="1">
        <f t="array" ref="AD252">MID(";"&amp;'CASE DATA'!$E252&amp;";",SMALL(IF(ISERROR(SEARCH(MID(";"&amp;'CASE DATA'!$E252&amp;";",ROW($1:$99),1),";")),"",ROW($1:$99)+1),COLUMN(J252)),SMALL(IF(ISERROR(SEARCH(MID(";"&amp;'CASE DATA'!$E252&amp;";",ROW($1:$99),1),";")),"",ROW($1:$99)),COLUMN(J251)+1)-SMALL(IF(ISERROR(SEARCH(MID(";"&amp;'CASE DATA'!$E252&amp;";",ROW($1:$99),1),";")),"",ROW($1:$99)),COLUMN(J251))-1)</f>
        <v/>
      </c>
      <c r="AE252" s="196" t="str" cm="1">
        <f t="array" ref="AE252">MID(";"&amp;'CASE DATA'!$E252&amp;";",SMALL(IF(ISERROR(SEARCH(MID(";"&amp;'CASE DATA'!$E252&amp;";",ROW($1:$99),1),";")),"",ROW($1:$99)+1),COLUMN(K252)),SMALL(IF(ISERROR(SEARCH(MID(";"&amp;'CASE DATA'!$E252&amp;";",ROW($1:$99),1),";")),"",ROW($1:$99)),COLUMN(K251)+1)-SMALL(IF(ISERROR(SEARCH(MID(";"&amp;'CASE DATA'!$E252&amp;";",ROW($1:$99),1),";")),"",ROW($1:$99)),COLUMN(K251))-1)</f>
        <v/>
      </c>
      <c r="AF252" s="196" t="str" cm="1">
        <f t="array" ref="AF252">MID(";"&amp;'CASE DATA'!$E252&amp;";",SMALL(IF(ISERROR(SEARCH(MID(";"&amp;'CASE DATA'!$E252&amp;";",ROW($1:$99),1),";")),"",ROW($1:$99)+1),COLUMN(L252)),SMALL(IF(ISERROR(SEARCH(MID(";"&amp;'CASE DATA'!$E252&amp;";",ROW($1:$99),1),";")),"",ROW($1:$99)),COLUMN(L251)+1)-SMALL(IF(ISERROR(SEARCH(MID(";"&amp;'CASE DATA'!$E252&amp;";",ROW($1:$99),1),";")),"",ROW($1:$99)),COLUMN(L251))-1)</f>
        <v/>
      </c>
    </row>
    <row r="253" spans="19:32" x14ac:dyDescent="0.3">
      <c r="S253" s="11">
        <f t="shared" si="4"/>
        <v>0</v>
      </c>
      <c r="U253" s="196" t="str" cm="1">
        <f t="array" ref="U253">MID(";"&amp;'CASE DATA'!$E253&amp;";",SMALL(IF(ISERROR(SEARCH(MID(";"&amp;'CASE DATA'!$E253&amp;";",ROW($1:$99),1),";")),"",ROW($1:$99)+1),COLUMN(A253)),SMALL(IF(ISERROR(SEARCH(MID(";"&amp;'CASE DATA'!$E253&amp;";",ROW($1:$99),1),";")),"",ROW($1:$99)),COLUMN(A252)+1)-SMALL(IF(ISERROR(SEARCH(MID(";"&amp;'CASE DATA'!$E253&amp;";",ROW($1:$99),1),";")),"",ROW($1:$99)),COLUMN(A252))-1)</f>
        <v/>
      </c>
      <c r="V253" s="196" t="str" cm="1">
        <f t="array" ref="V253">MID(";"&amp;'CASE DATA'!$E253&amp;";",SMALL(IF(ISERROR(SEARCH(MID(";"&amp;'CASE DATA'!$E253&amp;";",ROW($1:$99),1),";")),"",ROW($1:$99)+1),COLUMN(B253)),SMALL(IF(ISERROR(SEARCH(MID(";"&amp;'CASE DATA'!$E253&amp;";",ROW($1:$99),1),";")),"",ROW($1:$99)),COLUMN(B252)+1)-SMALL(IF(ISERROR(SEARCH(MID(";"&amp;'CASE DATA'!$E253&amp;";",ROW($1:$99),1),";")),"",ROW($1:$99)),COLUMN(B252))-1)</f>
        <v/>
      </c>
      <c r="W253" s="196" t="str" cm="1">
        <f t="array" ref="W253">MID(";"&amp;'CASE DATA'!$E253&amp;";",SMALL(IF(ISERROR(SEARCH(MID(";"&amp;'CASE DATA'!$E253&amp;";",ROW($1:$99),1),";")),"",ROW($1:$99)+1),COLUMN(C253)),SMALL(IF(ISERROR(SEARCH(MID(";"&amp;'CASE DATA'!$E253&amp;";",ROW($1:$99),1),";")),"",ROW($1:$99)),COLUMN(C252)+1)-SMALL(IF(ISERROR(SEARCH(MID(";"&amp;'CASE DATA'!$E253&amp;";",ROW($1:$99),1),";")),"",ROW($1:$99)),COLUMN(C252))-1)</f>
        <v/>
      </c>
      <c r="X253" s="196" t="str" cm="1">
        <f t="array" ref="X253">MID(";"&amp;'CASE DATA'!$E253&amp;";",SMALL(IF(ISERROR(SEARCH(MID(";"&amp;'CASE DATA'!$E253&amp;";",ROW($1:$99),1),";")),"",ROW($1:$99)+1),COLUMN(D253)),SMALL(IF(ISERROR(SEARCH(MID(";"&amp;'CASE DATA'!$E253&amp;";",ROW($1:$99),1),";")),"",ROW($1:$99)),COLUMN(D252)+1)-SMALL(IF(ISERROR(SEARCH(MID(";"&amp;'CASE DATA'!$E253&amp;";",ROW($1:$99),1),";")),"",ROW($1:$99)),COLUMN(D252))-1)</f>
        <v/>
      </c>
      <c r="Y253" s="196" t="str" cm="1">
        <f t="array" ref="Y253">MID(";"&amp;'CASE DATA'!$E253&amp;";",SMALL(IF(ISERROR(SEARCH(MID(";"&amp;'CASE DATA'!$E253&amp;";",ROW($1:$99),1),";")),"",ROW($1:$99)+1),COLUMN(E253)),SMALL(IF(ISERROR(SEARCH(MID(";"&amp;'CASE DATA'!$E253&amp;";",ROW($1:$99),1),";")),"",ROW($1:$99)),COLUMN(E252)+1)-SMALL(IF(ISERROR(SEARCH(MID(";"&amp;'CASE DATA'!$E253&amp;";",ROW($1:$99),1),";")),"",ROW($1:$99)),COLUMN(E252))-1)</f>
        <v/>
      </c>
      <c r="Z253" s="196" t="str" cm="1">
        <f t="array" ref="Z253">MID(";"&amp;'CASE DATA'!$E253&amp;";",SMALL(IF(ISERROR(SEARCH(MID(";"&amp;'CASE DATA'!$E253&amp;";",ROW($1:$99),1),";")),"",ROW($1:$99)+1),COLUMN(F253)),SMALL(IF(ISERROR(SEARCH(MID(";"&amp;'CASE DATA'!$E253&amp;";",ROW($1:$99),1),";")),"",ROW($1:$99)),COLUMN(F252)+1)-SMALL(IF(ISERROR(SEARCH(MID(";"&amp;'CASE DATA'!$E253&amp;";",ROW($1:$99),1),";")),"",ROW($1:$99)),COLUMN(F252))-1)</f>
        <v/>
      </c>
      <c r="AA253" s="196" t="str" cm="1">
        <f t="array" ref="AA253">MID(";"&amp;'CASE DATA'!$E253&amp;";",SMALL(IF(ISERROR(SEARCH(MID(";"&amp;'CASE DATA'!$E253&amp;";",ROW($1:$99),1),";")),"",ROW($1:$99)+1),COLUMN(G253)),SMALL(IF(ISERROR(SEARCH(MID(";"&amp;'CASE DATA'!$E253&amp;";",ROW($1:$99),1),";")),"",ROW($1:$99)),COLUMN(G252)+1)-SMALL(IF(ISERROR(SEARCH(MID(";"&amp;'CASE DATA'!$E253&amp;";",ROW($1:$99),1),";")),"",ROW($1:$99)),COLUMN(G252))-1)</f>
        <v/>
      </c>
      <c r="AB253" s="196" t="str" cm="1">
        <f t="array" ref="AB253">MID(";"&amp;'CASE DATA'!$E253&amp;";",SMALL(IF(ISERROR(SEARCH(MID(";"&amp;'CASE DATA'!$E253&amp;";",ROW($1:$99),1),";")),"",ROW($1:$99)+1),COLUMN(H253)),SMALL(IF(ISERROR(SEARCH(MID(";"&amp;'CASE DATA'!$E253&amp;";",ROW($1:$99),1),";")),"",ROW($1:$99)),COLUMN(H252)+1)-SMALL(IF(ISERROR(SEARCH(MID(";"&amp;'CASE DATA'!$E253&amp;";",ROW($1:$99),1),";")),"",ROW($1:$99)),COLUMN(H252))-1)</f>
        <v/>
      </c>
      <c r="AC253" s="196" t="str" cm="1">
        <f t="array" ref="AC253">MID(";"&amp;'CASE DATA'!$E253&amp;";",SMALL(IF(ISERROR(SEARCH(MID(";"&amp;'CASE DATA'!$E253&amp;";",ROW($1:$99),1),";")),"",ROW($1:$99)+1),COLUMN(I253)),SMALL(IF(ISERROR(SEARCH(MID(";"&amp;'CASE DATA'!$E253&amp;";",ROW($1:$99),1),";")),"",ROW($1:$99)),COLUMN(I252)+1)-SMALL(IF(ISERROR(SEARCH(MID(";"&amp;'CASE DATA'!$E253&amp;";",ROW($1:$99),1),";")),"",ROW($1:$99)),COLUMN(I252))-1)</f>
        <v/>
      </c>
      <c r="AD253" s="196" t="str" cm="1">
        <f t="array" ref="AD253">MID(";"&amp;'CASE DATA'!$E253&amp;";",SMALL(IF(ISERROR(SEARCH(MID(";"&amp;'CASE DATA'!$E253&amp;";",ROW($1:$99),1),";")),"",ROW($1:$99)+1),COLUMN(J253)),SMALL(IF(ISERROR(SEARCH(MID(";"&amp;'CASE DATA'!$E253&amp;";",ROW($1:$99),1),";")),"",ROW($1:$99)),COLUMN(J252)+1)-SMALL(IF(ISERROR(SEARCH(MID(";"&amp;'CASE DATA'!$E253&amp;";",ROW($1:$99),1),";")),"",ROW($1:$99)),COLUMN(J252))-1)</f>
        <v/>
      </c>
      <c r="AE253" s="196" t="str" cm="1">
        <f t="array" ref="AE253">MID(";"&amp;'CASE DATA'!$E253&amp;";",SMALL(IF(ISERROR(SEARCH(MID(";"&amp;'CASE DATA'!$E253&amp;";",ROW($1:$99),1),";")),"",ROW($1:$99)+1),COLUMN(K253)),SMALL(IF(ISERROR(SEARCH(MID(";"&amp;'CASE DATA'!$E253&amp;";",ROW($1:$99),1),";")),"",ROW($1:$99)),COLUMN(K252)+1)-SMALL(IF(ISERROR(SEARCH(MID(";"&amp;'CASE DATA'!$E253&amp;";",ROW($1:$99),1),";")),"",ROW($1:$99)),COLUMN(K252))-1)</f>
        <v/>
      </c>
      <c r="AF253" s="196" t="str" cm="1">
        <f t="array" ref="AF253">MID(";"&amp;'CASE DATA'!$E253&amp;";",SMALL(IF(ISERROR(SEARCH(MID(";"&amp;'CASE DATA'!$E253&amp;";",ROW($1:$99),1),";")),"",ROW($1:$99)+1),COLUMN(L253)),SMALL(IF(ISERROR(SEARCH(MID(";"&amp;'CASE DATA'!$E253&amp;";",ROW($1:$99),1),";")),"",ROW($1:$99)),COLUMN(L252)+1)-SMALL(IF(ISERROR(SEARCH(MID(";"&amp;'CASE DATA'!$E253&amp;";",ROW($1:$99),1),";")),"",ROW($1:$99)),COLUMN(L252))-1)</f>
        <v/>
      </c>
    </row>
    <row r="254" spans="19:32" x14ac:dyDescent="0.3">
      <c r="S254" s="11">
        <f t="shared" si="4"/>
        <v>0</v>
      </c>
      <c r="U254" s="196" t="str" cm="1">
        <f t="array" ref="U254">MID(";"&amp;'CASE DATA'!$E254&amp;";",SMALL(IF(ISERROR(SEARCH(MID(";"&amp;'CASE DATA'!$E254&amp;";",ROW($1:$99),1),";")),"",ROW($1:$99)+1),COLUMN(A254)),SMALL(IF(ISERROR(SEARCH(MID(";"&amp;'CASE DATA'!$E254&amp;";",ROW($1:$99),1),";")),"",ROW($1:$99)),COLUMN(A253)+1)-SMALL(IF(ISERROR(SEARCH(MID(";"&amp;'CASE DATA'!$E254&amp;";",ROW($1:$99),1),";")),"",ROW($1:$99)),COLUMN(A253))-1)</f>
        <v/>
      </c>
      <c r="V254" s="196" t="str" cm="1">
        <f t="array" ref="V254">MID(";"&amp;'CASE DATA'!$E254&amp;";",SMALL(IF(ISERROR(SEARCH(MID(";"&amp;'CASE DATA'!$E254&amp;";",ROW($1:$99),1),";")),"",ROW($1:$99)+1),COLUMN(B254)),SMALL(IF(ISERROR(SEARCH(MID(";"&amp;'CASE DATA'!$E254&amp;";",ROW($1:$99),1),";")),"",ROW($1:$99)),COLUMN(B253)+1)-SMALL(IF(ISERROR(SEARCH(MID(";"&amp;'CASE DATA'!$E254&amp;";",ROW($1:$99),1),";")),"",ROW($1:$99)),COLUMN(B253))-1)</f>
        <v/>
      </c>
      <c r="W254" s="196" t="str" cm="1">
        <f t="array" ref="W254">MID(";"&amp;'CASE DATA'!$E254&amp;";",SMALL(IF(ISERROR(SEARCH(MID(";"&amp;'CASE DATA'!$E254&amp;";",ROW($1:$99),1),";")),"",ROW($1:$99)+1),COLUMN(C254)),SMALL(IF(ISERROR(SEARCH(MID(";"&amp;'CASE DATA'!$E254&amp;";",ROW($1:$99),1),";")),"",ROW($1:$99)),COLUMN(C253)+1)-SMALL(IF(ISERROR(SEARCH(MID(";"&amp;'CASE DATA'!$E254&amp;";",ROW($1:$99),1),";")),"",ROW($1:$99)),COLUMN(C253))-1)</f>
        <v/>
      </c>
      <c r="X254" s="196" t="str" cm="1">
        <f t="array" ref="X254">MID(";"&amp;'CASE DATA'!$E254&amp;";",SMALL(IF(ISERROR(SEARCH(MID(";"&amp;'CASE DATA'!$E254&amp;";",ROW($1:$99),1),";")),"",ROW($1:$99)+1),COLUMN(D254)),SMALL(IF(ISERROR(SEARCH(MID(";"&amp;'CASE DATA'!$E254&amp;";",ROW($1:$99),1),";")),"",ROW($1:$99)),COLUMN(D253)+1)-SMALL(IF(ISERROR(SEARCH(MID(";"&amp;'CASE DATA'!$E254&amp;";",ROW($1:$99),1),";")),"",ROW($1:$99)),COLUMN(D253))-1)</f>
        <v/>
      </c>
      <c r="Y254" s="196" t="str" cm="1">
        <f t="array" ref="Y254">MID(";"&amp;'CASE DATA'!$E254&amp;";",SMALL(IF(ISERROR(SEARCH(MID(";"&amp;'CASE DATA'!$E254&amp;";",ROW($1:$99),1),";")),"",ROW($1:$99)+1),COLUMN(E254)),SMALL(IF(ISERROR(SEARCH(MID(";"&amp;'CASE DATA'!$E254&amp;";",ROW($1:$99),1),";")),"",ROW($1:$99)),COLUMN(E253)+1)-SMALL(IF(ISERROR(SEARCH(MID(";"&amp;'CASE DATA'!$E254&amp;";",ROW($1:$99),1),";")),"",ROW($1:$99)),COLUMN(E253))-1)</f>
        <v/>
      </c>
      <c r="Z254" s="196" t="str" cm="1">
        <f t="array" ref="Z254">MID(";"&amp;'CASE DATA'!$E254&amp;";",SMALL(IF(ISERROR(SEARCH(MID(";"&amp;'CASE DATA'!$E254&amp;";",ROW($1:$99),1),";")),"",ROW($1:$99)+1),COLUMN(F254)),SMALL(IF(ISERROR(SEARCH(MID(";"&amp;'CASE DATA'!$E254&amp;";",ROW($1:$99),1),";")),"",ROW($1:$99)),COLUMN(F253)+1)-SMALL(IF(ISERROR(SEARCH(MID(";"&amp;'CASE DATA'!$E254&amp;";",ROW($1:$99),1),";")),"",ROW($1:$99)),COLUMN(F253))-1)</f>
        <v/>
      </c>
      <c r="AA254" s="196" t="str" cm="1">
        <f t="array" ref="AA254">MID(";"&amp;'CASE DATA'!$E254&amp;";",SMALL(IF(ISERROR(SEARCH(MID(";"&amp;'CASE DATA'!$E254&amp;";",ROW($1:$99),1),";")),"",ROW($1:$99)+1),COLUMN(G254)),SMALL(IF(ISERROR(SEARCH(MID(";"&amp;'CASE DATA'!$E254&amp;";",ROW($1:$99),1),";")),"",ROW($1:$99)),COLUMN(G253)+1)-SMALL(IF(ISERROR(SEARCH(MID(";"&amp;'CASE DATA'!$E254&amp;";",ROW($1:$99),1),";")),"",ROW($1:$99)),COLUMN(G253))-1)</f>
        <v/>
      </c>
      <c r="AB254" s="196" t="str" cm="1">
        <f t="array" ref="AB254">MID(";"&amp;'CASE DATA'!$E254&amp;";",SMALL(IF(ISERROR(SEARCH(MID(";"&amp;'CASE DATA'!$E254&amp;";",ROW($1:$99),1),";")),"",ROW($1:$99)+1),COLUMN(H254)),SMALL(IF(ISERROR(SEARCH(MID(";"&amp;'CASE DATA'!$E254&amp;";",ROW($1:$99),1),";")),"",ROW($1:$99)),COLUMN(H253)+1)-SMALL(IF(ISERROR(SEARCH(MID(";"&amp;'CASE DATA'!$E254&amp;";",ROW($1:$99),1),";")),"",ROW($1:$99)),COLUMN(H253))-1)</f>
        <v/>
      </c>
      <c r="AC254" s="196" t="str" cm="1">
        <f t="array" ref="AC254">MID(";"&amp;'CASE DATA'!$E254&amp;";",SMALL(IF(ISERROR(SEARCH(MID(";"&amp;'CASE DATA'!$E254&amp;";",ROW($1:$99),1),";")),"",ROW($1:$99)+1),COLUMN(I254)),SMALL(IF(ISERROR(SEARCH(MID(";"&amp;'CASE DATA'!$E254&amp;";",ROW($1:$99),1),";")),"",ROW($1:$99)),COLUMN(I253)+1)-SMALL(IF(ISERROR(SEARCH(MID(";"&amp;'CASE DATA'!$E254&amp;";",ROW($1:$99),1),";")),"",ROW($1:$99)),COLUMN(I253))-1)</f>
        <v/>
      </c>
      <c r="AD254" s="196" t="str" cm="1">
        <f t="array" ref="AD254">MID(";"&amp;'CASE DATA'!$E254&amp;";",SMALL(IF(ISERROR(SEARCH(MID(";"&amp;'CASE DATA'!$E254&amp;";",ROW($1:$99),1),";")),"",ROW($1:$99)+1),COLUMN(J254)),SMALL(IF(ISERROR(SEARCH(MID(";"&amp;'CASE DATA'!$E254&amp;";",ROW($1:$99),1),";")),"",ROW($1:$99)),COLUMN(J253)+1)-SMALL(IF(ISERROR(SEARCH(MID(";"&amp;'CASE DATA'!$E254&amp;";",ROW($1:$99),1),";")),"",ROW($1:$99)),COLUMN(J253))-1)</f>
        <v/>
      </c>
      <c r="AE254" s="196" t="str" cm="1">
        <f t="array" ref="AE254">MID(";"&amp;'CASE DATA'!$E254&amp;";",SMALL(IF(ISERROR(SEARCH(MID(";"&amp;'CASE DATA'!$E254&amp;";",ROW($1:$99),1),";")),"",ROW($1:$99)+1),COLUMN(K254)),SMALL(IF(ISERROR(SEARCH(MID(";"&amp;'CASE DATA'!$E254&amp;";",ROW($1:$99),1),";")),"",ROW($1:$99)),COLUMN(K253)+1)-SMALL(IF(ISERROR(SEARCH(MID(";"&amp;'CASE DATA'!$E254&amp;";",ROW($1:$99),1),";")),"",ROW($1:$99)),COLUMN(K253))-1)</f>
        <v/>
      </c>
      <c r="AF254" s="196" t="str" cm="1">
        <f t="array" ref="AF254">MID(";"&amp;'CASE DATA'!$E254&amp;";",SMALL(IF(ISERROR(SEARCH(MID(";"&amp;'CASE DATA'!$E254&amp;";",ROW($1:$99),1),";")),"",ROW($1:$99)+1),COLUMN(L254)),SMALL(IF(ISERROR(SEARCH(MID(";"&amp;'CASE DATA'!$E254&amp;";",ROW($1:$99),1),";")),"",ROW($1:$99)),COLUMN(L253)+1)-SMALL(IF(ISERROR(SEARCH(MID(";"&amp;'CASE DATA'!$E254&amp;";",ROW($1:$99),1),";")),"",ROW($1:$99)),COLUMN(L253))-1)</f>
        <v/>
      </c>
    </row>
    <row r="255" spans="19:32" x14ac:dyDescent="0.3">
      <c r="S255" s="11">
        <f t="shared" si="4"/>
        <v>0</v>
      </c>
      <c r="U255" s="196" t="str" cm="1">
        <f t="array" ref="U255">MID(";"&amp;'CASE DATA'!$E255&amp;";",SMALL(IF(ISERROR(SEARCH(MID(";"&amp;'CASE DATA'!$E255&amp;";",ROW($1:$99),1),";")),"",ROW($1:$99)+1),COLUMN(A255)),SMALL(IF(ISERROR(SEARCH(MID(";"&amp;'CASE DATA'!$E255&amp;";",ROW($1:$99),1),";")),"",ROW($1:$99)),COLUMN(A254)+1)-SMALL(IF(ISERROR(SEARCH(MID(";"&amp;'CASE DATA'!$E255&amp;";",ROW($1:$99),1),";")),"",ROW($1:$99)),COLUMN(A254))-1)</f>
        <v/>
      </c>
      <c r="V255" s="196" t="str" cm="1">
        <f t="array" ref="V255">MID(";"&amp;'CASE DATA'!$E255&amp;";",SMALL(IF(ISERROR(SEARCH(MID(";"&amp;'CASE DATA'!$E255&amp;";",ROW($1:$99),1),";")),"",ROW($1:$99)+1),COLUMN(B255)),SMALL(IF(ISERROR(SEARCH(MID(";"&amp;'CASE DATA'!$E255&amp;";",ROW($1:$99),1),";")),"",ROW($1:$99)),COLUMN(B254)+1)-SMALL(IF(ISERROR(SEARCH(MID(";"&amp;'CASE DATA'!$E255&amp;";",ROW($1:$99),1),";")),"",ROW($1:$99)),COLUMN(B254))-1)</f>
        <v/>
      </c>
      <c r="W255" s="196" t="str" cm="1">
        <f t="array" ref="W255">MID(";"&amp;'CASE DATA'!$E255&amp;";",SMALL(IF(ISERROR(SEARCH(MID(";"&amp;'CASE DATA'!$E255&amp;";",ROW($1:$99),1),";")),"",ROW($1:$99)+1),COLUMN(C255)),SMALL(IF(ISERROR(SEARCH(MID(";"&amp;'CASE DATA'!$E255&amp;";",ROW($1:$99),1),";")),"",ROW($1:$99)),COLUMN(C254)+1)-SMALL(IF(ISERROR(SEARCH(MID(";"&amp;'CASE DATA'!$E255&amp;";",ROW($1:$99),1),";")),"",ROW($1:$99)),COLUMN(C254))-1)</f>
        <v/>
      </c>
      <c r="X255" s="196" t="str" cm="1">
        <f t="array" ref="X255">MID(";"&amp;'CASE DATA'!$E255&amp;";",SMALL(IF(ISERROR(SEARCH(MID(";"&amp;'CASE DATA'!$E255&amp;";",ROW($1:$99),1),";")),"",ROW($1:$99)+1),COLUMN(D255)),SMALL(IF(ISERROR(SEARCH(MID(";"&amp;'CASE DATA'!$E255&amp;";",ROW($1:$99),1),";")),"",ROW($1:$99)),COLUMN(D254)+1)-SMALL(IF(ISERROR(SEARCH(MID(";"&amp;'CASE DATA'!$E255&amp;";",ROW($1:$99),1),";")),"",ROW($1:$99)),COLUMN(D254))-1)</f>
        <v/>
      </c>
      <c r="Y255" s="196" t="str" cm="1">
        <f t="array" ref="Y255">MID(";"&amp;'CASE DATA'!$E255&amp;";",SMALL(IF(ISERROR(SEARCH(MID(";"&amp;'CASE DATA'!$E255&amp;";",ROW($1:$99),1),";")),"",ROW($1:$99)+1),COLUMN(E255)),SMALL(IF(ISERROR(SEARCH(MID(";"&amp;'CASE DATA'!$E255&amp;";",ROW($1:$99),1),";")),"",ROW($1:$99)),COLUMN(E254)+1)-SMALL(IF(ISERROR(SEARCH(MID(";"&amp;'CASE DATA'!$E255&amp;";",ROW($1:$99),1),";")),"",ROW($1:$99)),COLUMN(E254))-1)</f>
        <v/>
      </c>
      <c r="Z255" s="196" t="str" cm="1">
        <f t="array" ref="Z255">MID(";"&amp;'CASE DATA'!$E255&amp;";",SMALL(IF(ISERROR(SEARCH(MID(";"&amp;'CASE DATA'!$E255&amp;";",ROW($1:$99),1),";")),"",ROW($1:$99)+1),COLUMN(F255)),SMALL(IF(ISERROR(SEARCH(MID(";"&amp;'CASE DATA'!$E255&amp;";",ROW($1:$99),1),";")),"",ROW($1:$99)),COLUMN(F254)+1)-SMALL(IF(ISERROR(SEARCH(MID(";"&amp;'CASE DATA'!$E255&amp;";",ROW($1:$99),1),";")),"",ROW($1:$99)),COLUMN(F254))-1)</f>
        <v/>
      </c>
      <c r="AA255" s="196" t="str" cm="1">
        <f t="array" ref="AA255">MID(";"&amp;'CASE DATA'!$E255&amp;";",SMALL(IF(ISERROR(SEARCH(MID(";"&amp;'CASE DATA'!$E255&amp;";",ROW($1:$99),1),";")),"",ROW($1:$99)+1),COLUMN(G255)),SMALL(IF(ISERROR(SEARCH(MID(";"&amp;'CASE DATA'!$E255&amp;";",ROW($1:$99),1),";")),"",ROW($1:$99)),COLUMN(G254)+1)-SMALL(IF(ISERROR(SEARCH(MID(";"&amp;'CASE DATA'!$E255&amp;";",ROW($1:$99),1),";")),"",ROW($1:$99)),COLUMN(G254))-1)</f>
        <v/>
      </c>
      <c r="AB255" s="196" t="str" cm="1">
        <f t="array" ref="AB255">MID(";"&amp;'CASE DATA'!$E255&amp;";",SMALL(IF(ISERROR(SEARCH(MID(";"&amp;'CASE DATA'!$E255&amp;";",ROW($1:$99),1),";")),"",ROW($1:$99)+1),COLUMN(H255)),SMALL(IF(ISERROR(SEARCH(MID(";"&amp;'CASE DATA'!$E255&amp;";",ROW($1:$99),1),";")),"",ROW($1:$99)),COLUMN(H254)+1)-SMALL(IF(ISERROR(SEARCH(MID(";"&amp;'CASE DATA'!$E255&amp;";",ROW($1:$99),1),";")),"",ROW($1:$99)),COLUMN(H254))-1)</f>
        <v/>
      </c>
      <c r="AC255" s="196" t="str" cm="1">
        <f t="array" ref="AC255">MID(";"&amp;'CASE DATA'!$E255&amp;";",SMALL(IF(ISERROR(SEARCH(MID(";"&amp;'CASE DATA'!$E255&amp;";",ROW($1:$99),1),";")),"",ROW($1:$99)+1),COLUMN(I255)),SMALL(IF(ISERROR(SEARCH(MID(";"&amp;'CASE DATA'!$E255&amp;";",ROW($1:$99),1),";")),"",ROW($1:$99)),COLUMN(I254)+1)-SMALL(IF(ISERROR(SEARCH(MID(";"&amp;'CASE DATA'!$E255&amp;";",ROW($1:$99),1),";")),"",ROW($1:$99)),COLUMN(I254))-1)</f>
        <v/>
      </c>
      <c r="AD255" s="196" t="str" cm="1">
        <f t="array" ref="AD255">MID(";"&amp;'CASE DATA'!$E255&amp;";",SMALL(IF(ISERROR(SEARCH(MID(";"&amp;'CASE DATA'!$E255&amp;";",ROW($1:$99),1),";")),"",ROW($1:$99)+1),COLUMN(J255)),SMALL(IF(ISERROR(SEARCH(MID(";"&amp;'CASE DATA'!$E255&amp;";",ROW($1:$99),1),";")),"",ROW($1:$99)),COLUMN(J254)+1)-SMALL(IF(ISERROR(SEARCH(MID(";"&amp;'CASE DATA'!$E255&amp;";",ROW($1:$99),1),";")),"",ROW($1:$99)),COLUMN(J254))-1)</f>
        <v/>
      </c>
      <c r="AE255" s="196" t="str" cm="1">
        <f t="array" ref="AE255">MID(";"&amp;'CASE DATA'!$E255&amp;";",SMALL(IF(ISERROR(SEARCH(MID(";"&amp;'CASE DATA'!$E255&amp;";",ROW($1:$99),1),";")),"",ROW($1:$99)+1),COLUMN(K255)),SMALL(IF(ISERROR(SEARCH(MID(";"&amp;'CASE DATA'!$E255&amp;";",ROW($1:$99),1),";")),"",ROW($1:$99)),COLUMN(K254)+1)-SMALL(IF(ISERROR(SEARCH(MID(";"&amp;'CASE DATA'!$E255&amp;";",ROW($1:$99),1),";")),"",ROW($1:$99)),COLUMN(K254))-1)</f>
        <v/>
      </c>
      <c r="AF255" s="196" t="str" cm="1">
        <f t="array" ref="AF255">MID(";"&amp;'CASE DATA'!$E255&amp;";",SMALL(IF(ISERROR(SEARCH(MID(";"&amp;'CASE DATA'!$E255&amp;";",ROW($1:$99),1),";")),"",ROW($1:$99)+1),COLUMN(L255)),SMALL(IF(ISERROR(SEARCH(MID(";"&amp;'CASE DATA'!$E255&amp;";",ROW($1:$99),1),";")),"",ROW($1:$99)),COLUMN(L254)+1)-SMALL(IF(ISERROR(SEARCH(MID(";"&amp;'CASE DATA'!$E255&amp;";",ROW($1:$99),1),";")),"",ROW($1:$99)),COLUMN(L254))-1)</f>
        <v/>
      </c>
    </row>
    <row r="256" spans="19:32" x14ac:dyDescent="0.3">
      <c r="S256" s="11">
        <f t="shared" si="4"/>
        <v>0</v>
      </c>
      <c r="U256" s="196" t="str" cm="1">
        <f t="array" ref="U256">MID(";"&amp;'CASE DATA'!$E256&amp;";",SMALL(IF(ISERROR(SEARCH(MID(";"&amp;'CASE DATA'!$E256&amp;";",ROW($1:$99),1),";")),"",ROW($1:$99)+1),COLUMN(A256)),SMALL(IF(ISERROR(SEARCH(MID(";"&amp;'CASE DATA'!$E256&amp;";",ROW($1:$99),1),";")),"",ROW($1:$99)),COLUMN(A255)+1)-SMALL(IF(ISERROR(SEARCH(MID(";"&amp;'CASE DATA'!$E256&amp;";",ROW($1:$99),1),";")),"",ROW($1:$99)),COLUMN(A255))-1)</f>
        <v/>
      </c>
      <c r="V256" s="196" t="str" cm="1">
        <f t="array" ref="V256">MID(";"&amp;'CASE DATA'!$E256&amp;";",SMALL(IF(ISERROR(SEARCH(MID(";"&amp;'CASE DATA'!$E256&amp;";",ROW($1:$99),1),";")),"",ROW($1:$99)+1),COLUMN(B256)),SMALL(IF(ISERROR(SEARCH(MID(";"&amp;'CASE DATA'!$E256&amp;";",ROW($1:$99),1),";")),"",ROW($1:$99)),COLUMN(B255)+1)-SMALL(IF(ISERROR(SEARCH(MID(";"&amp;'CASE DATA'!$E256&amp;";",ROW($1:$99),1),";")),"",ROW($1:$99)),COLUMN(B255))-1)</f>
        <v/>
      </c>
      <c r="W256" s="196" t="str" cm="1">
        <f t="array" ref="W256">MID(";"&amp;'CASE DATA'!$E256&amp;";",SMALL(IF(ISERROR(SEARCH(MID(";"&amp;'CASE DATA'!$E256&amp;";",ROW($1:$99),1),";")),"",ROW($1:$99)+1),COLUMN(C256)),SMALL(IF(ISERROR(SEARCH(MID(";"&amp;'CASE DATA'!$E256&amp;";",ROW($1:$99),1),";")),"",ROW($1:$99)),COLUMN(C255)+1)-SMALL(IF(ISERROR(SEARCH(MID(";"&amp;'CASE DATA'!$E256&amp;";",ROW($1:$99),1),";")),"",ROW($1:$99)),COLUMN(C255))-1)</f>
        <v/>
      </c>
      <c r="X256" s="196" t="str" cm="1">
        <f t="array" ref="X256">MID(";"&amp;'CASE DATA'!$E256&amp;";",SMALL(IF(ISERROR(SEARCH(MID(";"&amp;'CASE DATA'!$E256&amp;";",ROW($1:$99),1),";")),"",ROW($1:$99)+1),COLUMN(D256)),SMALL(IF(ISERROR(SEARCH(MID(";"&amp;'CASE DATA'!$E256&amp;";",ROW($1:$99),1),";")),"",ROW($1:$99)),COLUMN(D255)+1)-SMALL(IF(ISERROR(SEARCH(MID(";"&amp;'CASE DATA'!$E256&amp;";",ROW($1:$99),1),";")),"",ROW($1:$99)),COLUMN(D255))-1)</f>
        <v/>
      </c>
      <c r="Y256" s="196" t="str" cm="1">
        <f t="array" ref="Y256">MID(";"&amp;'CASE DATA'!$E256&amp;";",SMALL(IF(ISERROR(SEARCH(MID(";"&amp;'CASE DATA'!$E256&amp;";",ROW($1:$99),1),";")),"",ROW($1:$99)+1),COLUMN(E256)),SMALL(IF(ISERROR(SEARCH(MID(";"&amp;'CASE DATA'!$E256&amp;";",ROW($1:$99),1),";")),"",ROW($1:$99)),COLUMN(E255)+1)-SMALL(IF(ISERROR(SEARCH(MID(";"&amp;'CASE DATA'!$E256&amp;";",ROW($1:$99),1),";")),"",ROW($1:$99)),COLUMN(E255))-1)</f>
        <v/>
      </c>
      <c r="Z256" s="196" t="str" cm="1">
        <f t="array" ref="Z256">MID(";"&amp;'CASE DATA'!$E256&amp;";",SMALL(IF(ISERROR(SEARCH(MID(";"&amp;'CASE DATA'!$E256&amp;";",ROW($1:$99),1),";")),"",ROW($1:$99)+1),COLUMN(F256)),SMALL(IF(ISERROR(SEARCH(MID(";"&amp;'CASE DATA'!$E256&amp;";",ROW($1:$99),1),";")),"",ROW($1:$99)),COLUMN(F255)+1)-SMALL(IF(ISERROR(SEARCH(MID(";"&amp;'CASE DATA'!$E256&amp;";",ROW($1:$99),1),";")),"",ROW($1:$99)),COLUMN(F255))-1)</f>
        <v/>
      </c>
      <c r="AA256" s="196" t="str" cm="1">
        <f t="array" ref="AA256">MID(";"&amp;'CASE DATA'!$E256&amp;";",SMALL(IF(ISERROR(SEARCH(MID(";"&amp;'CASE DATA'!$E256&amp;";",ROW($1:$99),1),";")),"",ROW($1:$99)+1),COLUMN(G256)),SMALL(IF(ISERROR(SEARCH(MID(";"&amp;'CASE DATA'!$E256&amp;";",ROW($1:$99),1),";")),"",ROW($1:$99)),COLUMN(G255)+1)-SMALL(IF(ISERROR(SEARCH(MID(";"&amp;'CASE DATA'!$E256&amp;";",ROW($1:$99),1),";")),"",ROW($1:$99)),COLUMN(G255))-1)</f>
        <v/>
      </c>
      <c r="AB256" s="196" t="str" cm="1">
        <f t="array" ref="AB256">MID(";"&amp;'CASE DATA'!$E256&amp;";",SMALL(IF(ISERROR(SEARCH(MID(";"&amp;'CASE DATA'!$E256&amp;";",ROW($1:$99),1),";")),"",ROW($1:$99)+1),COLUMN(H256)),SMALL(IF(ISERROR(SEARCH(MID(";"&amp;'CASE DATA'!$E256&amp;";",ROW($1:$99),1),";")),"",ROW($1:$99)),COLUMN(H255)+1)-SMALL(IF(ISERROR(SEARCH(MID(";"&amp;'CASE DATA'!$E256&amp;";",ROW($1:$99),1),";")),"",ROW($1:$99)),COLUMN(H255))-1)</f>
        <v/>
      </c>
      <c r="AC256" s="196" t="str" cm="1">
        <f t="array" ref="AC256">MID(";"&amp;'CASE DATA'!$E256&amp;";",SMALL(IF(ISERROR(SEARCH(MID(";"&amp;'CASE DATA'!$E256&amp;";",ROW($1:$99),1),";")),"",ROW($1:$99)+1),COLUMN(I256)),SMALL(IF(ISERROR(SEARCH(MID(";"&amp;'CASE DATA'!$E256&amp;";",ROW($1:$99),1),";")),"",ROW($1:$99)),COLUMN(I255)+1)-SMALL(IF(ISERROR(SEARCH(MID(";"&amp;'CASE DATA'!$E256&amp;";",ROW($1:$99),1),";")),"",ROW($1:$99)),COLUMN(I255))-1)</f>
        <v/>
      </c>
      <c r="AD256" s="196" t="str" cm="1">
        <f t="array" ref="AD256">MID(";"&amp;'CASE DATA'!$E256&amp;";",SMALL(IF(ISERROR(SEARCH(MID(";"&amp;'CASE DATA'!$E256&amp;";",ROW($1:$99),1),";")),"",ROW($1:$99)+1),COLUMN(J256)),SMALL(IF(ISERROR(SEARCH(MID(";"&amp;'CASE DATA'!$E256&amp;";",ROW($1:$99),1),";")),"",ROW($1:$99)),COLUMN(J255)+1)-SMALL(IF(ISERROR(SEARCH(MID(";"&amp;'CASE DATA'!$E256&amp;";",ROW($1:$99),1),";")),"",ROW($1:$99)),COLUMN(J255))-1)</f>
        <v/>
      </c>
      <c r="AE256" s="196" t="str" cm="1">
        <f t="array" ref="AE256">MID(";"&amp;'CASE DATA'!$E256&amp;";",SMALL(IF(ISERROR(SEARCH(MID(";"&amp;'CASE DATA'!$E256&amp;";",ROW($1:$99),1),";")),"",ROW($1:$99)+1),COLUMN(K256)),SMALL(IF(ISERROR(SEARCH(MID(";"&amp;'CASE DATA'!$E256&amp;";",ROW($1:$99),1),";")),"",ROW($1:$99)),COLUMN(K255)+1)-SMALL(IF(ISERROR(SEARCH(MID(";"&amp;'CASE DATA'!$E256&amp;";",ROW($1:$99),1),";")),"",ROW($1:$99)),COLUMN(K255))-1)</f>
        <v/>
      </c>
      <c r="AF256" s="196" t="str" cm="1">
        <f t="array" ref="AF256">MID(";"&amp;'CASE DATA'!$E256&amp;";",SMALL(IF(ISERROR(SEARCH(MID(";"&amp;'CASE DATA'!$E256&amp;";",ROW($1:$99),1),";")),"",ROW($1:$99)+1),COLUMN(L256)),SMALL(IF(ISERROR(SEARCH(MID(";"&amp;'CASE DATA'!$E256&amp;";",ROW($1:$99),1),";")),"",ROW($1:$99)),COLUMN(L255)+1)-SMALL(IF(ISERROR(SEARCH(MID(";"&amp;'CASE DATA'!$E256&amp;";",ROW($1:$99),1),";")),"",ROW($1:$99)),COLUMN(L255))-1)</f>
        <v/>
      </c>
    </row>
    <row r="257" spans="19:32" x14ac:dyDescent="0.3">
      <c r="S257" s="11">
        <f t="shared" si="4"/>
        <v>0</v>
      </c>
      <c r="U257" s="196" t="str" cm="1">
        <f t="array" ref="U257">MID(";"&amp;'CASE DATA'!$E257&amp;";",SMALL(IF(ISERROR(SEARCH(MID(";"&amp;'CASE DATA'!$E257&amp;";",ROW($1:$99),1),";")),"",ROW($1:$99)+1),COLUMN(A257)),SMALL(IF(ISERROR(SEARCH(MID(";"&amp;'CASE DATA'!$E257&amp;";",ROW($1:$99),1),";")),"",ROW($1:$99)),COLUMN(A256)+1)-SMALL(IF(ISERROR(SEARCH(MID(";"&amp;'CASE DATA'!$E257&amp;";",ROW($1:$99),1),";")),"",ROW($1:$99)),COLUMN(A256))-1)</f>
        <v/>
      </c>
      <c r="V257" s="196" t="str" cm="1">
        <f t="array" ref="V257">MID(";"&amp;'CASE DATA'!$E257&amp;";",SMALL(IF(ISERROR(SEARCH(MID(";"&amp;'CASE DATA'!$E257&amp;";",ROW($1:$99),1),";")),"",ROW($1:$99)+1),COLUMN(B257)),SMALL(IF(ISERROR(SEARCH(MID(";"&amp;'CASE DATA'!$E257&amp;";",ROW($1:$99),1),";")),"",ROW($1:$99)),COLUMN(B256)+1)-SMALL(IF(ISERROR(SEARCH(MID(";"&amp;'CASE DATA'!$E257&amp;";",ROW($1:$99),1),";")),"",ROW($1:$99)),COLUMN(B256))-1)</f>
        <v/>
      </c>
      <c r="W257" s="196" t="str" cm="1">
        <f t="array" ref="W257">MID(";"&amp;'CASE DATA'!$E257&amp;";",SMALL(IF(ISERROR(SEARCH(MID(";"&amp;'CASE DATA'!$E257&amp;";",ROW($1:$99),1),";")),"",ROW($1:$99)+1),COLUMN(C257)),SMALL(IF(ISERROR(SEARCH(MID(";"&amp;'CASE DATA'!$E257&amp;";",ROW($1:$99),1),";")),"",ROW($1:$99)),COLUMN(C256)+1)-SMALL(IF(ISERROR(SEARCH(MID(";"&amp;'CASE DATA'!$E257&amp;";",ROW($1:$99),1),";")),"",ROW($1:$99)),COLUMN(C256))-1)</f>
        <v/>
      </c>
      <c r="X257" s="196" t="str" cm="1">
        <f t="array" ref="X257">MID(";"&amp;'CASE DATA'!$E257&amp;";",SMALL(IF(ISERROR(SEARCH(MID(";"&amp;'CASE DATA'!$E257&amp;";",ROW($1:$99),1),";")),"",ROW($1:$99)+1),COLUMN(D257)),SMALL(IF(ISERROR(SEARCH(MID(";"&amp;'CASE DATA'!$E257&amp;";",ROW($1:$99),1),";")),"",ROW($1:$99)),COLUMN(D256)+1)-SMALL(IF(ISERROR(SEARCH(MID(";"&amp;'CASE DATA'!$E257&amp;";",ROW($1:$99),1),";")),"",ROW($1:$99)),COLUMN(D256))-1)</f>
        <v/>
      </c>
      <c r="Y257" s="196" t="str" cm="1">
        <f t="array" ref="Y257">MID(";"&amp;'CASE DATA'!$E257&amp;";",SMALL(IF(ISERROR(SEARCH(MID(";"&amp;'CASE DATA'!$E257&amp;";",ROW($1:$99),1),";")),"",ROW($1:$99)+1),COLUMN(E257)),SMALL(IF(ISERROR(SEARCH(MID(";"&amp;'CASE DATA'!$E257&amp;";",ROW($1:$99),1),";")),"",ROW($1:$99)),COLUMN(E256)+1)-SMALL(IF(ISERROR(SEARCH(MID(";"&amp;'CASE DATA'!$E257&amp;";",ROW($1:$99),1),";")),"",ROW($1:$99)),COLUMN(E256))-1)</f>
        <v/>
      </c>
      <c r="Z257" s="196" t="str" cm="1">
        <f t="array" ref="Z257">MID(";"&amp;'CASE DATA'!$E257&amp;";",SMALL(IF(ISERROR(SEARCH(MID(";"&amp;'CASE DATA'!$E257&amp;";",ROW($1:$99),1),";")),"",ROW($1:$99)+1),COLUMN(F257)),SMALL(IF(ISERROR(SEARCH(MID(";"&amp;'CASE DATA'!$E257&amp;";",ROW($1:$99),1),";")),"",ROW($1:$99)),COLUMN(F256)+1)-SMALL(IF(ISERROR(SEARCH(MID(";"&amp;'CASE DATA'!$E257&amp;";",ROW($1:$99),1),";")),"",ROW($1:$99)),COLUMN(F256))-1)</f>
        <v/>
      </c>
      <c r="AA257" s="196" t="str" cm="1">
        <f t="array" ref="AA257">MID(";"&amp;'CASE DATA'!$E257&amp;";",SMALL(IF(ISERROR(SEARCH(MID(";"&amp;'CASE DATA'!$E257&amp;";",ROW($1:$99),1),";")),"",ROW($1:$99)+1),COLUMN(G257)),SMALL(IF(ISERROR(SEARCH(MID(";"&amp;'CASE DATA'!$E257&amp;";",ROW($1:$99),1),";")),"",ROW($1:$99)),COLUMN(G256)+1)-SMALL(IF(ISERROR(SEARCH(MID(";"&amp;'CASE DATA'!$E257&amp;";",ROW($1:$99),1),";")),"",ROW($1:$99)),COLUMN(G256))-1)</f>
        <v/>
      </c>
      <c r="AB257" s="196" t="str" cm="1">
        <f t="array" ref="AB257">MID(";"&amp;'CASE DATA'!$E257&amp;";",SMALL(IF(ISERROR(SEARCH(MID(";"&amp;'CASE DATA'!$E257&amp;";",ROW($1:$99),1),";")),"",ROW($1:$99)+1),COLUMN(H257)),SMALL(IF(ISERROR(SEARCH(MID(";"&amp;'CASE DATA'!$E257&amp;";",ROW($1:$99),1),";")),"",ROW($1:$99)),COLUMN(H256)+1)-SMALL(IF(ISERROR(SEARCH(MID(";"&amp;'CASE DATA'!$E257&amp;";",ROW($1:$99),1),";")),"",ROW($1:$99)),COLUMN(H256))-1)</f>
        <v/>
      </c>
      <c r="AC257" s="196" t="str" cm="1">
        <f t="array" ref="AC257">MID(";"&amp;'CASE DATA'!$E257&amp;";",SMALL(IF(ISERROR(SEARCH(MID(";"&amp;'CASE DATA'!$E257&amp;";",ROW($1:$99),1),";")),"",ROW($1:$99)+1),COLUMN(I257)),SMALL(IF(ISERROR(SEARCH(MID(";"&amp;'CASE DATA'!$E257&amp;";",ROW($1:$99),1),";")),"",ROW($1:$99)),COLUMN(I256)+1)-SMALL(IF(ISERROR(SEARCH(MID(";"&amp;'CASE DATA'!$E257&amp;";",ROW($1:$99),1),";")),"",ROW($1:$99)),COLUMN(I256))-1)</f>
        <v/>
      </c>
      <c r="AD257" s="196" t="str" cm="1">
        <f t="array" ref="AD257">MID(";"&amp;'CASE DATA'!$E257&amp;";",SMALL(IF(ISERROR(SEARCH(MID(";"&amp;'CASE DATA'!$E257&amp;";",ROW($1:$99),1),";")),"",ROW($1:$99)+1),COLUMN(J257)),SMALL(IF(ISERROR(SEARCH(MID(";"&amp;'CASE DATA'!$E257&amp;";",ROW($1:$99),1),";")),"",ROW($1:$99)),COLUMN(J256)+1)-SMALL(IF(ISERROR(SEARCH(MID(";"&amp;'CASE DATA'!$E257&amp;";",ROW($1:$99),1),";")),"",ROW($1:$99)),COLUMN(J256))-1)</f>
        <v/>
      </c>
      <c r="AE257" s="196" t="str" cm="1">
        <f t="array" ref="AE257">MID(";"&amp;'CASE DATA'!$E257&amp;";",SMALL(IF(ISERROR(SEARCH(MID(";"&amp;'CASE DATA'!$E257&amp;";",ROW($1:$99),1),";")),"",ROW($1:$99)+1),COLUMN(K257)),SMALL(IF(ISERROR(SEARCH(MID(";"&amp;'CASE DATA'!$E257&amp;";",ROW($1:$99),1),";")),"",ROW($1:$99)),COLUMN(K256)+1)-SMALL(IF(ISERROR(SEARCH(MID(";"&amp;'CASE DATA'!$E257&amp;";",ROW($1:$99),1),";")),"",ROW($1:$99)),COLUMN(K256))-1)</f>
        <v/>
      </c>
      <c r="AF257" s="196" t="str" cm="1">
        <f t="array" ref="AF257">MID(";"&amp;'CASE DATA'!$E257&amp;";",SMALL(IF(ISERROR(SEARCH(MID(";"&amp;'CASE DATA'!$E257&amp;";",ROW($1:$99),1),";")),"",ROW($1:$99)+1),COLUMN(L257)),SMALL(IF(ISERROR(SEARCH(MID(";"&amp;'CASE DATA'!$E257&amp;";",ROW($1:$99),1),";")),"",ROW($1:$99)),COLUMN(L256)+1)-SMALL(IF(ISERROR(SEARCH(MID(";"&amp;'CASE DATA'!$E257&amp;";",ROW($1:$99),1),";")),"",ROW($1:$99)),COLUMN(L256))-1)</f>
        <v/>
      </c>
    </row>
    <row r="258" spans="19:32" x14ac:dyDescent="0.3">
      <c r="S258" s="11">
        <f t="shared" si="4"/>
        <v>0</v>
      </c>
      <c r="U258" s="196" t="str" cm="1">
        <f t="array" ref="U258">MID(";"&amp;'CASE DATA'!$E258&amp;";",SMALL(IF(ISERROR(SEARCH(MID(";"&amp;'CASE DATA'!$E258&amp;";",ROW($1:$99),1),";")),"",ROW($1:$99)+1),COLUMN(A258)),SMALL(IF(ISERROR(SEARCH(MID(";"&amp;'CASE DATA'!$E258&amp;";",ROW($1:$99),1),";")),"",ROW($1:$99)),COLUMN(A257)+1)-SMALL(IF(ISERROR(SEARCH(MID(";"&amp;'CASE DATA'!$E258&amp;";",ROW($1:$99),1),";")),"",ROW($1:$99)),COLUMN(A257))-1)</f>
        <v/>
      </c>
      <c r="V258" s="196" t="str" cm="1">
        <f t="array" ref="V258">MID(";"&amp;'CASE DATA'!$E258&amp;";",SMALL(IF(ISERROR(SEARCH(MID(";"&amp;'CASE DATA'!$E258&amp;";",ROW($1:$99),1),";")),"",ROW($1:$99)+1),COLUMN(B258)),SMALL(IF(ISERROR(SEARCH(MID(";"&amp;'CASE DATA'!$E258&amp;";",ROW($1:$99),1),";")),"",ROW($1:$99)),COLUMN(B257)+1)-SMALL(IF(ISERROR(SEARCH(MID(";"&amp;'CASE DATA'!$E258&amp;";",ROW($1:$99),1),";")),"",ROW($1:$99)),COLUMN(B257))-1)</f>
        <v/>
      </c>
      <c r="W258" s="196" t="str" cm="1">
        <f t="array" ref="W258">MID(";"&amp;'CASE DATA'!$E258&amp;";",SMALL(IF(ISERROR(SEARCH(MID(";"&amp;'CASE DATA'!$E258&amp;";",ROW($1:$99),1),";")),"",ROW($1:$99)+1),COLUMN(C258)),SMALL(IF(ISERROR(SEARCH(MID(";"&amp;'CASE DATA'!$E258&amp;";",ROW($1:$99),1),";")),"",ROW($1:$99)),COLUMN(C257)+1)-SMALL(IF(ISERROR(SEARCH(MID(";"&amp;'CASE DATA'!$E258&amp;";",ROW($1:$99),1),";")),"",ROW($1:$99)),COLUMN(C257))-1)</f>
        <v/>
      </c>
      <c r="X258" s="196" t="str" cm="1">
        <f t="array" ref="X258">MID(";"&amp;'CASE DATA'!$E258&amp;";",SMALL(IF(ISERROR(SEARCH(MID(";"&amp;'CASE DATA'!$E258&amp;";",ROW($1:$99),1),";")),"",ROW($1:$99)+1),COLUMN(D258)),SMALL(IF(ISERROR(SEARCH(MID(";"&amp;'CASE DATA'!$E258&amp;";",ROW($1:$99),1),";")),"",ROW($1:$99)),COLUMN(D257)+1)-SMALL(IF(ISERROR(SEARCH(MID(";"&amp;'CASE DATA'!$E258&amp;";",ROW($1:$99),1),";")),"",ROW($1:$99)),COLUMN(D257))-1)</f>
        <v/>
      </c>
      <c r="Y258" s="196" t="str" cm="1">
        <f t="array" ref="Y258">MID(";"&amp;'CASE DATA'!$E258&amp;";",SMALL(IF(ISERROR(SEARCH(MID(";"&amp;'CASE DATA'!$E258&amp;";",ROW($1:$99),1),";")),"",ROW($1:$99)+1),COLUMN(E258)),SMALL(IF(ISERROR(SEARCH(MID(";"&amp;'CASE DATA'!$E258&amp;";",ROW($1:$99),1),";")),"",ROW($1:$99)),COLUMN(E257)+1)-SMALL(IF(ISERROR(SEARCH(MID(";"&amp;'CASE DATA'!$E258&amp;";",ROW($1:$99),1),";")),"",ROW($1:$99)),COLUMN(E257))-1)</f>
        <v/>
      </c>
      <c r="Z258" s="196" t="str" cm="1">
        <f t="array" ref="Z258">MID(";"&amp;'CASE DATA'!$E258&amp;";",SMALL(IF(ISERROR(SEARCH(MID(";"&amp;'CASE DATA'!$E258&amp;";",ROW($1:$99),1),";")),"",ROW($1:$99)+1),COLUMN(F258)),SMALL(IF(ISERROR(SEARCH(MID(";"&amp;'CASE DATA'!$E258&amp;";",ROW($1:$99),1),";")),"",ROW($1:$99)),COLUMN(F257)+1)-SMALL(IF(ISERROR(SEARCH(MID(";"&amp;'CASE DATA'!$E258&amp;";",ROW($1:$99),1),";")),"",ROW($1:$99)),COLUMN(F257))-1)</f>
        <v/>
      </c>
      <c r="AA258" s="196" t="str" cm="1">
        <f t="array" ref="AA258">MID(";"&amp;'CASE DATA'!$E258&amp;";",SMALL(IF(ISERROR(SEARCH(MID(";"&amp;'CASE DATA'!$E258&amp;";",ROW($1:$99),1),";")),"",ROW($1:$99)+1),COLUMN(G258)),SMALL(IF(ISERROR(SEARCH(MID(";"&amp;'CASE DATA'!$E258&amp;";",ROW($1:$99),1),";")),"",ROW($1:$99)),COLUMN(G257)+1)-SMALL(IF(ISERROR(SEARCH(MID(";"&amp;'CASE DATA'!$E258&amp;";",ROW($1:$99),1),";")),"",ROW($1:$99)),COLUMN(G257))-1)</f>
        <v/>
      </c>
      <c r="AB258" s="196" t="str" cm="1">
        <f t="array" ref="AB258">MID(";"&amp;'CASE DATA'!$E258&amp;";",SMALL(IF(ISERROR(SEARCH(MID(";"&amp;'CASE DATA'!$E258&amp;";",ROW($1:$99),1),";")),"",ROW($1:$99)+1),COLUMN(H258)),SMALL(IF(ISERROR(SEARCH(MID(";"&amp;'CASE DATA'!$E258&amp;";",ROW($1:$99),1),";")),"",ROW($1:$99)),COLUMN(H257)+1)-SMALL(IF(ISERROR(SEARCH(MID(";"&amp;'CASE DATA'!$E258&amp;";",ROW($1:$99),1),";")),"",ROW($1:$99)),COLUMN(H257))-1)</f>
        <v/>
      </c>
      <c r="AC258" s="196" t="str" cm="1">
        <f t="array" ref="AC258">MID(";"&amp;'CASE DATA'!$E258&amp;";",SMALL(IF(ISERROR(SEARCH(MID(";"&amp;'CASE DATA'!$E258&amp;";",ROW($1:$99),1),";")),"",ROW($1:$99)+1),COLUMN(I258)),SMALL(IF(ISERROR(SEARCH(MID(";"&amp;'CASE DATA'!$E258&amp;";",ROW($1:$99),1),";")),"",ROW($1:$99)),COLUMN(I257)+1)-SMALL(IF(ISERROR(SEARCH(MID(";"&amp;'CASE DATA'!$E258&amp;";",ROW($1:$99),1),";")),"",ROW($1:$99)),COLUMN(I257))-1)</f>
        <v/>
      </c>
      <c r="AD258" s="196" t="str" cm="1">
        <f t="array" ref="AD258">MID(";"&amp;'CASE DATA'!$E258&amp;";",SMALL(IF(ISERROR(SEARCH(MID(";"&amp;'CASE DATA'!$E258&amp;";",ROW($1:$99),1),";")),"",ROW($1:$99)+1),COLUMN(J258)),SMALL(IF(ISERROR(SEARCH(MID(";"&amp;'CASE DATA'!$E258&amp;";",ROW($1:$99),1),";")),"",ROW($1:$99)),COLUMN(J257)+1)-SMALL(IF(ISERROR(SEARCH(MID(";"&amp;'CASE DATA'!$E258&amp;";",ROW($1:$99),1),";")),"",ROW($1:$99)),COLUMN(J257))-1)</f>
        <v/>
      </c>
      <c r="AE258" s="196" t="str" cm="1">
        <f t="array" ref="AE258">MID(";"&amp;'CASE DATA'!$E258&amp;";",SMALL(IF(ISERROR(SEARCH(MID(";"&amp;'CASE DATA'!$E258&amp;";",ROW($1:$99),1),";")),"",ROW($1:$99)+1),COLUMN(K258)),SMALL(IF(ISERROR(SEARCH(MID(";"&amp;'CASE DATA'!$E258&amp;";",ROW($1:$99),1),";")),"",ROW($1:$99)),COLUMN(K257)+1)-SMALL(IF(ISERROR(SEARCH(MID(";"&amp;'CASE DATA'!$E258&amp;";",ROW($1:$99),1),";")),"",ROW($1:$99)),COLUMN(K257))-1)</f>
        <v/>
      </c>
      <c r="AF258" s="196" t="str" cm="1">
        <f t="array" ref="AF258">MID(";"&amp;'CASE DATA'!$E258&amp;";",SMALL(IF(ISERROR(SEARCH(MID(";"&amp;'CASE DATA'!$E258&amp;";",ROW($1:$99),1),";")),"",ROW($1:$99)+1),COLUMN(L258)),SMALL(IF(ISERROR(SEARCH(MID(";"&amp;'CASE DATA'!$E258&amp;";",ROW($1:$99),1),";")),"",ROW($1:$99)),COLUMN(L257)+1)-SMALL(IF(ISERROR(SEARCH(MID(";"&amp;'CASE DATA'!$E258&amp;";",ROW($1:$99),1),";")),"",ROW($1:$99)),COLUMN(L257))-1)</f>
        <v/>
      </c>
    </row>
    <row r="259" spans="19:32" x14ac:dyDescent="0.3">
      <c r="S259" s="11">
        <f t="shared" si="4"/>
        <v>0</v>
      </c>
      <c r="U259" s="196" t="str" cm="1">
        <f t="array" ref="U259">MID(";"&amp;'CASE DATA'!$E259&amp;";",SMALL(IF(ISERROR(SEARCH(MID(";"&amp;'CASE DATA'!$E259&amp;";",ROW($1:$99),1),";")),"",ROW($1:$99)+1),COLUMN(A259)),SMALL(IF(ISERROR(SEARCH(MID(";"&amp;'CASE DATA'!$E259&amp;";",ROW($1:$99),1),";")),"",ROW($1:$99)),COLUMN(A258)+1)-SMALL(IF(ISERROR(SEARCH(MID(";"&amp;'CASE DATA'!$E259&amp;";",ROW($1:$99),1),";")),"",ROW($1:$99)),COLUMN(A258))-1)</f>
        <v/>
      </c>
      <c r="V259" s="196" t="str" cm="1">
        <f t="array" ref="V259">MID(";"&amp;'CASE DATA'!$E259&amp;";",SMALL(IF(ISERROR(SEARCH(MID(";"&amp;'CASE DATA'!$E259&amp;";",ROW($1:$99),1),";")),"",ROW($1:$99)+1),COLUMN(B259)),SMALL(IF(ISERROR(SEARCH(MID(";"&amp;'CASE DATA'!$E259&amp;";",ROW($1:$99),1),";")),"",ROW($1:$99)),COLUMN(B258)+1)-SMALL(IF(ISERROR(SEARCH(MID(";"&amp;'CASE DATA'!$E259&amp;";",ROW($1:$99),1),";")),"",ROW($1:$99)),COLUMN(B258))-1)</f>
        <v/>
      </c>
      <c r="W259" s="196" t="str" cm="1">
        <f t="array" ref="W259">MID(";"&amp;'CASE DATA'!$E259&amp;";",SMALL(IF(ISERROR(SEARCH(MID(";"&amp;'CASE DATA'!$E259&amp;";",ROW($1:$99),1),";")),"",ROW($1:$99)+1),COLUMN(C259)),SMALL(IF(ISERROR(SEARCH(MID(";"&amp;'CASE DATA'!$E259&amp;";",ROW($1:$99),1),";")),"",ROW($1:$99)),COLUMN(C258)+1)-SMALL(IF(ISERROR(SEARCH(MID(";"&amp;'CASE DATA'!$E259&amp;";",ROW($1:$99),1),";")),"",ROW($1:$99)),COLUMN(C258))-1)</f>
        <v/>
      </c>
      <c r="X259" s="196" t="str" cm="1">
        <f t="array" ref="X259">MID(";"&amp;'CASE DATA'!$E259&amp;";",SMALL(IF(ISERROR(SEARCH(MID(";"&amp;'CASE DATA'!$E259&amp;";",ROW($1:$99),1),";")),"",ROW($1:$99)+1),COLUMN(D259)),SMALL(IF(ISERROR(SEARCH(MID(";"&amp;'CASE DATA'!$E259&amp;";",ROW($1:$99),1),";")),"",ROW($1:$99)),COLUMN(D258)+1)-SMALL(IF(ISERROR(SEARCH(MID(";"&amp;'CASE DATA'!$E259&amp;";",ROW($1:$99),1),";")),"",ROW($1:$99)),COLUMN(D258))-1)</f>
        <v/>
      </c>
      <c r="Y259" s="196" t="str" cm="1">
        <f t="array" ref="Y259">MID(";"&amp;'CASE DATA'!$E259&amp;";",SMALL(IF(ISERROR(SEARCH(MID(";"&amp;'CASE DATA'!$E259&amp;";",ROW($1:$99),1),";")),"",ROW($1:$99)+1),COLUMN(E259)),SMALL(IF(ISERROR(SEARCH(MID(";"&amp;'CASE DATA'!$E259&amp;";",ROW($1:$99),1),";")),"",ROW($1:$99)),COLUMN(E258)+1)-SMALL(IF(ISERROR(SEARCH(MID(";"&amp;'CASE DATA'!$E259&amp;";",ROW($1:$99),1),";")),"",ROW($1:$99)),COLUMN(E258))-1)</f>
        <v/>
      </c>
      <c r="Z259" s="196" t="str" cm="1">
        <f t="array" ref="Z259">MID(";"&amp;'CASE DATA'!$E259&amp;";",SMALL(IF(ISERROR(SEARCH(MID(";"&amp;'CASE DATA'!$E259&amp;";",ROW($1:$99),1),";")),"",ROW($1:$99)+1),COLUMN(F259)),SMALL(IF(ISERROR(SEARCH(MID(";"&amp;'CASE DATA'!$E259&amp;";",ROW($1:$99),1),";")),"",ROW($1:$99)),COLUMN(F258)+1)-SMALL(IF(ISERROR(SEARCH(MID(";"&amp;'CASE DATA'!$E259&amp;";",ROW($1:$99),1),";")),"",ROW($1:$99)),COLUMN(F258))-1)</f>
        <v/>
      </c>
      <c r="AA259" s="196" t="str" cm="1">
        <f t="array" ref="AA259">MID(";"&amp;'CASE DATA'!$E259&amp;";",SMALL(IF(ISERROR(SEARCH(MID(";"&amp;'CASE DATA'!$E259&amp;";",ROW($1:$99),1),";")),"",ROW($1:$99)+1),COLUMN(G259)),SMALL(IF(ISERROR(SEARCH(MID(";"&amp;'CASE DATA'!$E259&amp;";",ROW($1:$99),1),";")),"",ROW($1:$99)),COLUMN(G258)+1)-SMALL(IF(ISERROR(SEARCH(MID(";"&amp;'CASE DATA'!$E259&amp;";",ROW($1:$99),1),";")),"",ROW($1:$99)),COLUMN(G258))-1)</f>
        <v/>
      </c>
      <c r="AB259" s="196" t="str" cm="1">
        <f t="array" ref="AB259">MID(";"&amp;'CASE DATA'!$E259&amp;";",SMALL(IF(ISERROR(SEARCH(MID(";"&amp;'CASE DATA'!$E259&amp;";",ROW($1:$99),1),";")),"",ROW($1:$99)+1),COLUMN(H259)),SMALL(IF(ISERROR(SEARCH(MID(";"&amp;'CASE DATA'!$E259&amp;";",ROW($1:$99),1),";")),"",ROW($1:$99)),COLUMN(H258)+1)-SMALL(IF(ISERROR(SEARCH(MID(";"&amp;'CASE DATA'!$E259&amp;";",ROW($1:$99),1),";")),"",ROW($1:$99)),COLUMN(H258))-1)</f>
        <v/>
      </c>
      <c r="AC259" s="196" t="str" cm="1">
        <f t="array" ref="AC259">MID(";"&amp;'CASE DATA'!$E259&amp;";",SMALL(IF(ISERROR(SEARCH(MID(";"&amp;'CASE DATA'!$E259&amp;";",ROW($1:$99),1),";")),"",ROW($1:$99)+1),COLUMN(I259)),SMALL(IF(ISERROR(SEARCH(MID(";"&amp;'CASE DATA'!$E259&amp;";",ROW($1:$99),1),";")),"",ROW($1:$99)),COLUMN(I258)+1)-SMALL(IF(ISERROR(SEARCH(MID(";"&amp;'CASE DATA'!$E259&amp;";",ROW($1:$99),1),";")),"",ROW($1:$99)),COLUMN(I258))-1)</f>
        <v/>
      </c>
      <c r="AD259" s="196" t="str" cm="1">
        <f t="array" ref="AD259">MID(";"&amp;'CASE DATA'!$E259&amp;";",SMALL(IF(ISERROR(SEARCH(MID(";"&amp;'CASE DATA'!$E259&amp;";",ROW($1:$99),1),";")),"",ROW($1:$99)+1),COLUMN(J259)),SMALL(IF(ISERROR(SEARCH(MID(";"&amp;'CASE DATA'!$E259&amp;";",ROW($1:$99),1),";")),"",ROW($1:$99)),COLUMN(J258)+1)-SMALL(IF(ISERROR(SEARCH(MID(";"&amp;'CASE DATA'!$E259&amp;";",ROW($1:$99),1),";")),"",ROW($1:$99)),COLUMN(J258))-1)</f>
        <v/>
      </c>
      <c r="AE259" s="196" t="str" cm="1">
        <f t="array" ref="AE259">MID(";"&amp;'CASE DATA'!$E259&amp;";",SMALL(IF(ISERROR(SEARCH(MID(";"&amp;'CASE DATA'!$E259&amp;";",ROW($1:$99),1),";")),"",ROW($1:$99)+1),COLUMN(K259)),SMALL(IF(ISERROR(SEARCH(MID(";"&amp;'CASE DATA'!$E259&amp;";",ROW($1:$99),1),";")),"",ROW($1:$99)),COLUMN(K258)+1)-SMALL(IF(ISERROR(SEARCH(MID(";"&amp;'CASE DATA'!$E259&amp;";",ROW($1:$99),1),";")),"",ROW($1:$99)),COLUMN(K258))-1)</f>
        <v/>
      </c>
      <c r="AF259" s="196" t="str" cm="1">
        <f t="array" ref="AF259">MID(";"&amp;'CASE DATA'!$E259&amp;";",SMALL(IF(ISERROR(SEARCH(MID(";"&amp;'CASE DATA'!$E259&amp;";",ROW($1:$99),1),";")),"",ROW($1:$99)+1),COLUMN(L259)),SMALL(IF(ISERROR(SEARCH(MID(";"&amp;'CASE DATA'!$E259&amp;";",ROW($1:$99),1),";")),"",ROW($1:$99)),COLUMN(L258)+1)-SMALL(IF(ISERROR(SEARCH(MID(";"&amp;'CASE DATA'!$E259&amp;";",ROW($1:$99),1),";")),"",ROW($1:$99)),COLUMN(L258))-1)</f>
        <v/>
      </c>
    </row>
    <row r="260" spans="19:32" x14ac:dyDescent="0.3">
      <c r="S260" s="11">
        <f t="shared" si="4"/>
        <v>0</v>
      </c>
      <c r="U260" s="196" t="str" cm="1">
        <f t="array" ref="U260">MID(";"&amp;'CASE DATA'!$E260&amp;";",SMALL(IF(ISERROR(SEARCH(MID(";"&amp;'CASE DATA'!$E260&amp;";",ROW($1:$99),1),";")),"",ROW($1:$99)+1),COLUMN(A260)),SMALL(IF(ISERROR(SEARCH(MID(";"&amp;'CASE DATA'!$E260&amp;";",ROW($1:$99),1),";")),"",ROW($1:$99)),COLUMN(A259)+1)-SMALL(IF(ISERROR(SEARCH(MID(";"&amp;'CASE DATA'!$E260&amp;";",ROW($1:$99),1),";")),"",ROW($1:$99)),COLUMN(A259))-1)</f>
        <v/>
      </c>
      <c r="V260" s="196" t="str" cm="1">
        <f t="array" ref="V260">MID(";"&amp;'CASE DATA'!$E260&amp;";",SMALL(IF(ISERROR(SEARCH(MID(";"&amp;'CASE DATA'!$E260&amp;";",ROW($1:$99),1),";")),"",ROW($1:$99)+1),COLUMN(B260)),SMALL(IF(ISERROR(SEARCH(MID(";"&amp;'CASE DATA'!$E260&amp;";",ROW($1:$99),1),";")),"",ROW($1:$99)),COLUMN(B259)+1)-SMALL(IF(ISERROR(SEARCH(MID(";"&amp;'CASE DATA'!$E260&amp;";",ROW($1:$99),1),";")),"",ROW($1:$99)),COLUMN(B259))-1)</f>
        <v/>
      </c>
      <c r="W260" s="196" t="str" cm="1">
        <f t="array" ref="W260">MID(";"&amp;'CASE DATA'!$E260&amp;";",SMALL(IF(ISERROR(SEARCH(MID(";"&amp;'CASE DATA'!$E260&amp;";",ROW($1:$99),1),";")),"",ROW($1:$99)+1),COLUMN(C260)),SMALL(IF(ISERROR(SEARCH(MID(";"&amp;'CASE DATA'!$E260&amp;";",ROW($1:$99),1),";")),"",ROW($1:$99)),COLUMN(C259)+1)-SMALL(IF(ISERROR(SEARCH(MID(";"&amp;'CASE DATA'!$E260&amp;";",ROW($1:$99),1),";")),"",ROW($1:$99)),COLUMN(C259))-1)</f>
        <v/>
      </c>
      <c r="X260" s="196" t="str" cm="1">
        <f t="array" ref="X260">MID(";"&amp;'CASE DATA'!$E260&amp;";",SMALL(IF(ISERROR(SEARCH(MID(";"&amp;'CASE DATA'!$E260&amp;";",ROW($1:$99),1),";")),"",ROW($1:$99)+1),COLUMN(D260)),SMALL(IF(ISERROR(SEARCH(MID(";"&amp;'CASE DATA'!$E260&amp;";",ROW($1:$99),1),";")),"",ROW($1:$99)),COLUMN(D259)+1)-SMALL(IF(ISERROR(SEARCH(MID(";"&amp;'CASE DATA'!$E260&amp;";",ROW($1:$99),1),";")),"",ROW($1:$99)),COLUMN(D259))-1)</f>
        <v/>
      </c>
      <c r="Y260" s="196" t="str" cm="1">
        <f t="array" ref="Y260">MID(";"&amp;'CASE DATA'!$E260&amp;";",SMALL(IF(ISERROR(SEARCH(MID(";"&amp;'CASE DATA'!$E260&amp;";",ROW($1:$99),1),";")),"",ROW($1:$99)+1),COLUMN(E260)),SMALL(IF(ISERROR(SEARCH(MID(";"&amp;'CASE DATA'!$E260&amp;";",ROW($1:$99),1),";")),"",ROW($1:$99)),COLUMN(E259)+1)-SMALL(IF(ISERROR(SEARCH(MID(";"&amp;'CASE DATA'!$E260&amp;";",ROW($1:$99),1),";")),"",ROW($1:$99)),COLUMN(E259))-1)</f>
        <v/>
      </c>
      <c r="Z260" s="196" t="str" cm="1">
        <f t="array" ref="Z260">MID(";"&amp;'CASE DATA'!$E260&amp;";",SMALL(IF(ISERROR(SEARCH(MID(";"&amp;'CASE DATA'!$E260&amp;";",ROW($1:$99),1),";")),"",ROW($1:$99)+1),COLUMN(F260)),SMALL(IF(ISERROR(SEARCH(MID(";"&amp;'CASE DATA'!$E260&amp;";",ROW($1:$99),1),";")),"",ROW($1:$99)),COLUMN(F259)+1)-SMALL(IF(ISERROR(SEARCH(MID(";"&amp;'CASE DATA'!$E260&amp;";",ROW($1:$99),1),";")),"",ROW($1:$99)),COLUMN(F259))-1)</f>
        <v/>
      </c>
      <c r="AA260" s="196" t="str" cm="1">
        <f t="array" ref="AA260">MID(";"&amp;'CASE DATA'!$E260&amp;";",SMALL(IF(ISERROR(SEARCH(MID(";"&amp;'CASE DATA'!$E260&amp;";",ROW($1:$99),1),";")),"",ROW($1:$99)+1),COLUMN(G260)),SMALL(IF(ISERROR(SEARCH(MID(";"&amp;'CASE DATA'!$E260&amp;";",ROW($1:$99),1),";")),"",ROW($1:$99)),COLUMN(G259)+1)-SMALL(IF(ISERROR(SEARCH(MID(";"&amp;'CASE DATA'!$E260&amp;";",ROW($1:$99),1),";")),"",ROW($1:$99)),COLUMN(G259))-1)</f>
        <v/>
      </c>
      <c r="AB260" s="196" t="str" cm="1">
        <f t="array" ref="AB260">MID(";"&amp;'CASE DATA'!$E260&amp;";",SMALL(IF(ISERROR(SEARCH(MID(";"&amp;'CASE DATA'!$E260&amp;";",ROW($1:$99),1),";")),"",ROW($1:$99)+1),COLUMN(H260)),SMALL(IF(ISERROR(SEARCH(MID(";"&amp;'CASE DATA'!$E260&amp;";",ROW($1:$99),1),";")),"",ROW($1:$99)),COLUMN(H259)+1)-SMALL(IF(ISERROR(SEARCH(MID(";"&amp;'CASE DATA'!$E260&amp;";",ROW($1:$99),1),";")),"",ROW($1:$99)),COLUMN(H259))-1)</f>
        <v/>
      </c>
      <c r="AC260" s="196" t="str" cm="1">
        <f t="array" ref="AC260">MID(";"&amp;'CASE DATA'!$E260&amp;";",SMALL(IF(ISERROR(SEARCH(MID(";"&amp;'CASE DATA'!$E260&amp;";",ROW($1:$99),1),";")),"",ROW($1:$99)+1),COLUMN(I260)),SMALL(IF(ISERROR(SEARCH(MID(";"&amp;'CASE DATA'!$E260&amp;";",ROW($1:$99),1),";")),"",ROW($1:$99)),COLUMN(I259)+1)-SMALL(IF(ISERROR(SEARCH(MID(";"&amp;'CASE DATA'!$E260&amp;";",ROW($1:$99),1),";")),"",ROW($1:$99)),COLUMN(I259))-1)</f>
        <v/>
      </c>
      <c r="AD260" s="196" t="str" cm="1">
        <f t="array" ref="AD260">MID(";"&amp;'CASE DATA'!$E260&amp;";",SMALL(IF(ISERROR(SEARCH(MID(";"&amp;'CASE DATA'!$E260&amp;";",ROW($1:$99),1),";")),"",ROW($1:$99)+1),COLUMN(J260)),SMALL(IF(ISERROR(SEARCH(MID(";"&amp;'CASE DATA'!$E260&amp;";",ROW($1:$99),1),";")),"",ROW($1:$99)),COLUMN(J259)+1)-SMALL(IF(ISERROR(SEARCH(MID(";"&amp;'CASE DATA'!$E260&amp;";",ROW($1:$99),1),";")),"",ROW($1:$99)),COLUMN(J259))-1)</f>
        <v/>
      </c>
      <c r="AE260" s="196" t="str" cm="1">
        <f t="array" ref="AE260">MID(";"&amp;'CASE DATA'!$E260&amp;";",SMALL(IF(ISERROR(SEARCH(MID(";"&amp;'CASE DATA'!$E260&amp;";",ROW($1:$99),1),";")),"",ROW($1:$99)+1),COLUMN(K260)),SMALL(IF(ISERROR(SEARCH(MID(";"&amp;'CASE DATA'!$E260&amp;";",ROW($1:$99),1),";")),"",ROW($1:$99)),COLUMN(K259)+1)-SMALL(IF(ISERROR(SEARCH(MID(";"&amp;'CASE DATA'!$E260&amp;";",ROW($1:$99),1),";")),"",ROW($1:$99)),COLUMN(K259))-1)</f>
        <v/>
      </c>
      <c r="AF260" s="196" t="str" cm="1">
        <f t="array" ref="AF260">MID(";"&amp;'CASE DATA'!$E260&amp;";",SMALL(IF(ISERROR(SEARCH(MID(";"&amp;'CASE DATA'!$E260&amp;";",ROW($1:$99),1),";")),"",ROW($1:$99)+1),COLUMN(L260)),SMALL(IF(ISERROR(SEARCH(MID(";"&amp;'CASE DATA'!$E260&amp;";",ROW($1:$99),1),";")),"",ROW($1:$99)),COLUMN(L259)+1)-SMALL(IF(ISERROR(SEARCH(MID(";"&amp;'CASE DATA'!$E260&amp;";",ROW($1:$99),1),";")),"",ROW($1:$99)),COLUMN(L259))-1)</f>
        <v/>
      </c>
    </row>
    <row r="261" spans="19:32" x14ac:dyDescent="0.3">
      <c r="S261" s="11">
        <f t="shared" ref="S261:S300" si="5">SUM(I261:R261)</f>
        <v>0</v>
      </c>
      <c r="U261" s="196" t="str" cm="1">
        <f t="array" ref="U261">MID(";"&amp;'CASE DATA'!$E261&amp;";",SMALL(IF(ISERROR(SEARCH(MID(";"&amp;'CASE DATA'!$E261&amp;";",ROW($1:$99),1),";")),"",ROW($1:$99)+1),COLUMN(A261)),SMALL(IF(ISERROR(SEARCH(MID(";"&amp;'CASE DATA'!$E261&amp;";",ROW($1:$99),1),";")),"",ROW($1:$99)),COLUMN(A260)+1)-SMALL(IF(ISERROR(SEARCH(MID(";"&amp;'CASE DATA'!$E261&amp;";",ROW($1:$99),1),";")),"",ROW($1:$99)),COLUMN(A260))-1)</f>
        <v/>
      </c>
      <c r="V261" s="196" t="str" cm="1">
        <f t="array" ref="V261">MID(";"&amp;'CASE DATA'!$E261&amp;";",SMALL(IF(ISERROR(SEARCH(MID(";"&amp;'CASE DATA'!$E261&amp;";",ROW($1:$99),1),";")),"",ROW($1:$99)+1),COLUMN(B261)),SMALL(IF(ISERROR(SEARCH(MID(";"&amp;'CASE DATA'!$E261&amp;";",ROW($1:$99),1),";")),"",ROW($1:$99)),COLUMN(B260)+1)-SMALL(IF(ISERROR(SEARCH(MID(";"&amp;'CASE DATA'!$E261&amp;";",ROW($1:$99),1),";")),"",ROW($1:$99)),COLUMN(B260))-1)</f>
        <v/>
      </c>
      <c r="W261" s="196" t="str" cm="1">
        <f t="array" ref="W261">MID(";"&amp;'CASE DATA'!$E261&amp;";",SMALL(IF(ISERROR(SEARCH(MID(";"&amp;'CASE DATA'!$E261&amp;";",ROW($1:$99),1),";")),"",ROW($1:$99)+1),COLUMN(C261)),SMALL(IF(ISERROR(SEARCH(MID(";"&amp;'CASE DATA'!$E261&amp;";",ROW($1:$99),1),";")),"",ROW($1:$99)),COLUMN(C260)+1)-SMALL(IF(ISERROR(SEARCH(MID(";"&amp;'CASE DATA'!$E261&amp;";",ROW($1:$99),1),";")),"",ROW($1:$99)),COLUMN(C260))-1)</f>
        <v/>
      </c>
      <c r="X261" s="196" t="str" cm="1">
        <f t="array" ref="X261">MID(";"&amp;'CASE DATA'!$E261&amp;";",SMALL(IF(ISERROR(SEARCH(MID(";"&amp;'CASE DATA'!$E261&amp;";",ROW($1:$99),1),";")),"",ROW($1:$99)+1),COLUMN(D261)),SMALL(IF(ISERROR(SEARCH(MID(";"&amp;'CASE DATA'!$E261&amp;";",ROW($1:$99),1),";")),"",ROW($1:$99)),COLUMN(D260)+1)-SMALL(IF(ISERROR(SEARCH(MID(";"&amp;'CASE DATA'!$E261&amp;";",ROW($1:$99),1),";")),"",ROW($1:$99)),COLUMN(D260))-1)</f>
        <v/>
      </c>
      <c r="Y261" s="196" t="str" cm="1">
        <f t="array" ref="Y261">MID(";"&amp;'CASE DATA'!$E261&amp;";",SMALL(IF(ISERROR(SEARCH(MID(";"&amp;'CASE DATA'!$E261&amp;";",ROW($1:$99),1),";")),"",ROW($1:$99)+1),COLUMN(E261)),SMALL(IF(ISERROR(SEARCH(MID(";"&amp;'CASE DATA'!$E261&amp;";",ROW($1:$99),1),";")),"",ROW($1:$99)),COLUMN(E260)+1)-SMALL(IF(ISERROR(SEARCH(MID(";"&amp;'CASE DATA'!$E261&amp;";",ROW($1:$99),1),";")),"",ROW($1:$99)),COLUMN(E260))-1)</f>
        <v/>
      </c>
      <c r="Z261" s="196" t="str" cm="1">
        <f t="array" ref="Z261">MID(";"&amp;'CASE DATA'!$E261&amp;";",SMALL(IF(ISERROR(SEARCH(MID(";"&amp;'CASE DATA'!$E261&amp;";",ROW($1:$99),1),";")),"",ROW($1:$99)+1),COLUMN(F261)),SMALL(IF(ISERROR(SEARCH(MID(";"&amp;'CASE DATA'!$E261&amp;";",ROW($1:$99),1),";")),"",ROW($1:$99)),COLUMN(F260)+1)-SMALL(IF(ISERROR(SEARCH(MID(";"&amp;'CASE DATA'!$E261&amp;";",ROW($1:$99),1),";")),"",ROW($1:$99)),COLUMN(F260))-1)</f>
        <v/>
      </c>
      <c r="AA261" s="196" t="str" cm="1">
        <f t="array" ref="AA261">MID(";"&amp;'CASE DATA'!$E261&amp;";",SMALL(IF(ISERROR(SEARCH(MID(";"&amp;'CASE DATA'!$E261&amp;";",ROW($1:$99),1),";")),"",ROW($1:$99)+1),COLUMN(G261)),SMALL(IF(ISERROR(SEARCH(MID(";"&amp;'CASE DATA'!$E261&amp;";",ROW($1:$99),1),";")),"",ROW($1:$99)),COLUMN(G260)+1)-SMALL(IF(ISERROR(SEARCH(MID(";"&amp;'CASE DATA'!$E261&amp;";",ROW($1:$99),1),";")),"",ROW($1:$99)),COLUMN(G260))-1)</f>
        <v/>
      </c>
      <c r="AB261" s="196" t="str" cm="1">
        <f t="array" ref="AB261">MID(";"&amp;'CASE DATA'!$E261&amp;";",SMALL(IF(ISERROR(SEARCH(MID(";"&amp;'CASE DATA'!$E261&amp;";",ROW($1:$99),1),";")),"",ROW($1:$99)+1),COLUMN(H261)),SMALL(IF(ISERROR(SEARCH(MID(";"&amp;'CASE DATA'!$E261&amp;";",ROW($1:$99),1),";")),"",ROW($1:$99)),COLUMN(H260)+1)-SMALL(IF(ISERROR(SEARCH(MID(";"&amp;'CASE DATA'!$E261&amp;";",ROW($1:$99),1),";")),"",ROW($1:$99)),COLUMN(H260))-1)</f>
        <v/>
      </c>
      <c r="AC261" s="196" t="str" cm="1">
        <f t="array" ref="AC261">MID(";"&amp;'CASE DATA'!$E261&amp;";",SMALL(IF(ISERROR(SEARCH(MID(";"&amp;'CASE DATA'!$E261&amp;";",ROW($1:$99),1),";")),"",ROW($1:$99)+1),COLUMN(I261)),SMALL(IF(ISERROR(SEARCH(MID(";"&amp;'CASE DATA'!$E261&amp;";",ROW($1:$99),1),";")),"",ROW($1:$99)),COLUMN(I260)+1)-SMALL(IF(ISERROR(SEARCH(MID(";"&amp;'CASE DATA'!$E261&amp;";",ROW($1:$99),1),";")),"",ROW($1:$99)),COLUMN(I260))-1)</f>
        <v/>
      </c>
      <c r="AD261" s="196" t="str" cm="1">
        <f t="array" ref="AD261">MID(";"&amp;'CASE DATA'!$E261&amp;";",SMALL(IF(ISERROR(SEARCH(MID(";"&amp;'CASE DATA'!$E261&amp;";",ROW($1:$99),1),";")),"",ROW($1:$99)+1),COLUMN(J261)),SMALL(IF(ISERROR(SEARCH(MID(";"&amp;'CASE DATA'!$E261&amp;";",ROW($1:$99),1),";")),"",ROW($1:$99)),COLUMN(J260)+1)-SMALL(IF(ISERROR(SEARCH(MID(";"&amp;'CASE DATA'!$E261&amp;";",ROW($1:$99),1),";")),"",ROW($1:$99)),COLUMN(J260))-1)</f>
        <v/>
      </c>
      <c r="AE261" s="196" t="str" cm="1">
        <f t="array" ref="AE261">MID(";"&amp;'CASE DATA'!$E261&amp;";",SMALL(IF(ISERROR(SEARCH(MID(";"&amp;'CASE DATA'!$E261&amp;";",ROW($1:$99),1),";")),"",ROW($1:$99)+1),COLUMN(K261)),SMALL(IF(ISERROR(SEARCH(MID(";"&amp;'CASE DATA'!$E261&amp;";",ROW($1:$99),1),";")),"",ROW($1:$99)),COLUMN(K260)+1)-SMALL(IF(ISERROR(SEARCH(MID(";"&amp;'CASE DATA'!$E261&amp;";",ROW($1:$99),1),";")),"",ROW($1:$99)),COLUMN(K260))-1)</f>
        <v/>
      </c>
      <c r="AF261" s="196" t="str" cm="1">
        <f t="array" ref="AF261">MID(";"&amp;'CASE DATA'!$E261&amp;";",SMALL(IF(ISERROR(SEARCH(MID(";"&amp;'CASE DATA'!$E261&amp;";",ROW($1:$99),1),";")),"",ROW($1:$99)+1),COLUMN(L261)),SMALL(IF(ISERROR(SEARCH(MID(";"&amp;'CASE DATA'!$E261&amp;";",ROW($1:$99),1),";")),"",ROW($1:$99)),COLUMN(L260)+1)-SMALL(IF(ISERROR(SEARCH(MID(";"&amp;'CASE DATA'!$E261&amp;";",ROW($1:$99),1),";")),"",ROW($1:$99)),COLUMN(L260))-1)</f>
        <v/>
      </c>
    </row>
    <row r="262" spans="19:32" x14ac:dyDescent="0.3">
      <c r="S262" s="11">
        <f t="shared" si="5"/>
        <v>0</v>
      </c>
      <c r="U262" s="196" t="str" cm="1">
        <f t="array" ref="U262">MID(";"&amp;'CASE DATA'!$E262&amp;";",SMALL(IF(ISERROR(SEARCH(MID(";"&amp;'CASE DATA'!$E262&amp;";",ROW($1:$99),1),";")),"",ROW($1:$99)+1),COLUMN(A262)),SMALL(IF(ISERROR(SEARCH(MID(";"&amp;'CASE DATA'!$E262&amp;";",ROW($1:$99),1),";")),"",ROW($1:$99)),COLUMN(A261)+1)-SMALL(IF(ISERROR(SEARCH(MID(";"&amp;'CASE DATA'!$E262&amp;";",ROW($1:$99),1),";")),"",ROW($1:$99)),COLUMN(A261))-1)</f>
        <v/>
      </c>
      <c r="V262" s="196" t="str" cm="1">
        <f t="array" ref="V262">MID(";"&amp;'CASE DATA'!$E262&amp;";",SMALL(IF(ISERROR(SEARCH(MID(";"&amp;'CASE DATA'!$E262&amp;";",ROW($1:$99),1),";")),"",ROW($1:$99)+1),COLUMN(B262)),SMALL(IF(ISERROR(SEARCH(MID(";"&amp;'CASE DATA'!$E262&amp;";",ROW($1:$99),1),";")),"",ROW($1:$99)),COLUMN(B261)+1)-SMALL(IF(ISERROR(SEARCH(MID(";"&amp;'CASE DATA'!$E262&amp;";",ROW($1:$99),1),";")),"",ROW($1:$99)),COLUMN(B261))-1)</f>
        <v/>
      </c>
      <c r="W262" s="196" t="str" cm="1">
        <f t="array" ref="W262">MID(";"&amp;'CASE DATA'!$E262&amp;";",SMALL(IF(ISERROR(SEARCH(MID(";"&amp;'CASE DATA'!$E262&amp;";",ROW($1:$99),1),";")),"",ROW($1:$99)+1),COLUMN(C262)),SMALL(IF(ISERROR(SEARCH(MID(";"&amp;'CASE DATA'!$E262&amp;";",ROW($1:$99),1),";")),"",ROW($1:$99)),COLUMN(C261)+1)-SMALL(IF(ISERROR(SEARCH(MID(";"&amp;'CASE DATA'!$E262&amp;";",ROW($1:$99),1),";")),"",ROW($1:$99)),COLUMN(C261))-1)</f>
        <v/>
      </c>
      <c r="X262" s="196" t="str" cm="1">
        <f t="array" ref="X262">MID(";"&amp;'CASE DATA'!$E262&amp;";",SMALL(IF(ISERROR(SEARCH(MID(";"&amp;'CASE DATA'!$E262&amp;";",ROW($1:$99),1),";")),"",ROW($1:$99)+1),COLUMN(D262)),SMALL(IF(ISERROR(SEARCH(MID(";"&amp;'CASE DATA'!$E262&amp;";",ROW($1:$99),1),";")),"",ROW($1:$99)),COLUMN(D261)+1)-SMALL(IF(ISERROR(SEARCH(MID(";"&amp;'CASE DATA'!$E262&amp;";",ROW($1:$99),1),";")),"",ROW($1:$99)),COLUMN(D261))-1)</f>
        <v/>
      </c>
      <c r="Y262" s="196" t="str" cm="1">
        <f t="array" ref="Y262">MID(";"&amp;'CASE DATA'!$E262&amp;";",SMALL(IF(ISERROR(SEARCH(MID(";"&amp;'CASE DATA'!$E262&amp;";",ROW($1:$99),1),";")),"",ROW($1:$99)+1),COLUMN(E262)),SMALL(IF(ISERROR(SEARCH(MID(";"&amp;'CASE DATA'!$E262&amp;";",ROW($1:$99),1),";")),"",ROW($1:$99)),COLUMN(E261)+1)-SMALL(IF(ISERROR(SEARCH(MID(";"&amp;'CASE DATA'!$E262&amp;";",ROW($1:$99),1),";")),"",ROW($1:$99)),COLUMN(E261))-1)</f>
        <v/>
      </c>
      <c r="Z262" s="196" t="str" cm="1">
        <f t="array" ref="Z262">MID(";"&amp;'CASE DATA'!$E262&amp;";",SMALL(IF(ISERROR(SEARCH(MID(";"&amp;'CASE DATA'!$E262&amp;";",ROW($1:$99),1),";")),"",ROW($1:$99)+1),COLUMN(F262)),SMALL(IF(ISERROR(SEARCH(MID(";"&amp;'CASE DATA'!$E262&amp;";",ROW($1:$99),1),";")),"",ROW($1:$99)),COLUMN(F261)+1)-SMALL(IF(ISERROR(SEARCH(MID(";"&amp;'CASE DATA'!$E262&amp;";",ROW($1:$99),1),";")),"",ROW($1:$99)),COLUMN(F261))-1)</f>
        <v/>
      </c>
      <c r="AA262" s="196" t="str" cm="1">
        <f t="array" ref="AA262">MID(";"&amp;'CASE DATA'!$E262&amp;";",SMALL(IF(ISERROR(SEARCH(MID(";"&amp;'CASE DATA'!$E262&amp;";",ROW($1:$99),1),";")),"",ROW($1:$99)+1),COLUMN(G262)),SMALL(IF(ISERROR(SEARCH(MID(";"&amp;'CASE DATA'!$E262&amp;";",ROW($1:$99),1),";")),"",ROW($1:$99)),COLUMN(G261)+1)-SMALL(IF(ISERROR(SEARCH(MID(";"&amp;'CASE DATA'!$E262&amp;";",ROW($1:$99),1),";")),"",ROW($1:$99)),COLUMN(G261))-1)</f>
        <v/>
      </c>
      <c r="AB262" s="196" t="str" cm="1">
        <f t="array" ref="AB262">MID(";"&amp;'CASE DATA'!$E262&amp;";",SMALL(IF(ISERROR(SEARCH(MID(";"&amp;'CASE DATA'!$E262&amp;";",ROW($1:$99),1),";")),"",ROW($1:$99)+1),COLUMN(H262)),SMALL(IF(ISERROR(SEARCH(MID(";"&amp;'CASE DATA'!$E262&amp;";",ROW($1:$99),1),";")),"",ROW($1:$99)),COLUMN(H261)+1)-SMALL(IF(ISERROR(SEARCH(MID(";"&amp;'CASE DATA'!$E262&amp;";",ROW($1:$99),1),";")),"",ROW($1:$99)),COLUMN(H261))-1)</f>
        <v/>
      </c>
      <c r="AC262" s="196" t="str" cm="1">
        <f t="array" ref="AC262">MID(";"&amp;'CASE DATA'!$E262&amp;";",SMALL(IF(ISERROR(SEARCH(MID(";"&amp;'CASE DATA'!$E262&amp;";",ROW($1:$99),1),";")),"",ROW($1:$99)+1),COLUMN(I262)),SMALL(IF(ISERROR(SEARCH(MID(";"&amp;'CASE DATA'!$E262&amp;";",ROW($1:$99),1),";")),"",ROW($1:$99)),COLUMN(I261)+1)-SMALL(IF(ISERROR(SEARCH(MID(";"&amp;'CASE DATA'!$E262&amp;";",ROW($1:$99),1),";")),"",ROW($1:$99)),COLUMN(I261))-1)</f>
        <v/>
      </c>
      <c r="AD262" s="196" t="str" cm="1">
        <f t="array" ref="AD262">MID(";"&amp;'CASE DATA'!$E262&amp;";",SMALL(IF(ISERROR(SEARCH(MID(";"&amp;'CASE DATA'!$E262&amp;";",ROW($1:$99),1),";")),"",ROW($1:$99)+1),COLUMN(J262)),SMALL(IF(ISERROR(SEARCH(MID(";"&amp;'CASE DATA'!$E262&amp;";",ROW($1:$99),1),";")),"",ROW($1:$99)),COLUMN(J261)+1)-SMALL(IF(ISERROR(SEARCH(MID(";"&amp;'CASE DATA'!$E262&amp;";",ROW($1:$99),1),";")),"",ROW($1:$99)),COLUMN(J261))-1)</f>
        <v/>
      </c>
      <c r="AE262" s="196" t="str" cm="1">
        <f t="array" ref="AE262">MID(";"&amp;'CASE DATA'!$E262&amp;";",SMALL(IF(ISERROR(SEARCH(MID(";"&amp;'CASE DATA'!$E262&amp;";",ROW($1:$99),1),";")),"",ROW($1:$99)+1),COLUMN(K262)),SMALL(IF(ISERROR(SEARCH(MID(";"&amp;'CASE DATA'!$E262&amp;";",ROW($1:$99),1),";")),"",ROW($1:$99)),COLUMN(K261)+1)-SMALL(IF(ISERROR(SEARCH(MID(";"&amp;'CASE DATA'!$E262&amp;";",ROW($1:$99),1),";")),"",ROW($1:$99)),COLUMN(K261))-1)</f>
        <v/>
      </c>
      <c r="AF262" s="196" t="str" cm="1">
        <f t="array" ref="AF262">MID(";"&amp;'CASE DATA'!$E262&amp;";",SMALL(IF(ISERROR(SEARCH(MID(";"&amp;'CASE DATA'!$E262&amp;";",ROW($1:$99),1),";")),"",ROW($1:$99)+1),COLUMN(L262)),SMALL(IF(ISERROR(SEARCH(MID(";"&amp;'CASE DATA'!$E262&amp;";",ROW($1:$99),1),";")),"",ROW($1:$99)),COLUMN(L261)+1)-SMALL(IF(ISERROR(SEARCH(MID(";"&amp;'CASE DATA'!$E262&amp;";",ROW($1:$99),1),";")),"",ROW($1:$99)),COLUMN(L261))-1)</f>
        <v/>
      </c>
    </row>
    <row r="263" spans="19:32" x14ac:dyDescent="0.3">
      <c r="S263" s="11">
        <f t="shared" si="5"/>
        <v>0</v>
      </c>
      <c r="U263" s="196" t="str" cm="1">
        <f t="array" ref="U263">MID(";"&amp;'CASE DATA'!$E263&amp;";",SMALL(IF(ISERROR(SEARCH(MID(";"&amp;'CASE DATA'!$E263&amp;";",ROW($1:$99),1),";")),"",ROW($1:$99)+1),COLUMN(A263)),SMALL(IF(ISERROR(SEARCH(MID(";"&amp;'CASE DATA'!$E263&amp;";",ROW($1:$99),1),";")),"",ROW($1:$99)),COLUMN(A262)+1)-SMALL(IF(ISERROR(SEARCH(MID(";"&amp;'CASE DATA'!$E263&amp;";",ROW($1:$99),1),";")),"",ROW($1:$99)),COLUMN(A262))-1)</f>
        <v/>
      </c>
      <c r="V263" s="196" t="str" cm="1">
        <f t="array" ref="V263">MID(";"&amp;'CASE DATA'!$E263&amp;";",SMALL(IF(ISERROR(SEARCH(MID(";"&amp;'CASE DATA'!$E263&amp;";",ROW($1:$99),1),";")),"",ROW($1:$99)+1),COLUMN(B263)),SMALL(IF(ISERROR(SEARCH(MID(";"&amp;'CASE DATA'!$E263&amp;";",ROW($1:$99),1),";")),"",ROW($1:$99)),COLUMN(B262)+1)-SMALL(IF(ISERROR(SEARCH(MID(";"&amp;'CASE DATA'!$E263&amp;";",ROW($1:$99),1),";")),"",ROW($1:$99)),COLUMN(B262))-1)</f>
        <v/>
      </c>
      <c r="W263" s="196" t="str" cm="1">
        <f t="array" ref="W263">MID(";"&amp;'CASE DATA'!$E263&amp;";",SMALL(IF(ISERROR(SEARCH(MID(";"&amp;'CASE DATA'!$E263&amp;";",ROW($1:$99),1),";")),"",ROW($1:$99)+1),COLUMN(C263)),SMALL(IF(ISERROR(SEARCH(MID(";"&amp;'CASE DATA'!$E263&amp;";",ROW($1:$99),1),";")),"",ROW($1:$99)),COLUMN(C262)+1)-SMALL(IF(ISERROR(SEARCH(MID(";"&amp;'CASE DATA'!$E263&amp;";",ROW($1:$99),1),";")),"",ROW($1:$99)),COLUMN(C262))-1)</f>
        <v/>
      </c>
      <c r="X263" s="196" t="str" cm="1">
        <f t="array" ref="X263">MID(";"&amp;'CASE DATA'!$E263&amp;";",SMALL(IF(ISERROR(SEARCH(MID(";"&amp;'CASE DATA'!$E263&amp;";",ROW($1:$99),1),";")),"",ROW($1:$99)+1),COLUMN(D263)),SMALL(IF(ISERROR(SEARCH(MID(";"&amp;'CASE DATA'!$E263&amp;";",ROW($1:$99),1),";")),"",ROW($1:$99)),COLUMN(D262)+1)-SMALL(IF(ISERROR(SEARCH(MID(";"&amp;'CASE DATA'!$E263&amp;";",ROW($1:$99),1),";")),"",ROW($1:$99)),COLUMN(D262))-1)</f>
        <v/>
      </c>
      <c r="Y263" s="196" t="str" cm="1">
        <f t="array" ref="Y263">MID(";"&amp;'CASE DATA'!$E263&amp;";",SMALL(IF(ISERROR(SEARCH(MID(";"&amp;'CASE DATA'!$E263&amp;";",ROW($1:$99),1),";")),"",ROW($1:$99)+1),COLUMN(E263)),SMALL(IF(ISERROR(SEARCH(MID(";"&amp;'CASE DATA'!$E263&amp;";",ROW($1:$99),1),";")),"",ROW($1:$99)),COLUMN(E262)+1)-SMALL(IF(ISERROR(SEARCH(MID(";"&amp;'CASE DATA'!$E263&amp;";",ROW($1:$99),1),";")),"",ROW($1:$99)),COLUMN(E262))-1)</f>
        <v/>
      </c>
      <c r="Z263" s="196" t="str" cm="1">
        <f t="array" ref="Z263">MID(";"&amp;'CASE DATA'!$E263&amp;";",SMALL(IF(ISERROR(SEARCH(MID(";"&amp;'CASE DATA'!$E263&amp;";",ROW($1:$99),1),";")),"",ROW($1:$99)+1),COLUMN(F263)),SMALL(IF(ISERROR(SEARCH(MID(";"&amp;'CASE DATA'!$E263&amp;";",ROW($1:$99),1),";")),"",ROW($1:$99)),COLUMN(F262)+1)-SMALL(IF(ISERROR(SEARCH(MID(";"&amp;'CASE DATA'!$E263&amp;";",ROW($1:$99),1),";")),"",ROW($1:$99)),COLUMN(F262))-1)</f>
        <v/>
      </c>
      <c r="AA263" s="196" t="str" cm="1">
        <f t="array" ref="AA263">MID(";"&amp;'CASE DATA'!$E263&amp;";",SMALL(IF(ISERROR(SEARCH(MID(";"&amp;'CASE DATA'!$E263&amp;";",ROW($1:$99),1),";")),"",ROW($1:$99)+1),COLUMN(G263)),SMALL(IF(ISERROR(SEARCH(MID(";"&amp;'CASE DATA'!$E263&amp;";",ROW($1:$99),1),";")),"",ROW($1:$99)),COLUMN(G262)+1)-SMALL(IF(ISERROR(SEARCH(MID(";"&amp;'CASE DATA'!$E263&amp;";",ROW($1:$99),1),";")),"",ROW($1:$99)),COLUMN(G262))-1)</f>
        <v/>
      </c>
      <c r="AB263" s="196" t="str" cm="1">
        <f t="array" ref="AB263">MID(";"&amp;'CASE DATA'!$E263&amp;";",SMALL(IF(ISERROR(SEARCH(MID(";"&amp;'CASE DATA'!$E263&amp;";",ROW($1:$99),1),";")),"",ROW($1:$99)+1),COLUMN(H263)),SMALL(IF(ISERROR(SEARCH(MID(";"&amp;'CASE DATA'!$E263&amp;";",ROW($1:$99),1),";")),"",ROW($1:$99)),COLUMN(H262)+1)-SMALL(IF(ISERROR(SEARCH(MID(";"&amp;'CASE DATA'!$E263&amp;";",ROW($1:$99),1),";")),"",ROW($1:$99)),COLUMN(H262))-1)</f>
        <v/>
      </c>
      <c r="AC263" s="196" t="str" cm="1">
        <f t="array" ref="AC263">MID(";"&amp;'CASE DATA'!$E263&amp;";",SMALL(IF(ISERROR(SEARCH(MID(";"&amp;'CASE DATA'!$E263&amp;";",ROW($1:$99),1),";")),"",ROW($1:$99)+1),COLUMN(I263)),SMALL(IF(ISERROR(SEARCH(MID(";"&amp;'CASE DATA'!$E263&amp;";",ROW($1:$99),1),";")),"",ROW($1:$99)),COLUMN(I262)+1)-SMALL(IF(ISERROR(SEARCH(MID(";"&amp;'CASE DATA'!$E263&amp;";",ROW($1:$99),1),";")),"",ROW($1:$99)),COLUMN(I262))-1)</f>
        <v/>
      </c>
      <c r="AD263" s="196" t="str" cm="1">
        <f t="array" ref="AD263">MID(";"&amp;'CASE DATA'!$E263&amp;";",SMALL(IF(ISERROR(SEARCH(MID(";"&amp;'CASE DATA'!$E263&amp;";",ROW($1:$99),1),";")),"",ROW($1:$99)+1),COLUMN(J263)),SMALL(IF(ISERROR(SEARCH(MID(";"&amp;'CASE DATA'!$E263&amp;";",ROW($1:$99),1),";")),"",ROW($1:$99)),COLUMN(J262)+1)-SMALL(IF(ISERROR(SEARCH(MID(";"&amp;'CASE DATA'!$E263&amp;";",ROW($1:$99),1),";")),"",ROW($1:$99)),COLUMN(J262))-1)</f>
        <v/>
      </c>
      <c r="AE263" s="196" t="str" cm="1">
        <f t="array" ref="AE263">MID(";"&amp;'CASE DATA'!$E263&amp;";",SMALL(IF(ISERROR(SEARCH(MID(";"&amp;'CASE DATA'!$E263&amp;";",ROW($1:$99),1),";")),"",ROW($1:$99)+1),COLUMN(K263)),SMALL(IF(ISERROR(SEARCH(MID(";"&amp;'CASE DATA'!$E263&amp;";",ROW($1:$99),1),";")),"",ROW($1:$99)),COLUMN(K262)+1)-SMALL(IF(ISERROR(SEARCH(MID(";"&amp;'CASE DATA'!$E263&amp;";",ROW($1:$99),1),";")),"",ROW($1:$99)),COLUMN(K262))-1)</f>
        <v/>
      </c>
      <c r="AF263" s="196" t="str" cm="1">
        <f t="array" ref="AF263">MID(";"&amp;'CASE DATA'!$E263&amp;";",SMALL(IF(ISERROR(SEARCH(MID(";"&amp;'CASE DATA'!$E263&amp;";",ROW($1:$99),1),";")),"",ROW($1:$99)+1),COLUMN(L263)),SMALL(IF(ISERROR(SEARCH(MID(";"&amp;'CASE DATA'!$E263&amp;";",ROW($1:$99),1),";")),"",ROW($1:$99)),COLUMN(L262)+1)-SMALL(IF(ISERROR(SEARCH(MID(";"&amp;'CASE DATA'!$E263&amp;";",ROW($1:$99),1),";")),"",ROW($1:$99)),COLUMN(L262))-1)</f>
        <v/>
      </c>
    </row>
    <row r="264" spans="19:32" x14ac:dyDescent="0.3">
      <c r="S264" s="11">
        <f t="shared" si="5"/>
        <v>0</v>
      </c>
      <c r="U264" s="196" t="str" cm="1">
        <f t="array" ref="U264">MID(";"&amp;'CASE DATA'!$E264&amp;";",SMALL(IF(ISERROR(SEARCH(MID(";"&amp;'CASE DATA'!$E264&amp;";",ROW($1:$99),1),";")),"",ROW($1:$99)+1),COLUMN(A264)),SMALL(IF(ISERROR(SEARCH(MID(";"&amp;'CASE DATA'!$E264&amp;";",ROW($1:$99),1),";")),"",ROW($1:$99)),COLUMN(A263)+1)-SMALL(IF(ISERROR(SEARCH(MID(";"&amp;'CASE DATA'!$E264&amp;";",ROW($1:$99),1),";")),"",ROW($1:$99)),COLUMN(A263))-1)</f>
        <v/>
      </c>
      <c r="V264" s="196" t="str" cm="1">
        <f t="array" ref="V264">MID(";"&amp;'CASE DATA'!$E264&amp;";",SMALL(IF(ISERROR(SEARCH(MID(";"&amp;'CASE DATA'!$E264&amp;";",ROW($1:$99),1),";")),"",ROW($1:$99)+1),COLUMN(B264)),SMALL(IF(ISERROR(SEARCH(MID(";"&amp;'CASE DATA'!$E264&amp;";",ROW($1:$99),1),";")),"",ROW($1:$99)),COLUMN(B263)+1)-SMALL(IF(ISERROR(SEARCH(MID(";"&amp;'CASE DATA'!$E264&amp;";",ROW($1:$99),1),";")),"",ROW($1:$99)),COLUMN(B263))-1)</f>
        <v/>
      </c>
      <c r="W264" s="196" t="str" cm="1">
        <f t="array" ref="W264">MID(";"&amp;'CASE DATA'!$E264&amp;";",SMALL(IF(ISERROR(SEARCH(MID(";"&amp;'CASE DATA'!$E264&amp;";",ROW($1:$99),1),";")),"",ROW($1:$99)+1),COLUMN(C264)),SMALL(IF(ISERROR(SEARCH(MID(";"&amp;'CASE DATA'!$E264&amp;";",ROW($1:$99),1),";")),"",ROW($1:$99)),COLUMN(C263)+1)-SMALL(IF(ISERROR(SEARCH(MID(";"&amp;'CASE DATA'!$E264&amp;";",ROW($1:$99),1),";")),"",ROW($1:$99)),COLUMN(C263))-1)</f>
        <v/>
      </c>
      <c r="X264" s="196" t="str" cm="1">
        <f t="array" ref="X264">MID(";"&amp;'CASE DATA'!$E264&amp;";",SMALL(IF(ISERROR(SEARCH(MID(";"&amp;'CASE DATA'!$E264&amp;";",ROW($1:$99),1),";")),"",ROW($1:$99)+1),COLUMN(D264)),SMALL(IF(ISERROR(SEARCH(MID(";"&amp;'CASE DATA'!$E264&amp;";",ROW($1:$99),1),";")),"",ROW($1:$99)),COLUMN(D263)+1)-SMALL(IF(ISERROR(SEARCH(MID(";"&amp;'CASE DATA'!$E264&amp;";",ROW($1:$99),1),";")),"",ROW($1:$99)),COLUMN(D263))-1)</f>
        <v/>
      </c>
      <c r="Y264" s="196" t="str" cm="1">
        <f t="array" ref="Y264">MID(";"&amp;'CASE DATA'!$E264&amp;";",SMALL(IF(ISERROR(SEARCH(MID(";"&amp;'CASE DATA'!$E264&amp;";",ROW($1:$99),1),";")),"",ROW($1:$99)+1),COLUMN(E264)),SMALL(IF(ISERROR(SEARCH(MID(";"&amp;'CASE DATA'!$E264&amp;";",ROW($1:$99),1),";")),"",ROW($1:$99)),COLUMN(E263)+1)-SMALL(IF(ISERROR(SEARCH(MID(";"&amp;'CASE DATA'!$E264&amp;";",ROW($1:$99),1),";")),"",ROW($1:$99)),COLUMN(E263))-1)</f>
        <v/>
      </c>
      <c r="Z264" s="196" t="str" cm="1">
        <f t="array" ref="Z264">MID(";"&amp;'CASE DATA'!$E264&amp;";",SMALL(IF(ISERROR(SEARCH(MID(";"&amp;'CASE DATA'!$E264&amp;";",ROW($1:$99),1),";")),"",ROW($1:$99)+1),COLUMN(F264)),SMALL(IF(ISERROR(SEARCH(MID(";"&amp;'CASE DATA'!$E264&amp;";",ROW($1:$99),1),";")),"",ROW($1:$99)),COLUMN(F263)+1)-SMALL(IF(ISERROR(SEARCH(MID(";"&amp;'CASE DATA'!$E264&amp;";",ROW($1:$99),1),";")),"",ROW($1:$99)),COLUMN(F263))-1)</f>
        <v/>
      </c>
      <c r="AA264" s="196" t="str" cm="1">
        <f t="array" ref="AA264">MID(";"&amp;'CASE DATA'!$E264&amp;";",SMALL(IF(ISERROR(SEARCH(MID(";"&amp;'CASE DATA'!$E264&amp;";",ROW($1:$99),1),";")),"",ROW($1:$99)+1),COLUMN(G264)),SMALL(IF(ISERROR(SEARCH(MID(";"&amp;'CASE DATA'!$E264&amp;";",ROW($1:$99),1),";")),"",ROW($1:$99)),COLUMN(G263)+1)-SMALL(IF(ISERROR(SEARCH(MID(";"&amp;'CASE DATA'!$E264&amp;";",ROW($1:$99),1),";")),"",ROW($1:$99)),COLUMN(G263))-1)</f>
        <v/>
      </c>
      <c r="AB264" s="196" t="str" cm="1">
        <f t="array" ref="AB264">MID(";"&amp;'CASE DATA'!$E264&amp;";",SMALL(IF(ISERROR(SEARCH(MID(";"&amp;'CASE DATA'!$E264&amp;";",ROW($1:$99),1),";")),"",ROW($1:$99)+1),COLUMN(H264)),SMALL(IF(ISERROR(SEARCH(MID(";"&amp;'CASE DATA'!$E264&amp;";",ROW($1:$99),1),";")),"",ROW($1:$99)),COLUMN(H263)+1)-SMALL(IF(ISERROR(SEARCH(MID(";"&amp;'CASE DATA'!$E264&amp;";",ROW($1:$99),1),";")),"",ROW($1:$99)),COLUMN(H263))-1)</f>
        <v/>
      </c>
      <c r="AC264" s="196" t="str" cm="1">
        <f t="array" ref="AC264">MID(";"&amp;'CASE DATA'!$E264&amp;";",SMALL(IF(ISERROR(SEARCH(MID(";"&amp;'CASE DATA'!$E264&amp;";",ROW($1:$99),1),";")),"",ROW($1:$99)+1),COLUMN(I264)),SMALL(IF(ISERROR(SEARCH(MID(";"&amp;'CASE DATA'!$E264&amp;";",ROW($1:$99),1),";")),"",ROW($1:$99)),COLUMN(I263)+1)-SMALL(IF(ISERROR(SEARCH(MID(";"&amp;'CASE DATA'!$E264&amp;";",ROW($1:$99),1),";")),"",ROW($1:$99)),COLUMN(I263))-1)</f>
        <v/>
      </c>
      <c r="AD264" s="196" t="str" cm="1">
        <f t="array" ref="AD264">MID(";"&amp;'CASE DATA'!$E264&amp;";",SMALL(IF(ISERROR(SEARCH(MID(";"&amp;'CASE DATA'!$E264&amp;";",ROW($1:$99),1),";")),"",ROW($1:$99)+1),COLUMN(J264)),SMALL(IF(ISERROR(SEARCH(MID(";"&amp;'CASE DATA'!$E264&amp;";",ROW($1:$99),1),";")),"",ROW($1:$99)),COLUMN(J263)+1)-SMALL(IF(ISERROR(SEARCH(MID(";"&amp;'CASE DATA'!$E264&amp;";",ROW($1:$99),1),";")),"",ROW($1:$99)),COLUMN(J263))-1)</f>
        <v/>
      </c>
      <c r="AE264" s="196" t="str" cm="1">
        <f t="array" ref="AE264">MID(";"&amp;'CASE DATA'!$E264&amp;";",SMALL(IF(ISERROR(SEARCH(MID(";"&amp;'CASE DATA'!$E264&amp;";",ROW($1:$99),1),";")),"",ROW($1:$99)+1),COLUMN(K264)),SMALL(IF(ISERROR(SEARCH(MID(";"&amp;'CASE DATA'!$E264&amp;";",ROW($1:$99),1),";")),"",ROW($1:$99)),COLUMN(K263)+1)-SMALL(IF(ISERROR(SEARCH(MID(";"&amp;'CASE DATA'!$E264&amp;";",ROW($1:$99),1),";")),"",ROW($1:$99)),COLUMN(K263))-1)</f>
        <v/>
      </c>
      <c r="AF264" s="196" t="str" cm="1">
        <f t="array" ref="AF264">MID(";"&amp;'CASE DATA'!$E264&amp;";",SMALL(IF(ISERROR(SEARCH(MID(";"&amp;'CASE DATA'!$E264&amp;";",ROW($1:$99),1),";")),"",ROW($1:$99)+1),COLUMN(L264)),SMALL(IF(ISERROR(SEARCH(MID(";"&amp;'CASE DATA'!$E264&amp;";",ROW($1:$99),1),";")),"",ROW($1:$99)),COLUMN(L263)+1)-SMALL(IF(ISERROR(SEARCH(MID(";"&amp;'CASE DATA'!$E264&amp;";",ROW($1:$99),1),";")),"",ROW($1:$99)),COLUMN(L263))-1)</f>
        <v/>
      </c>
    </row>
    <row r="265" spans="19:32" x14ac:dyDescent="0.3">
      <c r="S265" s="11">
        <f t="shared" si="5"/>
        <v>0</v>
      </c>
      <c r="U265" s="196" t="str" cm="1">
        <f t="array" ref="U265">MID(";"&amp;'CASE DATA'!$E265&amp;";",SMALL(IF(ISERROR(SEARCH(MID(";"&amp;'CASE DATA'!$E265&amp;";",ROW($1:$99),1),";")),"",ROW($1:$99)+1),COLUMN(A265)),SMALL(IF(ISERROR(SEARCH(MID(";"&amp;'CASE DATA'!$E265&amp;";",ROW($1:$99),1),";")),"",ROW($1:$99)),COLUMN(A264)+1)-SMALL(IF(ISERROR(SEARCH(MID(";"&amp;'CASE DATA'!$E265&amp;";",ROW($1:$99),1),";")),"",ROW($1:$99)),COLUMN(A264))-1)</f>
        <v/>
      </c>
      <c r="V265" s="196" t="str" cm="1">
        <f t="array" ref="V265">MID(";"&amp;'CASE DATA'!$E265&amp;";",SMALL(IF(ISERROR(SEARCH(MID(";"&amp;'CASE DATA'!$E265&amp;";",ROW($1:$99),1),";")),"",ROW($1:$99)+1),COLUMN(B265)),SMALL(IF(ISERROR(SEARCH(MID(";"&amp;'CASE DATA'!$E265&amp;";",ROW($1:$99),1),";")),"",ROW($1:$99)),COLUMN(B264)+1)-SMALL(IF(ISERROR(SEARCH(MID(";"&amp;'CASE DATA'!$E265&amp;";",ROW($1:$99),1),";")),"",ROW($1:$99)),COLUMN(B264))-1)</f>
        <v/>
      </c>
      <c r="W265" s="196" t="str" cm="1">
        <f t="array" ref="W265">MID(";"&amp;'CASE DATA'!$E265&amp;";",SMALL(IF(ISERROR(SEARCH(MID(";"&amp;'CASE DATA'!$E265&amp;";",ROW($1:$99),1),";")),"",ROW($1:$99)+1),COLUMN(C265)),SMALL(IF(ISERROR(SEARCH(MID(";"&amp;'CASE DATA'!$E265&amp;";",ROW($1:$99),1),";")),"",ROW($1:$99)),COLUMN(C264)+1)-SMALL(IF(ISERROR(SEARCH(MID(";"&amp;'CASE DATA'!$E265&amp;";",ROW($1:$99),1),";")),"",ROW($1:$99)),COLUMN(C264))-1)</f>
        <v/>
      </c>
      <c r="X265" s="196" t="str" cm="1">
        <f t="array" ref="X265">MID(";"&amp;'CASE DATA'!$E265&amp;";",SMALL(IF(ISERROR(SEARCH(MID(";"&amp;'CASE DATA'!$E265&amp;";",ROW($1:$99),1),";")),"",ROW($1:$99)+1),COLUMN(D265)),SMALL(IF(ISERROR(SEARCH(MID(";"&amp;'CASE DATA'!$E265&amp;";",ROW($1:$99),1),";")),"",ROW($1:$99)),COLUMN(D264)+1)-SMALL(IF(ISERROR(SEARCH(MID(";"&amp;'CASE DATA'!$E265&amp;";",ROW($1:$99),1),";")),"",ROW($1:$99)),COLUMN(D264))-1)</f>
        <v/>
      </c>
      <c r="Y265" s="196" t="str" cm="1">
        <f t="array" ref="Y265">MID(";"&amp;'CASE DATA'!$E265&amp;";",SMALL(IF(ISERROR(SEARCH(MID(";"&amp;'CASE DATA'!$E265&amp;";",ROW($1:$99),1),";")),"",ROW($1:$99)+1),COLUMN(E265)),SMALL(IF(ISERROR(SEARCH(MID(";"&amp;'CASE DATA'!$E265&amp;";",ROW($1:$99),1),";")),"",ROW($1:$99)),COLUMN(E264)+1)-SMALL(IF(ISERROR(SEARCH(MID(";"&amp;'CASE DATA'!$E265&amp;";",ROW($1:$99),1),";")),"",ROW($1:$99)),COLUMN(E264))-1)</f>
        <v/>
      </c>
      <c r="Z265" s="196" t="str" cm="1">
        <f t="array" ref="Z265">MID(";"&amp;'CASE DATA'!$E265&amp;";",SMALL(IF(ISERROR(SEARCH(MID(";"&amp;'CASE DATA'!$E265&amp;";",ROW($1:$99),1),";")),"",ROW($1:$99)+1),COLUMN(F265)),SMALL(IF(ISERROR(SEARCH(MID(";"&amp;'CASE DATA'!$E265&amp;";",ROW($1:$99),1),";")),"",ROW($1:$99)),COLUMN(F264)+1)-SMALL(IF(ISERROR(SEARCH(MID(";"&amp;'CASE DATA'!$E265&amp;";",ROW($1:$99),1),";")),"",ROW($1:$99)),COLUMN(F264))-1)</f>
        <v/>
      </c>
      <c r="AA265" s="196" t="str" cm="1">
        <f t="array" ref="AA265">MID(";"&amp;'CASE DATA'!$E265&amp;";",SMALL(IF(ISERROR(SEARCH(MID(";"&amp;'CASE DATA'!$E265&amp;";",ROW($1:$99),1),";")),"",ROW($1:$99)+1),COLUMN(G265)),SMALL(IF(ISERROR(SEARCH(MID(";"&amp;'CASE DATA'!$E265&amp;";",ROW($1:$99),1),";")),"",ROW($1:$99)),COLUMN(G264)+1)-SMALL(IF(ISERROR(SEARCH(MID(";"&amp;'CASE DATA'!$E265&amp;";",ROW($1:$99),1),";")),"",ROW($1:$99)),COLUMN(G264))-1)</f>
        <v/>
      </c>
      <c r="AB265" s="196" t="str" cm="1">
        <f t="array" ref="AB265">MID(";"&amp;'CASE DATA'!$E265&amp;";",SMALL(IF(ISERROR(SEARCH(MID(";"&amp;'CASE DATA'!$E265&amp;";",ROW($1:$99),1),";")),"",ROW($1:$99)+1),COLUMN(H265)),SMALL(IF(ISERROR(SEARCH(MID(";"&amp;'CASE DATA'!$E265&amp;";",ROW($1:$99),1),";")),"",ROW($1:$99)),COLUMN(H264)+1)-SMALL(IF(ISERROR(SEARCH(MID(";"&amp;'CASE DATA'!$E265&amp;";",ROW($1:$99),1),";")),"",ROW($1:$99)),COLUMN(H264))-1)</f>
        <v/>
      </c>
      <c r="AC265" s="196" t="str" cm="1">
        <f t="array" ref="AC265">MID(";"&amp;'CASE DATA'!$E265&amp;";",SMALL(IF(ISERROR(SEARCH(MID(";"&amp;'CASE DATA'!$E265&amp;";",ROW($1:$99),1),";")),"",ROW($1:$99)+1),COLUMN(I265)),SMALL(IF(ISERROR(SEARCH(MID(";"&amp;'CASE DATA'!$E265&amp;";",ROW($1:$99),1),";")),"",ROW($1:$99)),COLUMN(I264)+1)-SMALL(IF(ISERROR(SEARCH(MID(";"&amp;'CASE DATA'!$E265&amp;";",ROW($1:$99),1),";")),"",ROW($1:$99)),COLUMN(I264))-1)</f>
        <v/>
      </c>
      <c r="AD265" s="196" t="str" cm="1">
        <f t="array" ref="AD265">MID(";"&amp;'CASE DATA'!$E265&amp;";",SMALL(IF(ISERROR(SEARCH(MID(";"&amp;'CASE DATA'!$E265&amp;";",ROW($1:$99),1),";")),"",ROW($1:$99)+1),COLUMN(J265)),SMALL(IF(ISERROR(SEARCH(MID(";"&amp;'CASE DATA'!$E265&amp;";",ROW($1:$99),1),";")),"",ROW($1:$99)),COLUMN(J264)+1)-SMALL(IF(ISERROR(SEARCH(MID(";"&amp;'CASE DATA'!$E265&amp;";",ROW($1:$99),1),";")),"",ROW($1:$99)),COLUMN(J264))-1)</f>
        <v/>
      </c>
      <c r="AE265" s="196" t="str" cm="1">
        <f t="array" ref="AE265">MID(";"&amp;'CASE DATA'!$E265&amp;";",SMALL(IF(ISERROR(SEARCH(MID(";"&amp;'CASE DATA'!$E265&amp;";",ROW($1:$99),1),";")),"",ROW($1:$99)+1),COLUMN(K265)),SMALL(IF(ISERROR(SEARCH(MID(";"&amp;'CASE DATA'!$E265&amp;";",ROW($1:$99),1),";")),"",ROW($1:$99)),COLUMN(K264)+1)-SMALL(IF(ISERROR(SEARCH(MID(";"&amp;'CASE DATA'!$E265&amp;";",ROW($1:$99),1),";")),"",ROW($1:$99)),COLUMN(K264))-1)</f>
        <v/>
      </c>
      <c r="AF265" s="196" t="str" cm="1">
        <f t="array" ref="AF265">MID(";"&amp;'CASE DATA'!$E265&amp;";",SMALL(IF(ISERROR(SEARCH(MID(";"&amp;'CASE DATA'!$E265&amp;";",ROW($1:$99),1),";")),"",ROW($1:$99)+1),COLUMN(L265)),SMALL(IF(ISERROR(SEARCH(MID(";"&amp;'CASE DATA'!$E265&amp;";",ROW($1:$99),1),";")),"",ROW($1:$99)),COLUMN(L264)+1)-SMALL(IF(ISERROR(SEARCH(MID(";"&amp;'CASE DATA'!$E265&amp;";",ROW($1:$99),1),";")),"",ROW($1:$99)),COLUMN(L264))-1)</f>
        <v/>
      </c>
    </row>
    <row r="266" spans="19:32" x14ac:dyDescent="0.3">
      <c r="S266" s="11">
        <f t="shared" si="5"/>
        <v>0</v>
      </c>
      <c r="U266" s="196" t="str" cm="1">
        <f t="array" ref="U266">MID(";"&amp;'CASE DATA'!$E266&amp;";",SMALL(IF(ISERROR(SEARCH(MID(";"&amp;'CASE DATA'!$E266&amp;";",ROW($1:$99),1),";")),"",ROW($1:$99)+1),COLUMN(A266)),SMALL(IF(ISERROR(SEARCH(MID(";"&amp;'CASE DATA'!$E266&amp;";",ROW($1:$99),1),";")),"",ROW($1:$99)),COLUMN(A265)+1)-SMALL(IF(ISERROR(SEARCH(MID(";"&amp;'CASE DATA'!$E266&amp;";",ROW($1:$99),1),";")),"",ROW($1:$99)),COLUMN(A265))-1)</f>
        <v/>
      </c>
      <c r="V266" s="196" t="str" cm="1">
        <f t="array" ref="V266">MID(";"&amp;'CASE DATA'!$E266&amp;";",SMALL(IF(ISERROR(SEARCH(MID(";"&amp;'CASE DATA'!$E266&amp;";",ROW($1:$99),1),";")),"",ROW($1:$99)+1),COLUMN(B266)),SMALL(IF(ISERROR(SEARCH(MID(";"&amp;'CASE DATA'!$E266&amp;";",ROW($1:$99),1),";")),"",ROW($1:$99)),COLUMN(B265)+1)-SMALL(IF(ISERROR(SEARCH(MID(";"&amp;'CASE DATA'!$E266&amp;";",ROW($1:$99),1),";")),"",ROW($1:$99)),COLUMN(B265))-1)</f>
        <v/>
      </c>
      <c r="W266" s="196" t="str" cm="1">
        <f t="array" ref="W266">MID(";"&amp;'CASE DATA'!$E266&amp;";",SMALL(IF(ISERROR(SEARCH(MID(";"&amp;'CASE DATA'!$E266&amp;";",ROW($1:$99),1),";")),"",ROW($1:$99)+1),COLUMN(C266)),SMALL(IF(ISERROR(SEARCH(MID(";"&amp;'CASE DATA'!$E266&amp;";",ROW($1:$99),1),";")),"",ROW($1:$99)),COLUMN(C265)+1)-SMALL(IF(ISERROR(SEARCH(MID(";"&amp;'CASE DATA'!$E266&amp;";",ROW($1:$99),1),";")),"",ROW($1:$99)),COLUMN(C265))-1)</f>
        <v/>
      </c>
      <c r="X266" s="196" t="str" cm="1">
        <f t="array" ref="X266">MID(";"&amp;'CASE DATA'!$E266&amp;";",SMALL(IF(ISERROR(SEARCH(MID(";"&amp;'CASE DATA'!$E266&amp;";",ROW($1:$99),1),";")),"",ROW($1:$99)+1),COLUMN(D266)),SMALL(IF(ISERROR(SEARCH(MID(";"&amp;'CASE DATA'!$E266&amp;";",ROW($1:$99),1),";")),"",ROW($1:$99)),COLUMN(D265)+1)-SMALL(IF(ISERROR(SEARCH(MID(";"&amp;'CASE DATA'!$E266&amp;";",ROW($1:$99),1),";")),"",ROW($1:$99)),COLUMN(D265))-1)</f>
        <v/>
      </c>
      <c r="Y266" s="196" t="str" cm="1">
        <f t="array" ref="Y266">MID(";"&amp;'CASE DATA'!$E266&amp;";",SMALL(IF(ISERROR(SEARCH(MID(";"&amp;'CASE DATA'!$E266&amp;";",ROW($1:$99),1),";")),"",ROW($1:$99)+1),COLUMN(E266)),SMALL(IF(ISERROR(SEARCH(MID(";"&amp;'CASE DATA'!$E266&amp;";",ROW($1:$99),1),";")),"",ROW($1:$99)),COLUMN(E265)+1)-SMALL(IF(ISERROR(SEARCH(MID(";"&amp;'CASE DATA'!$E266&amp;";",ROW($1:$99),1),";")),"",ROW($1:$99)),COLUMN(E265))-1)</f>
        <v/>
      </c>
      <c r="Z266" s="196" t="str" cm="1">
        <f t="array" ref="Z266">MID(";"&amp;'CASE DATA'!$E266&amp;";",SMALL(IF(ISERROR(SEARCH(MID(";"&amp;'CASE DATA'!$E266&amp;";",ROW($1:$99),1),";")),"",ROW($1:$99)+1),COLUMN(F266)),SMALL(IF(ISERROR(SEARCH(MID(";"&amp;'CASE DATA'!$E266&amp;";",ROW($1:$99),1),";")),"",ROW($1:$99)),COLUMN(F265)+1)-SMALL(IF(ISERROR(SEARCH(MID(";"&amp;'CASE DATA'!$E266&amp;";",ROW($1:$99),1),";")),"",ROW($1:$99)),COLUMN(F265))-1)</f>
        <v/>
      </c>
      <c r="AA266" s="196" t="str" cm="1">
        <f t="array" ref="AA266">MID(";"&amp;'CASE DATA'!$E266&amp;";",SMALL(IF(ISERROR(SEARCH(MID(";"&amp;'CASE DATA'!$E266&amp;";",ROW($1:$99),1),";")),"",ROW($1:$99)+1),COLUMN(G266)),SMALL(IF(ISERROR(SEARCH(MID(";"&amp;'CASE DATA'!$E266&amp;";",ROW($1:$99),1),";")),"",ROW($1:$99)),COLUMN(G265)+1)-SMALL(IF(ISERROR(SEARCH(MID(";"&amp;'CASE DATA'!$E266&amp;";",ROW($1:$99),1),";")),"",ROW($1:$99)),COLUMN(G265))-1)</f>
        <v/>
      </c>
      <c r="AB266" s="196" t="str" cm="1">
        <f t="array" ref="AB266">MID(";"&amp;'CASE DATA'!$E266&amp;";",SMALL(IF(ISERROR(SEARCH(MID(";"&amp;'CASE DATA'!$E266&amp;";",ROW($1:$99),1),";")),"",ROW($1:$99)+1),COLUMN(H266)),SMALL(IF(ISERROR(SEARCH(MID(";"&amp;'CASE DATA'!$E266&amp;";",ROW($1:$99),1),";")),"",ROW($1:$99)),COLUMN(H265)+1)-SMALL(IF(ISERROR(SEARCH(MID(";"&amp;'CASE DATA'!$E266&amp;";",ROW($1:$99),1),";")),"",ROW($1:$99)),COLUMN(H265))-1)</f>
        <v/>
      </c>
      <c r="AC266" s="196" t="str" cm="1">
        <f t="array" ref="AC266">MID(";"&amp;'CASE DATA'!$E266&amp;";",SMALL(IF(ISERROR(SEARCH(MID(";"&amp;'CASE DATA'!$E266&amp;";",ROW($1:$99),1),";")),"",ROW($1:$99)+1),COLUMN(I266)),SMALL(IF(ISERROR(SEARCH(MID(";"&amp;'CASE DATA'!$E266&amp;";",ROW($1:$99),1),";")),"",ROW($1:$99)),COLUMN(I265)+1)-SMALL(IF(ISERROR(SEARCH(MID(";"&amp;'CASE DATA'!$E266&amp;";",ROW($1:$99),1),";")),"",ROW($1:$99)),COLUMN(I265))-1)</f>
        <v/>
      </c>
      <c r="AD266" s="196" t="str" cm="1">
        <f t="array" ref="AD266">MID(";"&amp;'CASE DATA'!$E266&amp;";",SMALL(IF(ISERROR(SEARCH(MID(";"&amp;'CASE DATA'!$E266&amp;";",ROW($1:$99),1),";")),"",ROW($1:$99)+1),COLUMN(J266)),SMALL(IF(ISERROR(SEARCH(MID(";"&amp;'CASE DATA'!$E266&amp;";",ROW($1:$99),1),";")),"",ROW($1:$99)),COLUMN(J265)+1)-SMALL(IF(ISERROR(SEARCH(MID(";"&amp;'CASE DATA'!$E266&amp;";",ROW($1:$99),1),";")),"",ROW($1:$99)),COLUMN(J265))-1)</f>
        <v/>
      </c>
      <c r="AE266" s="196" t="str" cm="1">
        <f t="array" ref="AE266">MID(";"&amp;'CASE DATA'!$E266&amp;";",SMALL(IF(ISERROR(SEARCH(MID(";"&amp;'CASE DATA'!$E266&amp;";",ROW($1:$99),1),";")),"",ROW($1:$99)+1),COLUMN(K266)),SMALL(IF(ISERROR(SEARCH(MID(";"&amp;'CASE DATA'!$E266&amp;";",ROW($1:$99),1),";")),"",ROW($1:$99)),COLUMN(K265)+1)-SMALL(IF(ISERROR(SEARCH(MID(";"&amp;'CASE DATA'!$E266&amp;";",ROW($1:$99),1),";")),"",ROW($1:$99)),COLUMN(K265))-1)</f>
        <v/>
      </c>
      <c r="AF266" s="196" t="str" cm="1">
        <f t="array" ref="AF266">MID(";"&amp;'CASE DATA'!$E266&amp;";",SMALL(IF(ISERROR(SEARCH(MID(";"&amp;'CASE DATA'!$E266&amp;";",ROW($1:$99),1),";")),"",ROW($1:$99)+1),COLUMN(L266)),SMALL(IF(ISERROR(SEARCH(MID(";"&amp;'CASE DATA'!$E266&amp;";",ROW($1:$99),1),";")),"",ROW($1:$99)),COLUMN(L265)+1)-SMALL(IF(ISERROR(SEARCH(MID(";"&amp;'CASE DATA'!$E266&amp;";",ROW($1:$99),1),";")),"",ROW($1:$99)),COLUMN(L265))-1)</f>
        <v/>
      </c>
    </row>
    <row r="267" spans="19:32" x14ac:dyDescent="0.3">
      <c r="S267" s="11">
        <f t="shared" si="5"/>
        <v>0</v>
      </c>
      <c r="U267" s="196" t="str" cm="1">
        <f t="array" ref="U267">MID(";"&amp;'CASE DATA'!$E267&amp;";",SMALL(IF(ISERROR(SEARCH(MID(";"&amp;'CASE DATA'!$E267&amp;";",ROW($1:$99),1),";")),"",ROW($1:$99)+1),COLUMN(A267)),SMALL(IF(ISERROR(SEARCH(MID(";"&amp;'CASE DATA'!$E267&amp;";",ROW($1:$99),1),";")),"",ROW($1:$99)),COLUMN(A266)+1)-SMALL(IF(ISERROR(SEARCH(MID(";"&amp;'CASE DATA'!$E267&amp;";",ROW($1:$99),1),";")),"",ROW($1:$99)),COLUMN(A266))-1)</f>
        <v/>
      </c>
      <c r="V267" s="196" t="str" cm="1">
        <f t="array" ref="V267">MID(";"&amp;'CASE DATA'!$E267&amp;";",SMALL(IF(ISERROR(SEARCH(MID(";"&amp;'CASE DATA'!$E267&amp;";",ROW($1:$99),1),";")),"",ROW($1:$99)+1),COLUMN(B267)),SMALL(IF(ISERROR(SEARCH(MID(";"&amp;'CASE DATA'!$E267&amp;";",ROW($1:$99),1),";")),"",ROW($1:$99)),COLUMN(B266)+1)-SMALL(IF(ISERROR(SEARCH(MID(";"&amp;'CASE DATA'!$E267&amp;";",ROW($1:$99),1),";")),"",ROW($1:$99)),COLUMN(B266))-1)</f>
        <v/>
      </c>
      <c r="W267" s="196" t="str" cm="1">
        <f t="array" ref="W267">MID(";"&amp;'CASE DATA'!$E267&amp;";",SMALL(IF(ISERROR(SEARCH(MID(";"&amp;'CASE DATA'!$E267&amp;";",ROW($1:$99),1),";")),"",ROW($1:$99)+1),COLUMN(C267)),SMALL(IF(ISERROR(SEARCH(MID(";"&amp;'CASE DATA'!$E267&amp;";",ROW($1:$99),1),";")),"",ROW($1:$99)),COLUMN(C266)+1)-SMALL(IF(ISERROR(SEARCH(MID(";"&amp;'CASE DATA'!$E267&amp;";",ROW($1:$99),1),";")),"",ROW($1:$99)),COLUMN(C266))-1)</f>
        <v/>
      </c>
      <c r="X267" s="196" t="str" cm="1">
        <f t="array" ref="X267">MID(";"&amp;'CASE DATA'!$E267&amp;";",SMALL(IF(ISERROR(SEARCH(MID(";"&amp;'CASE DATA'!$E267&amp;";",ROW($1:$99),1),";")),"",ROW($1:$99)+1),COLUMN(D267)),SMALL(IF(ISERROR(SEARCH(MID(";"&amp;'CASE DATA'!$E267&amp;";",ROW($1:$99),1),";")),"",ROW($1:$99)),COLUMN(D266)+1)-SMALL(IF(ISERROR(SEARCH(MID(";"&amp;'CASE DATA'!$E267&amp;";",ROW($1:$99),1),";")),"",ROW($1:$99)),COLUMN(D266))-1)</f>
        <v/>
      </c>
      <c r="Y267" s="196" t="str" cm="1">
        <f t="array" ref="Y267">MID(";"&amp;'CASE DATA'!$E267&amp;";",SMALL(IF(ISERROR(SEARCH(MID(";"&amp;'CASE DATA'!$E267&amp;";",ROW($1:$99),1),";")),"",ROW($1:$99)+1),COLUMN(E267)),SMALL(IF(ISERROR(SEARCH(MID(";"&amp;'CASE DATA'!$E267&amp;";",ROW($1:$99),1),";")),"",ROW($1:$99)),COLUMN(E266)+1)-SMALL(IF(ISERROR(SEARCH(MID(";"&amp;'CASE DATA'!$E267&amp;";",ROW($1:$99),1),";")),"",ROW($1:$99)),COLUMN(E266))-1)</f>
        <v/>
      </c>
      <c r="Z267" s="196" t="str" cm="1">
        <f t="array" ref="Z267">MID(";"&amp;'CASE DATA'!$E267&amp;";",SMALL(IF(ISERROR(SEARCH(MID(";"&amp;'CASE DATA'!$E267&amp;";",ROW($1:$99),1),";")),"",ROW($1:$99)+1),COLUMN(F267)),SMALL(IF(ISERROR(SEARCH(MID(";"&amp;'CASE DATA'!$E267&amp;";",ROW($1:$99),1),";")),"",ROW($1:$99)),COLUMN(F266)+1)-SMALL(IF(ISERROR(SEARCH(MID(";"&amp;'CASE DATA'!$E267&amp;";",ROW($1:$99),1),";")),"",ROW($1:$99)),COLUMN(F266))-1)</f>
        <v/>
      </c>
      <c r="AA267" s="196" t="str" cm="1">
        <f t="array" ref="AA267">MID(";"&amp;'CASE DATA'!$E267&amp;";",SMALL(IF(ISERROR(SEARCH(MID(";"&amp;'CASE DATA'!$E267&amp;";",ROW($1:$99),1),";")),"",ROW($1:$99)+1),COLUMN(G267)),SMALL(IF(ISERROR(SEARCH(MID(";"&amp;'CASE DATA'!$E267&amp;";",ROW($1:$99),1),";")),"",ROW($1:$99)),COLUMN(G266)+1)-SMALL(IF(ISERROR(SEARCH(MID(";"&amp;'CASE DATA'!$E267&amp;";",ROW($1:$99),1),";")),"",ROW($1:$99)),COLUMN(G266))-1)</f>
        <v/>
      </c>
      <c r="AB267" s="196" t="str" cm="1">
        <f t="array" ref="AB267">MID(";"&amp;'CASE DATA'!$E267&amp;";",SMALL(IF(ISERROR(SEARCH(MID(";"&amp;'CASE DATA'!$E267&amp;";",ROW($1:$99),1),";")),"",ROW($1:$99)+1),COLUMN(H267)),SMALL(IF(ISERROR(SEARCH(MID(";"&amp;'CASE DATA'!$E267&amp;";",ROW($1:$99),1),";")),"",ROW($1:$99)),COLUMN(H266)+1)-SMALL(IF(ISERROR(SEARCH(MID(";"&amp;'CASE DATA'!$E267&amp;";",ROW($1:$99),1),";")),"",ROW($1:$99)),COLUMN(H266))-1)</f>
        <v/>
      </c>
      <c r="AC267" s="196" t="str" cm="1">
        <f t="array" ref="AC267">MID(";"&amp;'CASE DATA'!$E267&amp;";",SMALL(IF(ISERROR(SEARCH(MID(";"&amp;'CASE DATA'!$E267&amp;";",ROW($1:$99),1),";")),"",ROW($1:$99)+1),COLUMN(I267)),SMALL(IF(ISERROR(SEARCH(MID(";"&amp;'CASE DATA'!$E267&amp;";",ROW($1:$99),1),";")),"",ROW($1:$99)),COLUMN(I266)+1)-SMALL(IF(ISERROR(SEARCH(MID(";"&amp;'CASE DATA'!$E267&amp;";",ROW($1:$99),1),";")),"",ROW($1:$99)),COLUMN(I266))-1)</f>
        <v/>
      </c>
      <c r="AD267" s="196" t="str" cm="1">
        <f t="array" ref="AD267">MID(";"&amp;'CASE DATA'!$E267&amp;";",SMALL(IF(ISERROR(SEARCH(MID(";"&amp;'CASE DATA'!$E267&amp;";",ROW($1:$99),1),";")),"",ROW($1:$99)+1),COLUMN(J267)),SMALL(IF(ISERROR(SEARCH(MID(";"&amp;'CASE DATA'!$E267&amp;";",ROW($1:$99),1),";")),"",ROW($1:$99)),COLUMN(J266)+1)-SMALL(IF(ISERROR(SEARCH(MID(";"&amp;'CASE DATA'!$E267&amp;";",ROW($1:$99),1),";")),"",ROW($1:$99)),COLUMN(J266))-1)</f>
        <v/>
      </c>
      <c r="AE267" s="196" t="str" cm="1">
        <f t="array" ref="AE267">MID(";"&amp;'CASE DATA'!$E267&amp;";",SMALL(IF(ISERROR(SEARCH(MID(";"&amp;'CASE DATA'!$E267&amp;";",ROW($1:$99),1),";")),"",ROW($1:$99)+1),COLUMN(K267)),SMALL(IF(ISERROR(SEARCH(MID(";"&amp;'CASE DATA'!$E267&amp;";",ROW($1:$99),1),";")),"",ROW($1:$99)),COLUMN(K266)+1)-SMALL(IF(ISERROR(SEARCH(MID(";"&amp;'CASE DATA'!$E267&amp;";",ROW($1:$99),1),";")),"",ROW($1:$99)),COLUMN(K266))-1)</f>
        <v/>
      </c>
      <c r="AF267" s="196" t="str" cm="1">
        <f t="array" ref="AF267">MID(";"&amp;'CASE DATA'!$E267&amp;";",SMALL(IF(ISERROR(SEARCH(MID(";"&amp;'CASE DATA'!$E267&amp;";",ROW($1:$99),1),";")),"",ROW($1:$99)+1),COLUMN(L267)),SMALL(IF(ISERROR(SEARCH(MID(";"&amp;'CASE DATA'!$E267&amp;";",ROW($1:$99),1),";")),"",ROW($1:$99)),COLUMN(L266)+1)-SMALL(IF(ISERROR(SEARCH(MID(";"&amp;'CASE DATA'!$E267&amp;";",ROW($1:$99),1),";")),"",ROW($1:$99)),COLUMN(L266))-1)</f>
        <v/>
      </c>
    </row>
    <row r="268" spans="19:32" x14ac:dyDescent="0.3">
      <c r="S268" s="11">
        <f t="shared" si="5"/>
        <v>0</v>
      </c>
      <c r="U268" s="196" t="str" cm="1">
        <f t="array" ref="U268">MID(";"&amp;'CASE DATA'!$E268&amp;";",SMALL(IF(ISERROR(SEARCH(MID(";"&amp;'CASE DATA'!$E268&amp;";",ROW($1:$99),1),";")),"",ROW($1:$99)+1),COLUMN(A268)),SMALL(IF(ISERROR(SEARCH(MID(";"&amp;'CASE DATA'!$E268&amp;";",ROW($1:$99),1),";")),"",ROW($1:$99)),COLUMN(A267)+1)-SMALL(IF(ISERROR(SEARCH(MID(";"&amp;'CASE DATA'!$E268&amp;";",ROW($1:$99),1),";")),"",ROW($1:$99)),COLUMN(A267))-1)</f>
        <v/>
      </c>
      <c r="V268" s="196" t="str" cm="1">
        <f t="array" ref="V268">MID(";"&amp;'CASE DATA'!$E268&amp;";",SMALL(IF(ISERROR(SEARCH(MID(";"&amp;'CASE DATA'!$E268&amp;";",ROW($1:$99),1),";")),"",ROW($1:$99)+1),COLUMN(B268)),SMALL(IF(ISERROR(SEARCH(MID(";"&amp;'CASE DATA'!$E268&amp;";",ROW($1:$99),1),";")),"",ROW($1:$99)),COLUMN(B267)+1)-SMALL(IF(ISERROR(SEARCH(MID(";"&amp;'CASE DATA'!$E268&amp;";",ROW($1:$99),1),";")),"",ROW($1:$99)),COLUMN(B267))-1)</f>
        <v/>
      </c>
      <c r="W268" s="196" t="str" cm="1">
        <f t="array" ref="W268">MID(";"&amp;'CASE DATA'!$E268&amp;";",SMALL(IF(ISERROR(SEARCH(MID(";"&amp;'CASE DATA'!$E268&amp;";",ROW($1:$99),1),";")),"",ROW($1:$99)+1),COLUMN(C268)),SMALL(IF(ISERROR(SEARCH(MID(";"&amp;'CASE DATA'!$E268&amp;";",ROW($1:$99),1),";")),"",ROW($1:$99)),COLUMN(C267)+1)-SMALL(IF(ISERROR(SEARCH(MID(";"&amp;'CASE DATA'!$E268&amp;";",ROW($1:$99),1),";")),"",ROW($1:$99)),COLUMN(C267))-1)</f>
        <v/>
      </c>
      <c r="X268" s="196" t="str" cm="1">
        <f t="array" ref="X268">MID(";"&amp;'CASE DATA'!$E268&amp;";",SMALL(IF(ISERROR(SEARCH(MID(";"&amp;'CASE DATA'!$E268&amp;";",ROW($1:$99),1),";")),"",ROW($1:$99)+1),COLUMN(D268)),SMALL(IF(ISERROR(SEARCH(MID(";"&amp;'CASE DATA'!$E268&amp;";",ROW($1:$99),1),";")),"",ROW($1:$99)),COLUMN(D267)+1)-SMALL(IF(ISERROR(SEARCH(MID(";"&amp;'CASE DATA'!$E268&amp;";",ROW($1:$99),1),";")),"",ROW($1:$99)),COLUMN(D267))-1)</f>
        <v/>
      </c>
      <c r="Y268" s="196" t="str" cm="1">
        <f t="array" ref="Y268">MID(";"&amp;'CASE DATA'!$E268&amp;";",SMALL(IF(ISERROR(SEARCH(MID(";"&amp;'CASE DATA'!$E268&amp;";",ROW($1:$99),1),";")),"",ROW($1:$99)+1),COLUMN(E268)),SMALL(IF(ISERROR(SEARCH(MID(";"&amp;'CASE DATA'!$E268&amp;";",ROW($1:$99),1),";")),"",ROW($1:$99)),COLUMN(E267)+1)-SMALL(IF(ISERROR(SEARCH(MID(";"&amp;'CASE DATA'!$E268&amp;";",ROW($1:$99),1),";")),"",ROW($1:$99)),COLUMN(E267))-1)</f>
        <v/>
      </c>
      <c r="Z268" s="196" t="str" cm="1">
        <f t="array" ref="Z268">MID(";"&amp;'CASE DATA'!$E268&amp;";",SMALL(IF(ISERROR(SEARCH(MID(";"&amp;'CASE DATA'!$E268&amp;";",ROW($1:$99),1),";")),"",ROW($1:$99)+1),COLUMN(F268)),SMALL(IF(ISERROR(SEARCH(MID(";"&amp;'CASE DATA'!$E268&amp;";",ROW($1:$99),1),";")),"",ROW($1:$99)),COLUMN(F267)+1)-SMALL(IF(ISERROR(SEARCH(MID(";"&amp;'CASE DATA'!$E268&amp;";",ROW($1:$99),1),";")),"",ROW($1:$99)),COLUMN(F267))-1)</f>
        <v/>
      </c>
      <c r="AA268" s="196" t="str" cm="1">
        <f t="array" ref="AA268">MID(";"&amp;'CASE DATA'!$E268&amp;";",SMALL(IF(ISERROR(SEARCH(MID(";"&amp;'CASE DATA'!$E268&amp;";",ROW($1:$99),1),";")),"",ROW($1:$99)+1),COLUMN(G268)),SMALL(IF(ISERROR(SEARCH(MID(";"&amp;'CASE DATA'!$E268&amp;";",ROW($1:$99),1),";")),"",ROW($1:$99)),COLUMN(G267)+1)-SMALL(IF(ISERROR(SEARCH(MID(";"&amp;'CASE DATA'!$E268&amp;";",ROW($1:$99),1),";")),"",ROW($1:$99)),COLUMN(G267))-1)</f>
        <v/>
      </c>
      <c r="AB268" s="196" t="str" cm="1">
        <f t="array" ref="AB268">MID(";"&amp;'CASE DATA'!$E268&amp;";",SMALL(IF(ISERROR(SEARCH(MID(";"&amp;'CASE DATA'!$E268&amp;";",ROW($1:$99),1),";")),"",ROW($1:$99)+1),COLUMN(H268)),SMALL(IF(ISERROR(SEARCH(MID(";"&amp;'CASE DATA'!$E268&amp;";",ROW($1:$99),1),";")),"",ROW($1:$99)),COLUMN(H267)+1)-SMALL(IF(ISERROR(SEARCH(MID(";"&amp;'CASE DATA'!$E268&amp;";",ROW($1:$99),1),";")),"",ROW($1:$99)),COLUMN(H267))-1)</f>
        <v/>
      </c>
      <c r="AC268" s="196" t="str" cm="1">
        <f t="array" ref="AC268">MID(";"&amp;'CASE DATA'!$E268&amp;";",SMALL(IF(ISERROR(SEARCH(MID(";"&amp;'CASE DATA'!$E268&amp;";",ROW($1:$99),1),";")),"",ROW($1:$99)+1),COLUMN(I268)),SMALL(IF(ISERROR(SEARCH(MID(";"&amp;'CASE DATA'!$E268&amp;";",ROW($1:$99),1),";")),"",ROW($1:$99)),COLUMN(I267)+1)-SMALL(IF(ISERROR(SEARCH(MID(";"&amp;'CASE DATA'!$E268&amp;";",ROW($1:$99),1),";")),"",ROW($1:$99)),COLUMN(I267))-1)</f>
        <v/>
      </c>
      <c r="AD268" s="196" t="str" cm="1">
        <f t="array" ref="AD268">MID(";"&amp;'CASE DATA'!$E268&amp;";",SMALL(IF(ISERROR(SEARCH(MID(";"&amp;'CASE DATA'!$E268&amp;";",ROW($1:$99),1),";")),"",ROW($1:$99)+1),COLUMN(J268)),SMALL(IF(ISERROR(SEARCH(MID(";"&amp;'CASE DATA'!$E268&amp;";",ROW($1:$99),1),";")),"",ROW($1:$99)),COLUMN(J267)+1)-SMALL(IF(ISERROR(SEARCH(MID(";"&amp;'CASE DATA'!$E268&amp;";",ROW($1:$99),1),";")),"",ROW($1:$99)),COLUMN(J267))-1)</f>
        <v/>
      </c>
      <c r="AE268" s="196" t="str" cm="1">
        <f t="array" ref="AE268">MID(";"&amp;'CASE DATA'!$E268&amp;";",SMALL(IF(ISERROR(SEARCH(MID(";"&amp;'CASE DATA'!$E268&amp;";",ROW($1:$99),1),";")),"",ROW($1:$99)+1),COLUMN(K268)),SMALL(IF(ISERROR(SEARCH(MID(";"&amp;'CASE DATA'!$E268&amp;";",ROW($1:$99),1),";")),"",ROW($1:$99)),COLUMN(K267)+1)-SMALL(IF(ISERROR(SEARCH(MID(";"&amp;'CASE DATA'!$E268&amp;";",ROW($1:$99),1),";")),"",ROW($1:$99)),COLUMN(K267))-1)</f>
        <v/>
      </c>
      <c r="AF268" s="196" t="str" cm="1">
        <f t="array" ref="AF268">MID(";"&amp;'CASE DATA'!$E268&amp;";",SMALL(IF(ISERROR(SEARCH(MID(";"&amp;'CASE DATA'!$E268&amp;";",ROW($1:$99),1),";")),"",ROW($1:$99)+1),COLUMN(L268)),SMALL(IF(ISERROR(SEARCH(MID(";"&amp;'CASE DATA'!$E268&amp;";",ROW($1:$99),1),";")),"",ROW($1:$99)),COLUMN(L267)+1)-SMALL(IF(ISERROR(SEARCH(MID(";"&amp;'CASE DATA'!$E268&amp;";",ROW($1:$99),1),";")),"",ROW($1:$99)),COLUMN(L267))-1)</f>
        <v/>
      </c>
    </row>
    <row r="269" spans="19:32" x14ac:dyDescent="0.3">
      <c r="S269" s="11">
        <f t="shared" si="5"/>
        <v>0</v>
      </c>
      <c r="U269" s="196" t="str" cm="1">
        <f t="array" ref="U269">MID(";"&amp;'CASE DATA'!$E269&amp;";",SMALL(IF(ISERROR(SEARCH(MID(";"&amp;'CASE DATA'!$E269&amp;";",ROW($1:$99),1),";")),"",ROW($1:$99)+1),COLUMN(A269)),SMALL(IF(ISERROR(SEARCH(MID(";"&amp;'CASE DATA'!$E269&amp;";",ROW($1:$99),1),";")),"",ROW($1:$99)),COLUMN(A268)+1)-SMALL(IF(ISERROR(SEARCH(MID(";"&amp;'CASE DATA'!$E269&amp;";",ROW($1:$99),1),";")),"",ROW($1:$99)),COLUMN(A268))-1)</f>
        <v/>
      </c>
      <c r="V269" s="196" t="str" cm="1">
        <f t="array" ref="V269">MID(";"&amp;'CASE DATA'!$E269&amp;";",SMALL(IF(ISERROR(SEARCH(MID(";"&amp;'CASE DATA'!$E269&amp;";",ROW($1:$99),1),";")),"",ROW($1:$99)+1),COLUMN(B269)),SMALL(IF(ISERROR(SEARCH(MID(";"&amp;'CASE DATA'!$E269&amp;";",ROW($1:$99),1),";")),"",ROW($1:$99)),COLUMN(B268)+1)-SMALL(IF(ISERROR(SEARCH(MID(";"&amp;'CASE DATA'!$E269&amp;";",ROW($1:$99),1),";")),"",ROW($1:$99)),COLUMN(B268))-1)</f>
        <v/>
      </c>
      <c r="W269" s="196" t="str" cm="1">
        <f t="array" ref="W269">MID(";"&amp;'CASE DATA'!$E269&amp;";",SMALL(IF(ISERROR(SEARCH(MID(";"&amp;'CASE DATA'!$E269&amp;";",ROW($1:$99),1),";")),"",ROW($1:$99)+1),COLUMN(C269)),SMALL(IF(ISERROR(SEARCH(MID(";"&amp;'CASE DATA'!$E269&amp;";",ROW($1:$99),1),";")),"",ROW($1:$99)),COLUMN(C268)+1)-SMALL(IF(ISERROR(SEARCH(MID(";"&amp;'CASE DATA'!$E269&amp;";",ROW($1:$99),1),";")),"",ROW($1:$99)),COLUMN(C268))-1)</f>
        <v/>
      </c>
      <c r="X269" s="196" t="str" cm="1">
        <f t="array" ref="X269">MID(";"&amp;'CASE DATA'!$E269&amp;";",SMALL(IF(ISERROR(SEARCH(MID(";"&amp;'CASE DATA'!$E269&amp;";",ROW($1:$99),1),";")),"",ROW($1:$99)+1),COLUMN(D269)),SMALL(IF(ISERROR(SEARCH(MID(";"&amp;'CASE DATA'!$E269&amp;";",ROW($1:$99),1),";")),"",ROW($1:$99)),COLUMN(D268)+1)-SMALL(IF(ISERROR(SEARCH(MID(";"&amp;'CASE DATA'!$E269&amp;";",ROW($1:$99),1),";")),"",ROW($1:$99)),COLUMN(D268))-1)</f>
        <v/>
      </c>
      <c r="Y269" s="196" t="str" cm="1">
        <f t="array" ref="Y269">MID(";"&amp;'CASE DATA'!$E269&amp;";",SMALL(IF(ISERROR(SEARCH(MID(";"&amp;'CASE DATA'!$E269&amp;";",ROW($1:$99),1),";")),"",ROW($1:$99)+1),COLUMN(E269)),SMALL(IF(ISERROR(SEARCH(MID(";"&amp;'CASE DATA'!$E269&amp;";",ROW($1:$99),1),";")),"",ROW($1:$99)),COLUMN(E268)+1)-SMALL(IF(ISERROR(SEARCH(MID(";"&amp;'CASE DATA'!$E269&amp;";",ROW($1:$99),1),";")),"",ROW($1:$99)),COLUMN(E268))-1)</f>
        <v/>
      </c>
      <c r="Z269" s="196" t="str" cm="1">
        <f t="array" ref="Z269">MID(";"&amp;'CASE DATA'!$E269&amp;";",SMALL(IF(ISERROR(SEARCH(MID(";"&amp;'CASE DATA'!$E269&amp;";",ROW($1:$99),1),";")),"",ROW($1:$99)+1),COLUMN(F269)),SMALL(IF(ISERROR(SEARCH(MID(";"&amp;'CASE DATA'!$E269&amp;";",ROW($1:$99),1),";")),"",ROW($1:$99)),COLUMN(F268)+1)-SMALL(IF(ISERROR(SEARCH(MID(";"&amp;'CASE DATA'!$E269&amp;";",ROW($1:$99),1),";")),"",ROW($1:$99)),COLUMN(F268))-1)</f>
        <v/>
      </c>
      <c r="AA269" s="196" t="str" cm="1">
        <f t="array" ref="AA269">MID(";"&amp;'CASE DATA'!$E269&amp;";",SMALL(IF(ISERROR(SEARCH(MID(";"&amp;'CASE DATA'!$E269&amp;";",ROW($1:$99),1),";")),"",ROW($1:$99)+1),COLUMN(G269)),SMALL(IF(ISERROR(SEARCH(MID(";"&amp;'CASE DATA'!$E269&amp;";",ROW($1:$99),1),";")),"",ROW($1:$99)),COLUMN(G268)+1)-SMALL(IF(ISERROR(SEARCH(MID(";"&amp;'CASE DATA'!$E269&amp;";",ROW($1:$99),1),";")),"",ROW($1:$99)),COLUMN(G268))-1)</f>
        <v/>
      </c>
      <c r="AB269" s="196" t="str" cm="1">
        <f t="array" ref="AB269">MID(";"&amp;'CASE DATA'!$E269&amp;";",SMALL(IF(ISERROR(SEARCH(MID(";"&amp;'CASE DATA'!$E269&amp;";",ROW($1:$99),1),";")),"",ROW($1:$99)+1),COLUMN(H269)),SMALL(IF(ISERROR(SEARCH(MID(";"&amp;'CASE DATA'!$E269&amp;";",ROW($1:$99),1),";")),"",ROW($1:$99)),COLUMN(H268)+1)-SMALL(IF(ISERROR(SEARCH(MID(";"&amp;'CASE DATA'!$E269&amp;";",ROW($1:$99),1),";")),"",ROW($1:$99)),COLUMN(H268))-1)</f>
        <v/>
      </c>
      <c r="AC269" s="196" t="str" cm="1">
        <f t="array" ref="AC269">MID(";"&amp;'CASE DATA'!$E269&amp;";",SMALL(IF(ISERROR(SEARCH(MID(";"&amp;'CASE DATA'!$E269&amp;";",ROW($1:$99),1),";")),"",ROW($1:$99)+1),COLUMN(I269)),SMALL(IF(ISERROR(SEARCH(MID(";"&amp;'CASE DATA'!$E269&amp;";",ROW($1:$99),1),";")),"",ROW($1:$99)),COLUMN(I268)+1)-SMALL(IF(ISERROR(SEARCH(MID(";"&amp;'CASE DATA'!$E269&amp;";",ROW($1:$99),1),";")),"",ROW($1:$99)),COLUMN(I268))-1)</f>
        <v/>
      </c>
      <c r="AD269" s="196" t="str" cm="1">
        <f t="array" ref="AD269">MID(";"&amp;'CASE DATA'!$E269&amp;";",SMALL(IF(ISERROR(SEARCH(MID(";"&amp;'CASE DATA'!$E269&amp;";",ROW($1:$99),1),";")),"",ROW($1:$99)+1),COLUMN(J269)),SMALL(IF(ISERROR(SEARCH(MID(";"&amp;'CASE DATA'!$E269&amp;";",ROW($1:$99),1),";")),"",ROW($1:$99)),COLUMN(J268)+1)-SMALL(IF(ISERROR(SEARCH(MID(";"&amp;'CASE DATA'!$E269&amp;";",ROW($1:$99),1),";")),"",ROW($1:$99)),COLUMN(J268))-1)</f>
        <v/>
      </c>
      <c r="AE269" s="196" t="str" cm="1">
        <f t="array" ref="AE269">MID(";"&amp;'CASE DATA'!$E269&amp;";",SMALL(IF(ISERROR(SEARCH(MID(";"&amp;'CASE DATA'!$E269&amp;";",ROW($1:$99),1),";")),"",ROW($1:$99)+1),COLUMN(K269)),SMALL(IF(ISERROR(SEARCH(MID(";"&amp;'CASE DATA'!$E269&amp;";",ROW($1:$99),1),";")),"",ROW($1:$99)),COLUMN(K268)+1)-SMALL(IF(ISERROR(SEARCH(MID(";"&amp;'CASE DATA'!$E269&amp;";",ROW($1:$99),1),";")),"",ROW($1:$99)),COLUMN(K268))-1)</f>
        <v/>
      </c>
      <c r="AF269" s="196" t="str" cm="1">
        <f t="array" ref="AF269">MID(";"&amp;'CASE DATA'!$E269&amp;";",SMALL(IF(ISERROR(SEARCH(MID(";"&amp;'CASE DATA'!$E269&amp;";",ROW($1:$99),1),";")),"",ROW($1:$99)+1),COLUMN(L269)),SMALL(IF(ISERROR(SEARCH(MID(";"&amp;'CASE DATA'!$E269&amp;";",ROW($1:$99),1),";")),"",ROW($1:$99)),COLUMN(L268)+1)-SMALL(IF(ISERROR(SEARCH(MID(";"&amp;'CASE DATA'!$E269&amp;";",ROW($1:$99),1),";")),"",ROW($1:$99)),COLUMN(L268))-1)</f>
        <v/>
      </c>
    </row>
    <row r="270" spans="19:32" x14ac:dyDescent="0.3">
      <c r="S270" s="11">
        <f t="shared" si="5"/>
        <v>0</v>
      </c>
      <c r="U270" s="196" t="str" cm="1">
        <f t="array" ref="U270">MID(";"&amp;'CASE DATA'!$E270&amp;";",SMALL(IF(ISERROR(SEARCH(MID(";"&amp;'CASE DATA'!$E270&amp;";",ROW($1:$99),1),";")),"",ROW($1:$99)+1),COLUMN(A270)),SMALL(IF(ISERROR(SEARCH(MID(";"&amp;'CASE DATA'!$E270&amp;";",ROW($1:$99),1),";")),"",ROW($1:$99)),COLUMN(A269)+1)-SMALL(IF(ISERROR(SEARCH(MID(";"&amp;'CASE DATA'!$E270&amp;";",ROW($1:$99),1),";")),"",ROW($1:$99)),COLUMN(A269))-1)</f>
        <v/>
      </c>
      <c r="V270" s="196" t="str" cm="1">
        <f t="array" ref="V270">MID(";"&amp;'CASE DATA'!$E270&amp;";",SMALL(IF(ISERROR(SEARCH(MID(";"&amp;'CASE DATA'!$E270&amp;";",ROW($1:$99),1),";")),"",ROW($1:$99)+1),COLUMN(B270)),SMALL(IF(ISERROR(SEARCH(MID(";"&amp;'CASE DATA'!$E270&amp;";",ROW($1:$99),1),";")),"",ROW($1:$99)),COLUMN(B269)+1)-SMALL(IF(ISERROR(SEARCH(MID(";"&amp;'CASE DATA'!$E270&amp;";",ROW($1:$99),1),";")),"",ROW($1:$99)),COLUMN(B269))-1)</f>
        <v/>
      </c>
      <c r="W270" s="196" t="str" cm="1">
        <f t="array" ref="W270">MID(";"&amp;'CASE DATA'!$E270&amp;";",SMALL(IF(ISERROR(SEARCH(MID(";"&amp;'CASE DATA'!$E270&amp;";",ROW($1:$99),1),";")),"",ROW($1:$99)+1),COLUMN(C270)),SMALL(IF(ISERROR(SEARCH(MID(";"&amp;'CASE DATA'!$E270&amp;";",ROW($1:$99),1),";")),"",ROW($1:$99)),COLUMN(C269)+1)-SMALL(IF(ISERROR(SEARCH(MID(";"&amp;'CASE DATA'!$E270&amp;";",ROW($1:$99),1),";")),"",ROW($1:$99)),COLUMN(C269))-1)</f>
        <v/>
      </c>
      <c r="X270" s="196" t="str" cm="1">
        <f t="array" ref="X270">MID(";"&amp;'CASE DATA'!$E270&amp;";",SMALL(IF(ISERROR(SEARCH(MID(";"&amp;'CASE DATA'!$E270&amp;";",ROW($1:$99),1),";")),"",ROW($1:$99)+1),COLUMN(D270)),SMALL(IF(ISERROR(SEARCH(MID(";"&amp;'CASE DATA'!$E270&amp;";",ROW($1:$99),1),";")),"",ROW($1:$99)),COLUMN(D269)+1)-SMALL(IF(ISERROR(SEARCH(MID(";"&amp;'CASE DATA'!$E270&amp;";",ROW($1:$99),1),";")),"",ROW($1:$99)),COLUMN(D269))-1)</f>
        <v/>
      </c>
      <c r="Y270" s="196" t="str" cm="1">
        <f t="array" ref="Y270">MID(";"&amp;'CASE DATA'!$E270&amp;";",SMALL(IF(ISERROR(SEARCH(MID(";"&amp;'CASE DATA'!$E270&amp;";",ROW($1:$99),1),";")),"",ROW($1:$99)+1),COLUMN(E270)),SMALL(IF(ISERROR(SEARCH(MID(";"&amp;'CASE DATA'!$E270&amp;";",ROW($1:$99),1),";")),"",ROW($1:$99)),COLUMN(E269)+1)-SMALL(IF(ISERROR(SEARCH(MID(";"&amp;'CASE DATA'!$E270&amp;";",ROW($1:$99),1),";")),"",ROW($1:$99)),COLUMN(E269))-1)</f>
        <v/>
      </c>
      <c r="Z270" s="196" t="str" cm="1">
        <f t="array" ref="Z270">MID(";"&amp;'CASE DATA'!$E270&amp;";",SMALL(IF(ISERROR(SEARCH(MID(";"&amp;'CASE DATA'!$E270&amp;";",ROW($1:$99),1),";")),"",ROW($1:$99)+1),COLUMN(F270)),SMALL(IF(ISERROR(SEARCH(MID(";"&amp;'CASE DATA'!$E270&amp;";",ROW($1:$99),1),";")),"",ROW($1:$99)),COLUMN(F269)+1)-SMALL(IF(ISERROR(SEARCH(MID(";"&amp;'CASE DATA'!$E270&amp;";",ROW($1:$99),1),";")),"",ROW($1:$99)),COLUMN(F269))-1)</f>
        <v/>
      </c>
      <c r="AA270" s="196" t="str" cm="1">
        <f t="array" ref="AA270">MID(";"&amp;'CASE DATA'!$E270&amp;";",SMALL(IF(ISERROR(SEARCH(MID(";"&amp;'CASE DATA'!$E270&amp;";",ROW($1:$99),1),";")),"",ROW($1:$99)+1),COLUMN(G270)),SMALL(IF(ISERROR(SEARCH(MID(";"&amp;'CASE DATA'!$E270&amp;";",ROW($1:$99),1),";")),"",ROW($1:$99)),COLUMN(G269)+1)-SMALL(IF(ISERROR(SEARCH(MID(";"&amp;'CASE DATA'!$E270&amp;";",ROW($1:$99),1),";")),"",ROW($1:$99)),COLUMN(G269))-1)</f>
        <v/>
      </c>
      <c r="AB270" s="196" t="str" cm="1">
        <f t="array" ref="AB270">MID(";"&amp;'CASE DATA'!$E270&amp;";",SMALL(IF(ISERROR(SEARCH(MID(";"&amp;'CASE DATA'!$E270&amp;";",ROW($1:$99),1),";")),"",ROW($1:$99)+1),COLUMN(H270)),SMALL(IF(ISERROR(SEARCH(MID(";"&amp;'CASE DATA'!$E270&amp;";",ROW($1:$99),1),";")),"",ROW($1:$99)),COLUMN(H269)+1)-SMALL(IF(ISERROR(SEARCH(MID(";"&amp;'CASE DATA'!$E270&amp;";",ROW($1:$99),1),";")),"",ROW($1:$99)),COLUMN(H269))-1)</f>
        <v/>
      </c>
      <c r="AC270" s="196" t="str" cm="1">
        <f t="array" ref="AC270">MID(";"&amp;'CASE DATA'!$E270&amp;";",SMALL(IF(ISERROR(SEARCH(MID(";"&amp;'CASE DATA'!$E270&amp;";",ROW($1:$99),1),";")),"",ROW($1:$99)+1),COLUMN(I270)),SMALL(IF(ISERROR(SEARCH(MID(";"&amp;'CASE DATA'!$E270&amp;";",ROW($1:$99),1),";")),"",ROW($1:$99)),COLUMN(I269)+1)-SMALL(IF(ISERROR(SEARCH(MID(";"&amp;'CASE DATA'!$E270&amp;";",ROW($1:$99),1),";")),"",ROW($1:$99)),COLUMN(I269))-1)</f>
        <v/>
      </c>
      <c r="AD270" s="196" t="str" cm="1">
        <f t="array" ref="AD270">MID(";"&amp;'CASE DATA'!$E270&amp;";",SMALL(IF(ISERROR(SEARCH(MID(";"&amp;'CASE DATA'!$E270&amp;";",ROW($1:$99),1),";")),"",ROW($1:$99)+1),COLUMN(J270)),SMALL(IF(ISERROR(SEARCH(MID(";"&amp;'CASE DATA'!$E270&amp;";",ROW($1:$99),1),";")),"",ROW($1:$99)),COLUMN(J269)+1)-SMALL(IF(ISERROR(SEARCH(MID(";"&amp;'CASE DATA'!$E270&amp;";",ROW($1:$99),1),";")),"",ROW($1:$99)),COLUMN(J269))-1)</f>
        <v/>
      </c>
      <c r="AE270" s="196" t="str" cm="1">
        <f t="array" ref="AE270">MID(";"&amp;'CASE DATA'!$E270&amp;";",SMALL(IF(ISERROR(SEARCH(MID(";"&amp;'CASE DATA'!$E270&amp;";",ROW($1:$99),1),";")),"",ROW($1:$99)+1),COLUMN(K270)),SMALL(IF(ISERROR(SEARCH(MID(";"&amp;'CASE DATA'!$E270&amp;";",ROW($1:$99),1),";")),"",ROW($1:$99)),COLUMN(K269)+1)-SMALL(IF(ISERROR(SEARCH(MID(";"&amp;'CASE DATA'!$E270&amp;";",ROW($1:$99),1),";")),"",ROW($1:$99)),COLUMN(K269))-1)</f>
        <v/>
      </c>
      <c r="AF270" s="196" t="str" cm="1">
        <f t="array" ref="AF270">MID(";"&amp;'CASE DATA'!$E270&amp;";",SMALL(IF(ISERROR(SEARCH(MID(";"&amp;'CASE DATA'!$E270&amp;";",ROW($1:$99),1),";")),"",ROW($1:$99)+1),COLUMN(L270)),SMALL(IF(ISERROR(SEARCH(MID(";"&amp;'CASE DATA'!$E270&amp;";",ROW($1:$99),1),";")),"",ROW($1:$99)),COLUMN(L269)+1)-SMALL(IF(ISERROR(SEARCH(MID(";"&amp;'CASE DATA'!$E270&amp;";",ROW($1:$99),1),";")),"",ROW($1:$99)),COLUMN(L269))-1)</f>
        <v/>
      </c>
    </row>
    <row r="271" spans="19:32" x14ac:dyDescent="0.3">
      <c r="S271" s="11">
        <f t="shared" si="5"/>
        <v>0</v>
      </c>
      <c r="U271" s="196" t="str" cm="1">
        <f t="array" ref="U271">MID(";"&amp;'CASE DATA'!$E271&amp;";",SMALL(IF(ISERROR(SEARCH(MID(";"&amp;'CASE DATA'!$E271&amp;";",ROW($1:$99),1),";")),"",ROW($1:$99)+1),COLUMN(A271)),SMALL(IF(ISERROR(SEARCH(MID(";"&amp;'CASE DATA'!$E271&amp;";",ROW($1:$99),1),";")),"",ROW($1:$99)),COLUMN(A270)+1)-SMALL(IF(ISERROR(SEARCH(MID(";"&amp;'CASE DATA'!$E271&amp;";",ROW($1:$99),1),";")),"",ROW($1:$99)),COLUMN(A270))-1)</f>
        <v/>
      </c>
      <c r="V271" s="196" t="str" cm="1">
        <f t="array" ref="V271">MID(";"&amp;'CASE DATA'!$E271&amp;";",SMALL(IF(ISERROR(SEARCH(MID(";"&amp;'CASE DATA'!$E271&amp;";",ROW($1:$99),1),";")),"",ROW($1:$99)+1),COLUMN(B271)),SMALL(IF(ISERROR(SEARCH(MID(";"&amp;'CASE DATA'!$E271&amp;";",ROW($1:$99),1),";")),"",ROW($1:$99)),COLUMN(B270)+1)-SMALL(IF(ISERROR(SEARCH(MID(";"&amp;'CASE DATA'!$E271&amp;";",ROW($1:$99),1),";")),"",ROW($1:$99)),COLUMN(B270))-1)</f>
        <v/>
      </c>
      <c r="W271" s="196" t="str" cm="1">
        <f t="array" ref="W271">MID(";"&amp;'CASE DATA'!$E271&amp;";",SMALL(IF(ISERROR(SEARCH(MID(";"&amp;'CASE DATA'!$E271&amp;";",ROW($1:$99),1),";")),"",ROW($1:$99)+1),COLUMN(C271)),SMALL(IF(ISERROR(SEARCH(MID(";"&amp;'CASE DATA'!$E271&amp;";",ROW($1:$99),1),";")),"",ROW($1:$99)),COLUMN(C270)+1)-SMALL(IF(ISERROR(SEARCH(MID(";"&amp;'CASE DATA'!$E271&amp;";",ROW($1:$99),1),";")),"",ROW($1:$99)),COLUMN(C270))-1)</f>
        <v/>
      </c>
      <c r="X271" s="196" t="str" cm="1">
        <f t="array" ref="X271">MID(";"&amp;'CASE DATA'!$E271&amp;";",SMALL(IF(ISERROR(SEARCH(MID(";"&amp;'CASE DATA'!$E271&amp;";",ROW($1:$99),1),";")),"",ROW($1:$99)+1),COLUMN(D271)),SMALL(IF(ISERROR(SEARCH(MID(";"&amp;'CASE DATA'!$E271&amp;";",ROW($1:$99),1),";")),"",ROW($1:$99)),COLUMN(D270)+1)-SMALL(IF(ISERROR(SEARCH(MID(";"&amp;'CASE DATA'!$E271&amp;";",ROW($1:$99),1),";")),"",ROW($1:$99)),COLUMN(D270))-1)</f>
        <v/>
      </c>
      <c r="Y271" s="196" t="str" cm="1">
        <f t="array" ref="Y271">MID(";"&amp;'CASE DATA'!$E271&amp;";",SMALL(IF(ISERROR(SEARCH(MID(";"&amp;'CASE DATA'!$E271&amp;";",ROW($1:$99),1),";")),"",ROW($1:$99)+1),COLUMN(E271)),SMALL(IF(ISERROR(SEARCH(MID(";"&amp;'CASE DATA'!$E271&amp;";",ROW($1:$99),1),";")),"",ROW($1:$99)),COLUMN(E270)+1)-SMALL(IF(ISERROR(SEARCH(MID(";"&amp;'CASE DATA'!$E271&amp;";",ROW($1:$99),1),";")),"",ROW($1:$99)),COLUMN(E270))-1)</f>
        <v/>
      </c>
      <c r="Z271" s="196" t="str" cm="1">
        <f t="array" ref="Z271">MID(";"&amp;'CASE DATA'!$E271&amp;";",SMALL(IF(ISERROR(SEARCH(MID(";"&amp;'CASE DATA'!$E271&amp;";",ROW($1:$99),1),";")),"",ROW($1:$99)+1),COLUMN(F271)),SMALL(IF(ISERROR(SEARCH(MID(";"&amp;'CASE DATA'!$E271&amp;";",ROW($1:$99),1),";")),"",ROW($1:$99)),COLUMN(F270)+1)-SMALL(IF(ISERROR(SEARCH(MID(";"&amp;'CASE DATA'!$E271&amp;";",ROW($1:$99),1),";")),"",ROW($1:$99)),COLUMN(F270))-1)</f>
        <v/>
      </c>
      <c r="AA271" s="196" t="str" cm="1">
        <f t="array" ref="AA271">MID(";"&amp;'CASE DATA'!$E271&amp;";",SMALL(IF(ISERROR(SEARCH(MID(";"&amp;'CASE DATA'!$E271&amp;";",ROW($1:$99),1),";")),"",ROW($1:$99)+1),COLUMN(G271)),SMALL(IF(ISERROR(SEARCH(MID(";"&amp;'CASE DATA'!$E271&amp;";",ROW($1:$99),1),";")),"",ROW($1:$99)),COLUMN(G270)+1)-SMALL(IF(ISERROR(SEARCH(MID(";"&amp;'CASE DATA'!$E271&amp;";",ROW($1:$99),1),";")),"",ROW($1:$99)),COLUMN(G270))-1)</f>
        <v/>
      </c>
      <c r="AB271" s="196" t="str" cm="1">
        <f t="array" ref="AB271">MID(";"&amp;'CASE DATA'!$E271&amp;";",SMALL(IF(ISERROR(SEARCH(MID(";"&amp;'CASE DATA'!$E271&amp;";",ROW($1:$99),1),";")),"",ROW($1:$99)+1),COLUMN(H271)),SMALL(IF(ISERROR(SEARCH(MID(";"&amp;'CASE DATA'!$E271&amp;";",ROW($1:$99),1),";")),"",ROW($1:$99)),COLUMN(H270)+1)-SMALL(IF(ISERROR(SEARCH(MID(";"&amp;'CASE DATA'!$E271&amp;";",ROW($1:$99),1),";")),"",ROW($1:$99)),COLUMN(H270))-1)</f>
        <v/>
      </c>
      <c r="AC271" s="196" t="str" cm="1">
        <f t="array" ref="AC271">MID(";"&amp;'CASE DATA'!$E271&amp;";",SMALL(IF(ISERROR(SEARCH(MID(";"&amp;'CASE DATA'!$E271&amp;";",ROW($1:$99),1),";")),"",ROW($1:$99)+1),COLUMN(I271)),SMALL(IF(ISERROR(SEARCH(MID(";"&amp;'CASE DATA'!$E271&amp;";",ROW($1:$99),1),";")),"",ROW($1:$99)),COLUMN(I270)+1)-SMALL(IF(ISERROR(SEARCH(MID(";"&amp;'CASE DATA'!$E271&amp;";",ROW($1:$99),1),";")),"",ROW($1:$99)),COLUMN(I270))-1)</f>
        <v/>
      </c>
      <c r="AD271" s="196" t="str" cm="1">
        <f t="array" ref="AD271">MID(";"&amp;'CASE DATA'!$E271&amp;";",SMALL(IF(ISERROR(SEARCH(MID(";"&amp;'CASE DATA'!$E271&amp;";",ROW($1:$99),1),";")),"",ROW($1:$99)+1),COLUMN(J271)),SMALL(IF(ISERROR(SEARCH(MID(";"&amp;'CASE DATA'!$E271&amp;";",ROW($1:$99),1),";")),"",ROW($1:$99)),COLUMN(J270)+1)-SMALL(IF(ISERROR(SEARCH(MID(";"&amp;'CASE DATA'!$E271&amp;";",ROW($1:$99),1),";")),"",ROW($1:$99)),COLUMN(J270))-1)</f>
        <v/>
      </c>
      <c r="AE271" s="196" t="str" cm="1">
        <f t="array" ref="AE271">MID(";"&amp;'CASE DATA'!$E271&amp;";",SMALL(IF(ISERROR(SEARCH(MID(";"&amp;'CASE DATA'!$E271&amp;";",ROW($1:$99),1),";")),"",ROW($1:$99)+1),COLUMN(K271)),SMALL(IF(ISERROR(SEARCH(MID(";"&amp;'CASE DATA'!$E271&amp;";",ROW($1:$99),1),";")),"",ROW($1:$99)),COLUMN(K270)+1)-SMALL(IF(ISERROR(SEARCH(MID(";"&amp;'CASE DATA'!$E271&amp;";",ROW($1:$99),1),";")),"",ROW($1:$99)),COLUMN(K270))-1)</f>
        <v/>
      </c>
      <c r="AF271" s="196" t="str" cm="1">
        <f t="array" ref="AF271">MID(";"&amp;'CASE DATA'!$E271&amp;";",SMALL(IF(ISERROR(SEARCH(MID(";"&amp;'CASE DATA'!$E271&amp;";",ROW($1:$99),1),";")),"",ROW($1:$99)+1),COLUMN(L271)),SMALL(IF(ISERROR(SEARCH(MID(";"&amp;'CASE DATA'!$E271&amp;";",ROW($1:$99),1),";")),"",ROW($1:$99)),COLUMN(L270)+1)-SMALL(IF(ISERROR(SEARCH(MID(";"&amp;'CASE DATA'!$E271&amp;";",ROW($1:$99),1),";")),"",ROW($1:$99)),COLUMN(L270))-1)</f>
        <v/>
      </c>
    </row>
    <row r="272" spans="19:32" x14ac:dyDescent="0.3">
      <c r="S272" s="11">
        <f t="shared" si="5"/>
        <v>0</v>
      </c>
      <c r="U272" s="196" t="str" cm="1">
        <f t="array" ref="U272">MID(";"&amp;'CASE DATA'!$E272&amp;";",SMALL(IF(ISERROR(SEARCH(MID(";"&amp;'CASE DATA'!$E272&amp;";",ROW($1:$99),1),";")),"",ROW($1:$99)+1),COLUMN(A272)),SMALL(IF(ISERROR(SEARCH(MID(";"&amp;'CASE DATA'!$E272&amp;";",ROW($1:$99),1),";")),"",ROW($1:$99)),COLUMN(A271)+1)-SMALL(IF(ISERROR(SEARCH(MID(";"&amp;'CASE DATA'!$E272&amp;";",ROW($1:$99),1),";")),"",ROW($1:$99)),COLUMN(A271))-1)</f>
        <v/>
      </c>
      <c r="V272" s="196" t="str" cm="1">
        <f t="array" ref="V272">MID(";"&amp;'CASE DATA'!$E272&amp;";",SMALL(IF(ISERROR(SEARCH(MID(";"&amp;'CASE DATA'!$E272&amp;";",ROW($1:$99),1),";")),"",ROW($1:$99)+1),COLUMN(B272)),SMALL(IF(ISERROR(SEARCH(MID(";"&amp;'CASE DATA'!$E272&amp;";",ROW($1:$99),1),";")),"",ROW($1:$99)),COLUMN(B271)+1)-SMALL(IF(ISERROR(SEARCH(MID(";"&amp;'CASE DATA'!$E272&amp;";",ROW($1:$99),1),";")),"",ROW($1:$99)),COLUMN(B271))-1)</f>
        <v/>
      </c>
      <c r="W272" s="196" t="str" cm="1">
        <f t="array" ref="W272">MID(";"&amp;'CASE DATA'!$E272&amp;";",SMALL(IF(ISERROR(SEARCH(MID(";"&amp;'CASE DATA'!$E272&amp;";",ROW($1:$99),1),";")),"",ROW($1:$99)+1),COLUMN(C272)),SMALL(IF(ISERROR(SEARCH(MID(";"&amp;'CASE DATA'!$E272&amp;";",ROW($1:$99),1),";")),"",ROW($1:$99)),COLUMN(C271)+1)-SMALL(IF(ISERROR(SEARCH(MID(";"&amp;'CASE DATA'!$E272&amp;";",ROW($1:$99),1),";")),"",ROW($1:$99)),COLUMN(C271))-1)</f>
        <v/>
      </c>
      <c r="X272" s="196" t="str" cm="1">
        <f t="array" ref="X272">MID(";"&amp;'CASE DATA'!$E272&amp;";",SMALL(IF(ISERROR(SEARCH(MID(";"&amp;'CASE DATA'!$E272&amp;";",ROW($1:$99),1),";")),"",ROW($1:$99)+1),COLUMN(D272)),SMALL(IF(ISERROR(SEARCH(MID(";"&amp;'CASE DATA'!$E272&amp;";",ROW($1:$99),1),";")),"",ROW($1:$99)),COLUMN(D271)+1)-SMALL(IF(ISERROR(SEARCH(MID(";"&amp;'CASE DATA'!$E272&amp;";",ROW($1:$99),1),";")),"",ROW($1:$99)),COLUMN(D271))-1)</f>
        <v/>
      </c>
      <c r="Y272" s="196" t="str" cm="1">
        <f t="array" ref="Y272">MID(";"&amp;'CASE DATA'!$E272&amp;";",SMALL(IF(ISERROR(SEARCH(MID(";"&amp;'CASE DATA'!$E272&amp;";",ROW($1:$99),1),";")),"",ROW($1:$99)+1),COLUMN(E272)),SMALL(IF(ISERROR(SEARCH(MID(";"&amp;'CASE DATA'!$E272&amp;";",ROW($1:$99),1),";")),"",ROW($1:$99)),COLUMN(E271)+1)-SMALL(IF(ISERROR(SEARCH(MID(";"&amp;'CASE DATA'!$E272&amp;";",ROW($1:$99),1),";")),"",ROW($1:$99)),COLUMN(E271))-1)</f>
        <v/>
      </c>
      <c r="Z272" s="196" t="str" cm="1">
        <f t="array" ref="Z272">MID(";"&amp;'CASE DATA'!$E272&amp;";",SMALL(IF(ISERROR(SEARCH(MID(";"&amp;'CASE DATA'!$E272&amp;";",ROW($1:$99),1),";")),"",ROW($1:$99)+1),COLUMN(F272)),SMALL(IF(ISERROR(SEARCH(MID(";"&amp;'CASE DATA'!$E272&amp;";",ROW($1:$99),1),";")),"",ROW($1:$99)),COLUMN(F271)+1)-SMALL(IF(ISERROR(SEARCH(MID(";"&amp;'CASE DATA'!$E272&amp;";",ROW($1:$99),1),";")),"",ROW($1:$99)),COLUMN(F271))-1)</f>
        <v/>
      </c>
      <c r="AA272" s="196" t="str" cm="1">
        <f t="array" ref="AA272">MID(";"&amp;'CASE DATA'!$E272&amp;";",SMALL(IF(ISERROR(SEARCH(MID(";"&amp;'CASE DATA'!$E272&amp;";",ROW($1:$99),1),";")),"",ROW($1:$99)+1),COLUMN(G272)),SMALL(IF(ISERROR(SEARCH(MID(";"&amp;'CASE DATA'!$E272&amp;";",ROW($1:$99),1),";")),"",ROW($1:$99)),COLUMN(G271)+1)-SMALL(IF(ISERROR(SEARCH(MID(";"&amp;'CASE DATA'!$E272&amp;";",ROW($1:$99),1),";")),"",ROW($1:$99)),COLUMN(G271))-1)</f>
        <v/>
      </c>
      <c r="AB272" s="196" t="str" cm="1">
        <f t="array" ref="AB272">MID(";"&amp;'CASE DATA'!$E272&amp;";",SMALL(IF(ISERROR(SEARCH(MID(";"&amp;'CASE DATA'!$E272&amp;";",ROW($1:$99),1),";")),"",ROW($1:$99)+1),COLUMN(H272)),SMALL(IF(ISERROR(SEARCH(MID(";"&amp;'CASE DATA'!$E272&amp;";",ROW($1:$99),1),";")),"",ROW($1:$99)),COLUMN(H271)+1)-SMALL(IF(ISERROR(SEARCH(MID(";"&amp;'CASE DATA'!$E272&amp;";",ROW($1:$99),1),";")),"",ROW($1:$99)),COLUMN(H271))-1)</f>
        <v/>
      </c>
      <c r="AC272" s="196" t="str" cm="1">
        <f t="array" ref="AC272">MID(";"&amp;'CASE DATA'!$E272&amp;";",SMALL(IF(ISERROR(SEARCH(MID(";"&amp;'CASE DATA'!$E272&amp;";",ROW($1:$99),1),";")),"",ROW($1:$99)+1),COLUMN(I272)),SMALL(IF(ISERROR(SEARCH(MID(";"&amp;'CASE DATA'!$E272&amp;";",ROW($1:$99),1),";")),"",ROW($1:$99)),COLUMN(I271)+1)-SMALL(IF(ISERROR(SEARCH(MID(";"&amp;'CASE DATA'!$E272&amp;";",ROW($1:$99),1),";")),"",ROW($1:$99)),COLUMN(I271))-1)</f>
        <v/>
      </c>
      <c r="AD272" s="196" t="str" cm="1">
        <f t="array" ref="AD272">MID(";"&amp;'CASE DATA'!$E272&amp;";",SMALL(IF(ISERROR(SEARCH(MID(";"&amp;'CASE DATA'!$E272&amp;";",ROW($1:$99),1),";")),"",ROW($1:$99)+1),COLUMN(J272)),SMALL(IF(ISERROR(SEARCH(MID(";"&amp;'CASE DATA'!$E272&amp;";",ROW($1:$99),1),";")),"",ROW($1:$99)),COLUMN(J271)+1)-SMALL(IF(ISERROR(SEARCH(MID(";"&amp;'CASE DATA'!$E272&amp;";",ROW($1:$99),1),";")),"",ROW($1:$99)),COLUMN(J271))-1)</f>
        <v/>
      </c>
      <c r="AE272" s="196" t="str" cm="1">
        <f t="array" ref="AE272">MID(";"&amp;'CASE DATA'!$E272&amp;";",SMALL(IF(ISERROR(SEARCH(MID(";"&amp;'CASE DATA'!$E272&amp;";",ROW($1:$99),1),";")),"",ROW($1:$99)+1),COLUMN(K272)),SMALL(IF(ISERROR(SEARCH(MID(";"&amp;'CASE DATA'!$E272&amp;";",ROW($1:$99),1),";")),"",ROW($1:$99)),COLUMN(K271)+1)-SMALL(IF(ISERROR(SEARCH(MID(";"&amp;'CASE DATA'!$E272&amp;";",ROW($1:$99),1),";")),"",ROW($1:$99)),COLUMN(K271))-1)</f>
        <v/>
      </c>
      <c r="AF272" s="196" t="str" cm="1">
        <f t="array" ref="AF272">MID(";"&amp;'CASE DATA'!$E272&amp;";",SMALL(IF(ISERROR(SEARCH(MID(";"&amp;'CASE DATA'!$E272&amp;";",ROW($1:$99),1),";")),"",ROW($1:$99)+1),COLUMN(L272)),SMALL(IF(ISERROR(SEARCH(MID(";"&amp;'CASE DATA'!$E272&amp;";",ROW($1:$99),1),";")),"",ROW($1:$99)),COLUMN(L271)+1)-SMALL(IF(ISERROR(SEARCH(MID(";"&amp;'CASE DATA'!$E272&amp;";",ROW($1:$99),1),";")),"",ROW($1:$99)),COLUMN(L271))-1)</f>
        <v/>
      </c>
    </row>
    <row r="273" spans="19:32" x14ac:dyDescent="0.3">
      <c r="S273" s="11">
        <f t="shared" si="5"/>
        <v>0</v>
      </c>
      <c r="U273" s="196" t="str" cm="1">
        <f t="array" ref="U273">MID(";"&amp;'CASE DATA'!$E273&amp;";",SMALL(IF(ISERROR(SEARCH(MID(";"&amp;'CASE DATA'!$E273&amp;";",ROW($1:$99),1),";")),"",ROW($1:$99)+1),COLUMN(A273)),SMALL(IF(ISERROR(SEARCH(MID(";"&amp;'CASE DATA'!$E273&amp;";",ROW($1:$99),1),";")),"",ROW($1:$99)),COLUMN(A272)+1)-SMALL(IF(ISERROR(SEARCH(MID(";"&amp;'CASE DATA'!$E273&amp;";",ROW($1:$99),1),";")),"",ROW($1:$99)),COLUMN(A272))-1)</f>
        <v/>
      </c>
      <c r="V273" s="196" t="str" cm="1">
        <f t="array" ref="V273">MID(";"&amp;'CASE DATA'!$E273&amp;";",SMALL(IF(ISERROR(SEARCH(MID(";"&amp;'CASE DATA'!$E273&amp;";",ROW($1:$99),1),";")),"",ROW($1:$99)+1),COLUMN(B273)),SMALL(IF(ISERROR(SEARCH(MID(";"&amp;'CASE DATA'!$E273&amp;";",ROW($1:$99),1),";")),"",ROW($1:$99)),COLUMN(B272)+1)-SMALL(IF(ISERROR(SEARCH(MID(";"&amp;'CASE DATA'!$E273&amp;";",ROW($1:$99),1),";")),"",ROW($1:$99)),COLUMN(B272))-1)</f>
        <v/>
      </c>
      <c r="W273" s="196" t="str" cm="1">
        <f t="array" ref="W273">MID(";"&amp;'CASE DATA'!$E273&amp;";",SMALL(IF(ISERROR(SEARCH(MID(";"&amp;'CASE DATA'!$E273&amp;";",ROW($1:$99),1),";")),"",ROW($1:$99)+1),COLUMN(C273)),SMALL(IF(ISERROR(SEARCH(MID(";"&amp;'CASE DATA'!$E273&amp;";",ROW($1:$99),1),";")),"",ROW($1:$99)),COLUMN(C272)+1)-SMALL(IF(ISERROR(SEARCH(MID(";"&amp;'CASE DATA'!$E273&amp;";",ROW($1:$99),1),";")),"",ROW($1:$99)),COLUMN(C272))-1)</f>
        <v/>
      </c>
      <c r="X273" s="196" t="str" cm="1">
        <f t="array" ref="X273">MID(";"&amp;'CASE DATA'!$E273&amp;";",SMALL(IF(ISERROR(SEARCH(MID(";"&amp;'CASE DATA'!$E273&amp;";",ROW($1:$99),1),";")),"",ROW($1:$99)+1),COLUMN(D273)),SMALL(IF(ISERROR(SEARCH(MID(";"&amp;'CASE DATA'!$E273&amp;";",ROW($1:$99),1),";")),"",ROW($1:$99)),COLUMN(D272)+1)-SMALL(IF(ISERROR(SEARCH(MID(";"&amp;'CASE DATA'!$E273&amp;";",ROW($1:$99),1),";")),"",ROW($1:$99)),COLUMN(D272))-1)</f>
        <v/>
      </c>
      <c r="Y273" s="196" t="str" cm="1">
        <f t="array" ref="Y273">MID(";"&amp;'CASE DATA'!$E273&amp;";",SMALL(IF(ISERROR(SEARCH(MID(";"&amp;'CASE DATA'!$E273&amp;";",ROW($1:$99),1),";")),"",ROW($1:$99)+1),COLUMN(E273)),SMALL(IF(ISERROR(SEARCH(MID(";"&amp;'CASE DATA'!$E273&amp;";",ROW($1:$99),1),";")),"",ROW($1:$99)),COLUMN(E272)+1)-SMALL(IF(ISERROR(SEARCH(MID(";"&amp;'CASE DATA'!$E273&amp;";",ROW($1:$99),1),";")),"",ROW($1:$99)),COLUMN(E272))-1)</f>
        <v/>
      </c>
      <c r="Z273" s="196" t="str" cm="1">
        <f t="array" ref="Z273">MID(";"&amp;'CASE DATA'!$E273&amp;";",SMALL(IF(ISERROR(SEARCH(MID(";"&amp;'CASE DATA'!$E273&amp;";",ROW($1:$99),1),";")),"",ROW($1:$99)+1),COLUMN(F273)),SMALL(IF(ISERROR(SEARCH(MID(";"&amp;'CASE DATA'!$E273&amp;";",ROW($1:$99),1),";")),"",ROW($1:$99)),COLUMN(F272)+1)-SMALL(IF(ISERROR(SEARCH(MID(";"&amp;'CASE DATA'!$E273&amp;";",ROW($1:$99),1),";")),"",ROW($1:$99)),COLUMN(F272))-1)</f>
        <v/>
      </c>
      <c r="AA273" s="196" t="str" cm="1">
        <f t="array" ref="AA273">MID(";"&amp;'CASE DATA'!$E273&amp;";",SMALL(IF(ISERROR(SEARCH(MID(";"&amp;'CASE DATA'!$E273&amp;";",ROW($1:$99),1),";")),"",ROW($1:$99)+1),COLUMN(G273)),SMALL(IF(ISERROR(SEARCH(MID(";"&amp;'CASE DATA'!$E273&amp;";",ROW($1:$99),1),";")),"",ROW($1:$99)),COLUMN(G272)+1)-SMALL(IF(ISERROR(SEARCH(MID(";"&amp;'CASE DATA'!$E273&amp;";",ROW($1:$99),1),";")),"",ROW($1:$99)),COLUMN(G272))-1)</f>
        <v/>
      </c>
      <c r="AB273" s="196" t="str" cm="1">
        <f t="array" ref="AB273">MID(";"&amp;'CASE DATA'!$E273&amp;";",SMALL(IF(ISERROR(SEARCH(MID(";"&amp;'CASE DATA'!$E273&amp;";",ROW($1:$99),1),";")),"",ROW($1:$99)+1),COLUMN(H273)),SMALL(IF(ISERROR(SEARCH(MID(";"&amp;'CASE DATA'!$E273&amp;";",ROW($1:$99),1),";")),"",ROW($1:$99)),COLUMN(H272)+1)-SMALL(IF(ISERROR(SEARCH(MID(";"&amp;'CASE DATA'!$E273&amp;";",ROW($1:$99),1),";")),"",ROW($1:$99)),COLUMN(H272))-1)</f>
        <v/>
      </c>
      <c r="AC273" s="196" t="str" cm="1">
        <f t="array" ref="AC273">MID(";"&amp;'CASE DATA'!$E273&amp;";",SMALL(IF(ISERROR(SEARCH(MID(";"&amp;'CASE DATA'!$E273&amp;";",ROW($1:$99),1),";")),"",ROW($1:$99)+1),COLUMN(I273)),SMALL(IF(ISERROR(SEARCH(MID(";"&amp;'CASE DATA'!$E273&amp;";",ROW($1:$99),1),";")),"",ROW($1:$99)),COLUMN(I272)+1)-SMALL(IF(ISERROR(SEARCH(MID(";"&amp;'CASE DATA'!$E273&amp;";",ROW($1:$99),1),";")),"",ROW($1:$99)),COLUMN(I272))-1)</f>
        <v/>
      </c>
      <c r="AD273" s="196" t="str" cm="1">
        <f t="array" ref="AD273">MID(";"&amp;'CASE DATA'!$E273&amp;";",SMALL(IF(ISERROR(SEARCH(MID(";"&amp;'CASE DATA'!$E273&amp;";",ROW($1:$99),1),";")),"",ROW($1:$99)+1),COLUMN(J273)),SMALL(IF(ISERROR(SEARCH(MID(";"&amp;'CASE DATA'!$E273&amp;";",ROW($1:$99),1),";")),"",ROW($1:$99)),COLUMN(J272)+1)-SMALL(IF(ISERROR(SEARCH(MID(";"&amp;'CASE DATA'!$E273&amp;";",ROW($1:$99),1),";")),"",ROW($1:$99)),COLUMN(J272))-1)</f>
        <v/>
      </c>
      <c r="AE273" s="196" t="str" cm="1">
        <f t="array" ref="AE273">MID(";"&amp;'CASE DATA'!$E273&amp;";",SMALL(IF(ISERROR(SEARCH(MID(";"&amp;'CASE DATA'!$E273&amp;";",ROW($1:$99),1),";")),"",ROW($1:$99)+1),COLUMN(K273)),SMALL(IF(ISERROR(SEARCH(MID(";"&amp;'CASE DATA'!$E273&amp;";",ROW($1:$99),1),";")),"",ROW($1:$99)),COLUMN(K272)+1)-SMALL(IF(ISERROR(SEARCH(MID(";"&amp;'CASE DATA'!$E273&amp;";",ROW($1:$99),1),";")),"",ROW($1:$99)),COLUMN(K272))-1)</f>
        <v/>
      </c>
      <c r="AF273" s="196" t="str" cm="1">
        <f t="array" ref="AF273">MID(";"&amp;'CASE DATA'!$E273&amp;";",SMALL(IF(ISERROR(SEARCH(MID(";"&amp;'CASE DATA'!$E273&amp;";",ROW($1:$99),1),";")),"",ROW($1:$99)+1),COLUMN(L273)),SMALL(IF(ISERROR(SEARCH(MID(";"&amp;'CASE DATA'!$E273&amp;";",ROW($1:$99),1),";")),"",ROW($1:$99)),COLUMN(L272)+1)-SMALL(IF(ISERROR(SEARCH(MID(";"&amp;'CASE DATA'!$E273&amp;";",ROW($1:$99),1),";")),"",ROW($1:$99)),COLUMN(L272))-1)</f>
        <v/>
      </c>
    </row>
    <row r="274" spans="19:32" x14ac:dyDescent="0.3">
      <c r="S274" s="11">
        <f t="shared" si="5"/>
        <v>0</v>
      </c>
      <c r="U274" s="196" t="str" cm="1">
        <f t="array" ref="U274">MID(";"&amp;'CASE DATA'!$E274&amp;";",SMALL(IF(ISERROR(SEARCH(MID(";"&amp;'CASE DATA'!$E274&amp;";",ROW($1:$99),1),";")),"",ROW($1:$99)+1),COLUMN(A274)),SMALL(IF(ISERROR(SEARCH(MID(";"&amp;'CASE DATA'!$E274&amp;";",ROW($1:$99),1),";")),"",ROW($1:$99)),COLUMN(A273)+1)-SMALL(IF(ISERROR(SEARCH(MID(";"&amp;'CASE DATA'!$E274&amp;";",ROW($1:$99),1),";")),"",ROW($1:$99)),COLUMN(A273))-1)</f>
        <v/>
      </c>
      <c r="V274" s="196" t="str" cm="1">
        <f t="array" ref="V274">MID(";"&amp;'CASE DATA'!$E274&amp;";",SMALL(IF(ISERROR(SEARCH(MID(";"&amp;'CASE DATA'!$E274&amp;";",ROW($1:$99),1),";")),"",ROW($1:$99)+1),COLUMN(B274)),SMALL(IF(ISERROR(SEARCH(MID(";"&amp;'CASE DATA'!$E274&amp;";",ROW($1:$99),1),";")),"",ROW($1:$99)),COLUMN(B273)+1)-SMALL(IF(ISERROR(SEARCH(MID(";"&amp;'CASE DATA'!$E274&amp;";",ROW($1:$99),1),";")),"",ROW($1:$99)),COLUMN(B273))-1)</f>
        <v/>
      </c>
      <c r="W274" s="196" t="str" cm="1">
        <f t="array" ref="W274">MID(";"&amp;'CASE DATA'!$E274&amp;";",SMALL(IF(ISERROR(SEARCH(MID(";"&amp;'CASE DATA'!$E274&amp;";",ROW($1:$99),1),";")),"",ROW($1:$99)+1),COLUMN(C274)),SMALL(IF(ISERROR(SEARCH(MID(";"&amp;'CASE DATA'!$E274&amp;";",ROW($1:$99),1),";")),"",ROW($1:$99)),COLUMN(C273)+1)-SMALL(IF(ISERROR(SEARCH(MID(";"&amp;'CASE DATA'!$E274&amp;";",ROW($1:$99),1),";")),"",ROW($1:$99)),COLUMN(C273))-1)</f>
        <v/>
      </c>
      <c r="X274" s="196" t="str" cm="1">
        <f t="array" ref="X274">MID(";"&amp;'CASE DATA'!$E274&amp;";",SMALL(IF(ISERROR(SEARCH(MID(";"&amp;'CASE DATA'!$E274&amp;";",ROW($1:$99),1),";")),"",ROW($1:$99)+1),COLUMN(D274)),SMALL(IF(ISERROR(SEARCH(MID(";"&amp;'CASE DATA'!$E274&amp;";",ROW($1:$99),1),";")),"",ROW($1:$99)),COLUMN(D273)+1)-SMALL(IF(ISERROR(SEARCH(MID(";"&amp;'CASE DATA'!$E274&amp;";",ROW($1:$99),1),";")),"",ROW($1:$99)),COLUMN(D273))-1)</f>
        <v/>
      </c>
      <c r="Y274" s="196" t="str" cm="1">
        <f t="array" ref="Y274">MID(";"&amp;'CASE DATA'!$E274&amp;";",SMALL(IF(ISERROR(SEARCH(MID(";"&amp;'CASE DATA'!$E274&amp;";",ROW($1:$99),1),";")),"",ROW($1:$99)+1),COLUMN(E274)),SMALL(IF(ISERROR(SEARCH(MID(";"&amp;'CASE DATA'!$E274&amp;";",ROW($1:$99),1),";")),"",ROW($1:$99)),COLUMN(E273)+1)-SMALL(IF(ISERROR(SEARCH(MID(";"&amp;'CASE DATA'!$E274&amp;";",ROW($1:$99),1),";")),"",ROW($1:$99)),COLUMN(E273))-1)</f>
        <v/>
      </c>
      <c r="Z274" s="196" t="str" cm="1">
        <f t="array" ref="Z274">MID(";"&amp;'CASE DATA'!$E274&amp;";",SMALL(IF(ISERROR(SEARCH(MID(";"&amp;'CASE DATA'!$E274&amp;";",ROW($1:$99),1),";")),"",ROW($1:$99)+1),COLUMN(F274)),SMALL(IF(ISERROR(SEARCH(MID(";"&amp;'CASE DATA'!$E274&amp;";",ROW($1:$99),1),";")),"",ROW($1:$99)),COLUMN(F273)+1)-SMALL(IF(ISERROR(SEARCH(MID(";"&amp;'CASE DATA'!$E274&amp;";",ROW($1:$99),1),";")),"",ROW($1:$99)),COLUMN(F273))-1)</f>
        <v/>
      </c>
      <c r="AA274" s="196" t="str" cm="1">
        <f t="array" ref="AA274">MID(";"&amp;'CASE DATA'!$E274&amp;";",SMALL(IF(ISERROR(SEARCH(MID(";"&amp;'CASE DATA'!$E274&amp;";",ROW($1:$99),1),";")),"",ROW($1:$99)+1),COLUMN(G274)),SMALL(IF(ISERROR(SEARCH(MID(";"&amp;'CASE DATA'!$E274&amp;";",ROW($1:$99),1),";")),"",ROW($1:$99)),COLUMN(G273)+1)-SMALL(IF(ISERROR(SEARCH(MID(";"&amp;'CASE DATA'!$E274&amp;";",ROW($1:$99),1),";")),"",ROW($1:$99)),COLUMN(G273))-1)</f>
        <v/>
      </c>
      <c r="AB274" s="196" t="str" cm="1">
        <f t="array" ref="AB274">MID(";"&amp;'CASE DATA'!$E274&amp;";",SMALL(IF(ISERROR(SEARCH(MID(";"&amp;'CASE DATA'!$E274&amp;";",ROW($1:$99),1),";")),"",ROW($1:$99)+1),COLUMN(H274)),SMALL(IF(ISERROR(SEARCH(MID(";"&amp;'CASE DATA'!$E274&amp;";",ROW($1:$99),1),";")),"",ROW($1:$99)),COLUMN(H273)+1)-SMALL(IF(ISERROR(SEARCH(MID(";"&amp;'CASE DATA'!$E274&amp;";",ROW($1:$99),1),";")),"",ROW($1:$99)),COLUMN(H273))-1)</f>
        <v/>
      </c>
      <c r="AC274" s="196" t="str" cm="1">
        <f t="array" ref="AC274">MID(";"&amp;'CASE DATA'!$E274&amp;";",SMALL(IF(ISERROR(SEARCH(MID(";"&amp;'CASE DATA'!$E274&amp;";",ROW($1:$99),1),";")),"",ROW($1:$99)+1),COLUMN(I274)),SMALL(IF(ISERROR(SEARCH(MID(";"&amp;'CASE DATA'!$E274&amp;";",ROW($1:$99),1),";")),"",ROW($1:$99)),COLUMN(I273)+1)-SMALL(IF(ISERROR(SEARCH(MID(";"&amp;'CASE DATA'!$E274&amp;";",ROW($1:$99),1),";")),"",ROW($1:$99)),COLUMN(I273))-1)</f>
        <v/>
      </c>
      <c r="AD274" s="196" t="str" cm="1">
        <f t="array" ref="AD274">MID(";"&amp;'CASE DATA'!$E274&amp;";",SMALL(IF(ISERROR(SEARCH(MID(";"&amp;'CASE DATA'!$E274&amp;";",ROW($1:$99),1),";")),"",ROW($1:$99)+1),COLUMN(J274)),SMALL(IF(ISERROR(SEARCH(MID(";"&amp;'CASE DATA'!$E274&amp;";",ROW($1:$99),1),";")),"",ROW($1:$99)),COLUMN(J273)+1)-SMALL(IF(ISERROR(SEARCH(MID(";"&amp;'CASE DATA'!$E274&amp;";",ROW($1:$99),1),";")),"",ROW($1:$99)),COLUMN(J273))-1)</f>
        <v/>
      </c>
      <c r="AE274" s="196" t="str" cm="1">
        <f t="array" ref="AE274">MID(";"&amp;'CASE DATA'!$E274&amp;";",SMALL(IF(ISERROR(SEARCH(MID(";"&amp;'CASE DATA'!$E274&amp;";",ROW($1:$99),1),";")),"",ROW($1:$99)+1),COLUMN(K274)),SMALL(IF(ISERROR(SEARCH(MID(";"&amp;'CASE DATA'!$E274&amp;";",ROW($1:$99),1),";")),"",ROW($1:$99)),COLUMN(K273)+1)-SMALL(IF(ISERROR(SEARCH(MID(";"&amp;'CASE DATA'!$E274&amp;";",ROW($1:$99),1),";")),"",ROW($1:$99)),COLUMN(K273))-1)</f>
        <v/>
      </c>
      <c r="AF274" s="196" t="str" cm="1">
        <f t="array" ref="AF274">MID(";"&amp;'CASE DATA'!$E274&amp;";",SMALL(IF(ISERROR(SEARCH(MID(";"&amp;'CASE DATA'!$E274&amp;";",ROW($1:$99),1),";")),"",ROW($1:$99)+1),COLUMN(L274)),SMALL(IF(ISERROR(SEARCH(MID(";"&amp;'CASE DATA'!$E274&amp;";",ROW($1:$99),1),";")),"",ROW($1:$99)),COLUMN(L273)+1)-SMALL(IF(ISERROR(SEARCH(MID(";"&amp;'CASE DATA'!$E274&amp;";",ROW($1:$99),1),";")),"",ROW($1:$99)),COLUMN(L273))-1)</f>
        <v/>
      </c>
    </row>
    <row r="275" spans="19:32" x14ac:dyDescent="0.3">
      <c r="S275" s="11">
        <f t="shared" si="5"/>
        <v>0</v>
      </c>
      <c r="U275" s="196" t="str" cm="1">
        <f t="array" ref="U275">MID(";"&amp;'CASE DATA'!$E275&amp;";",SMALL(IF(ISERROR(SEARCH(MID(";"&amp;'CASE DATA'!$E275&amp;";",ROW($1:$99),1),";")),"",ROW($1:$99)+1),COLUMN(A275)),SMALL(IF(ISERROR(SEARCH(MID(";"&amp;'CASE DATA'!$E275&amp;";",ROW($1:$99),1),";")),"",ROW($1:$99)),COLUMN(A274)+1)-SMALL(IF(ISERROR(SEARCH(MID(";"&amp;'CASE DATA'!$E275&amp;";",ROW($1:$99),1),";")),"",ROW($1:$99)),COLUMN(A274))-1)</f>
        <v/>
      </c>
      <c r="V275" s="196" t="str" cm="1">
        <f t="array" ref="V275">MID(";"&amp;'CASE DATA'!$E275&amp;";",SMALL(IF(ISERROR(SEARCH(MID(";"&amp;'CASE DATA'!$E275&amp;";",ROW($1:$99),1),";")),"",ROW($1:$99)+1),COLUMN(B275)),SMALL(IF(ISERROR(SEARCH(MID(";"&amp;'CASE DATA'!$E275&amp;";",ROW($1:$99),1),";")),"",ROW($1:$99)),COLUMN(B274)+1)-SMALL(IF(ISERROR(SEARCH(MID(";"&amp;'CASE DATA'!$E275&amp;";",ROW($1:$99),1),";")),"",ROW($1:$99)),COLUMN(B274))-1)</f>
        <v/>
      </c>
      <c r="W275" s="196" t="str" cm="1">
        <f t="array" ref="W275">MID(";"&amp;'CASE DATA'!$E275&amp;";",SMALL(IF(ISERROR(SEARCH(MID(";"&amp;'CASE DATA'!$E275&amp;";",ROW($1:$99),1),";")),"",ROW($1:$99)+1),COLUMN(C275)),SMALL(IF(ISERROR(SEARCH(MID(";"&amp;'CASE DATA'!$E275&amp;";",ROW($1:$99),1),";")),"",ROW($1:$99)),COLUMN(C274)+1)-SMALL(IF(ISERROR(SEARCH(MID(";"&amp;'CASE DATA'!$E275&amp;";",ROW($1:$99),1),";")),"",ROW($1:$99)),COLUMN(C274))-1)</f>
        <v/>
      </c>
      <c r="X275" s="196" t="str" cm="1">
        <f t="array" ref="X275">MID(";"&amp;'CASE DATA'!$E275&amp;";",SMALL(IF(ISERROR(SEARCH(MID(";"&amp;'CASE DATA'!$E275&amp;";",ROW($1:$99),1),";")),"",ROW($1:$99)+1),COLUMN(D275)),SMALL(IF(ISERROR(SEARCH(MID(";"&amp;'CASE DATA'!$E275&amp;";",ROW($1:$99),1),";")),"",ROW($1:$99)),COLUMN(D274)+1)-SMALL(IF(ISERROR(SEARCH(MID(";"&amp;'CASE DATA'!$E275&amp;";",ROW($1:$99),1),";")),"",ROW($1:$99)),COLUMN(D274))-1)</f>
        <v/>
      </c>
      <c r="Y275" s="196" t="str" cm="1">
        <f t="array" ref="Y275">MID(";"&amp;'CASE DATA'!$E275&amp;";",SMALL(IF(ISERROR(SEARCH(MID(";"&amp;'CASE DATA'!$E275&amp;";",ROW($1:$99),1),";")),"",ROW($1:$99)+1),COLUMN(E275)),SMALL(IF(ISERROR(SEARCH(MID(";"&amp;'CASE DATA'!$E275&amp;";",ROW($1:$99),1),";")),"",ROW($1:$99)),COLUMN(E274)+1)-SMALL(IF(ISERROR(SEARCH(MID(";"&amp;'CASE DATA'!$E275&amp;";",ROW($1:$99),1),";")),"",ROW($1:$99)),COLUMN(E274))-1)</f>
        <v/>
      </c>
      <c r="Z275" s="196" t="str" cm="1">
        <f t="array" ref="Z275">MID(";"&amp;'CASE DATA'!$E275&amp;";",SMALL(IF(ISERROR(SEARCH(MID(";"&amp;'CASE DATA'!$E275&amp;";",ROW($1:$99),1),";")),"",ROW($1:$99)+1),COLUMN(F275)),SMALL(IF(ISERROR(SEARCH(MID(";"&amp;'CASE DATA'!$E275&amp;";",ROW($1:$99),1),";")),"",ROW($1:$99)),COLUMN(F274)+1)-SMALL(IF(ISERROR(SEARCH(MID(";"&amp;'CASE DATA'!$E275&amp;";",ROW($1:$99),1),";")),"",ROW($1:$99)),COLUMN(F274))-1)</f>
        <v/>
      </c>
      <c r="AA275" s="196" t="str" cm="1">
        <f t="array" ref="AA275">MID(";"&amp;'CASE DATA'!$E275&amp;";",SMALL(IF(ISERROR(SEARCH(MID(";"&amp;'CASE DATA'!$E275&amp;";",ROW($1:$99),1),";")),"",ROW($1:$99)+1),COLUMN(G275)),SMALL(IF(ISERROR(SEARCH(MID(";"&amp;'CASE DATA'!$E275&amp;";",ROW($1:$99),1),";")),"",ROW($1:$99)),COLUMN(G274)+1)-SMALL(IF(ISERROR(SEARCH(MID(";"&amp;'CASE DATA'!$E275&amp;";",ROW($1:$99),1),";")),"",ROW($1:$99)),COLUMN(G274))-1)</f>
        <v/>
      </c>
      <c r="AB275" s="196" t="str" cm="1">
        <f t="array" ref="AB275">MID(";"&amp;'CASE DATA'!$E275&amp;";",SMALL(IF(ISERROR(SEARCH(MID(";"&amp;'CASE DATA'!$E275&amp;";",ROW($1:$99),1),";")),"",ROW($1:$99)+1),COLUMN(H275)),SMALL(IF(ISERROR(SEARCH(MID(";"&amp;'CASE DATA'!$E275&amp;";",ROW($1:$99),1),";")),"",ROW($1:$99)),COLUMN(H274)+1)-SMALL(IF(ISERROR(SEARCH(MID(";"&amp;'CASE DATA'!$E275&amp;";",ROW($1:$99),1),";")),"",ROW($1:$99)),COLUMN(H274))-1)</f>
        <v/>
      </c>
      <c r="AC275" s="196" t="str" cm="1">
        <f t="array" ref="AC275">MID(";"&amp;'CASE DATA'!$E275&amp;";",SMALL(IF(ISERROR(SEARCH(MID(";"&amp;'CASE DATA'!$E275&amp;";",ROW($1:$99),1),";")),"",ROW($1:$99)+1),COLUMN(I275)),SMALL(IF(ISERROR(SEARCH(MID(";"&amp;'CASE DATA'!$E275&amp;";",ROW($1:$99),1),";")),"",ROW($1:$99)),COLUMN(I274)+1)-SMALL(IF(ISERROR(SEARCH(MID(";"&amp;'CASE DATA'!$E275&amp;";",ROW($1:$99),1),";")),"",ROW($1:$99)),COLUMN(I274))-1)</f>
        <v/>
      </c>
      <c r="AD275" s="196" t="str" cm="1">
        <f t="array" ref="AD275">MID(";"&amp;'CASE DATA'!$E275&amp;";",SMALL(IF(ISERROR(SEARCH(MID(";"&amp;'CASE DATA'!$E275&amp;";",ROW($1:$99),1),";")),"",ROW($1:$99)+1),COLUMN(J275)),SMALL(IF(ISERROR(SEARCH(MID(";"&amp;'CASE DATA'!$E275&amp;";",ROW($1:$99),1),";")),"",ROW($1:$99)),COLUMN(J274)+1)-SMALL(IF(ISERROR(SEARCH(MID(";"&amp;'CASE DATA'!$E275&amp;";",ROW($1:$99),1),";")),"",ROW($1:$99)),COLUMN(J274))-1)</f>
        <v/>
      </c>
      <c r="AE275" s="196" t="str" cm="1">
        <f t="array" ref="AE275">MID(";"&amp;'CASE DATA'!$E275&amp;";",SMALL(IF(ISERROR(SEARCH(MID(";"&amp;'CASE DATA'!$E275&amp;";",ROW($1:$99),1),";")),"",ROW($1:$99)+1),COLUMN(K275)),SMALL(IF(ISERROR(SEARCH(MID(";"&amp;'CASE DATA'!$E275&amp;";",ROW($1:$99),1),";")),"",ROW($1:$99)),COLUMN(K274)+1)-SMALL(IF(ISERROR(SEARCH(MID(";"&amp;'CASE DATA'!$E275&amp;";",ROW($1:$99),1),";")),"",ROW($1:$99)),COLUMN(K274))-1)</f>
        <v/>
      </c>
      <c r="AF275" s="196" t="str" cm="1">
        <f t="array" ref="AF275">MID(";"&amp;'CASE DATA'!$E275&amp;";",SMALL(IF(ISERROR(SEARCH(MID(";"&amp;'CASE DATA'!$E275&amp;";",ROW($1:$99),1),";")),"",ROW($1:$99)+1),COLUMN(L275)),SMALL(IF(ISERROR(SEARCH(MID(";"&amp;'CASE DATA'!$E275&amp;";",ROW($1:$99),1),";")),"",ROW($1:$99)),COLUMN(L274)+1)-SMALL(IF(ISERROR(SEARCH(MID(";"&amp;'CASE DATA'!$E275&amp;";",ROW($1:$99),1),";")),"",ROW($1:$99)),COLUMN(L274))-1)</f>
        <v/>
      </c>
    </row>
    <row r="276" spans="19:32" x14ac:dyDescent="0.3">
      <c r="S276" s="11">
        <f t="shared" si="5"/>
        <v>0</v>
      </c>
      <c r="U276" s="196" t="str" cm="1">
        <f t="array" ref="U276">MID(";"&amp;'CASE DATA'!$E276&amp;";",SMALL(IF(ISERROR(SEARCH(MID(";"&amp;'CASE DATA'!$E276&amp;";",ROW($1:$99),1),";")),"",ROW($1:$99)+1),COLUMN(A276)),SMALL(IF(ISERROR(SEARCH(MID(";"&amp;'CASE DATA'!$E276&amp;";",ROW($1:$99),1),";")),"",ROW($1:$99)),COLUMN(A275)+1)-SMALL(IF(ISERROR(SEARCH(MID(";"&amp;'CASE DATA'!$E276&amp;";",ROW($1:$99),1),";")),"",ROW($1:$99)),COLUMN(A275))-1)</f>
        <v/>
      </c>
      <c r="V276" s="196" t="str" cm="1">
        <f t="array" ref="V276">MID(";"&amp;'CASE DATA'!$E276&amp;";",SMALL(IF(ISERROR(SEARCH(MID(";"&amp;'CASE DATA'!$E276&amp;";",ROW($1:$99),1),";")),"",ROW($1:$99)+1),COLUMN(B276)),SMALL(IF(ISERROR(SEARCH(MID(";"&amp;'CASE DATA'!$E276&amp;";",ROW($1:$99),1),";")),"",ROW($1:$99)),COLUMN(B275)+1)-SMALL(IF(ISERROR(SEARCH(MID(";"&amp;'CASE DATA'!$E276&amp;";",ROW($1:$99),1),";")),"",ROW($1:$99)),COLUMN(B275))-1)</f>
        <v/>
      </c>
      <c r="W276" s="196" t="str" cm="1">
        <f t="array" ref="W276">MID(";"&amp;'CASE DATA'!$E276&amp;";",SMALL(IF(ISERROR(SEARCH(MID(";"&amp;'CASE DATA'!$E276&amp;";",ROW($1:$99),1),";")),"",ROW($1:$99)+1),COLUMN(C276)),SMALL(IF(ISERROR(SEARCH(MID(";"&amp;'CASE DATA'!$E276&amp;";",ROW($1:$99),1),";")),"",ROW($1:$99)),COLUMN(C275)+1)-SMALL(IF(ISERROR(SEARCH(MID(";"&amp;'CASE DATA'!$E276&amp;";",ROW($1:$99),1),";")),"",ROW($1:$99)),COLUMN(C275))-1)</f>
        <v/>
      </c>
      <c r="X276" s="196" t="str" cm="1">
        <f t="array" ref="X276">MID(";"&amp;'CASE DATA'!$E276&amp;";",SMALL(IF(ISERROR(SEARCH(MID(";"&amp;'CASE DATA'!$E276&amp;";",ROW($1:$99),1),";")),"",ROW($1:$99)+1),COLUMN(D276)),SMALL(IF(ISERROR(SEARCH(MID(";"&amp;'CASE DATA'!$E276&amp;";",ROW($1:$99),1),";")),"",ROW($1:$99)),COLUMN(D275)+1)-SMALL(IF(ISERROR(SEARCH(MID(";"&amp;'CASE DATA'!$E276&amp;";",ROW($1:$99),1),";")),"",ROW($1:$99)),COLUMN(D275))-1)</f>
        <v/>
      </c>
      <c r="Y276" s="196" t="str" cm="1">
        <f t="array" ref="Y276">MID(";"&amp;'CASE DATA'!$E276&amp;";",SMALL(IF(ISERROR(SEARCH(MID(";"&amp;'CASE DATA'!$E276&amp;";",ROW($1:$99),1),";")),"",ROW($1:$99)+1),COLUMN(E276)),SMALL(IF(ISERROR(SEARCH(MID(";"&amp;'CASE DATA'!$E276&amp;";",ROW($1:$99),1),";")),"",ROW($1:$99)),COLUMN(E275)+1)-SMALL(IF(ISERROR(SEARCH(MID(";"&amp;'CASE DATA'!$E276&amp;";",ROW($1:$99),1),";")),"",ROW($1:$99)),COLUMN(E275))-1)</f>
        <v/>
      </c>
      <c r="Z276" s="196" t="str" cm="1">
        <f t="array" ref="Z276">MID(";"&amp;'CASE DATA'!$E276&amp;";",SMALL(IF(ISERROR(SEARCH(MID(";"&amp;'CASE DATA'!$E276&amp;";",ROW($1:$99),1),";")),"",ROW($1:$99)+1),COLUMN(F276)),SMALL(IF(ISERROR(SEARCH(MID(";"&amp;'CASE DATA'!$E276&amp;";",ROW($1:$99),1),";")),"",ROW($1:$99)),COLUMN(F275)+1)-SMALL(IF(ISERROR(SEARCH(MID(";"&amp;'CASE DATA'!$E276&amp;";",ROW($1:$99),1),";")),"",ROW($1:$99)),COLUMN(F275))-1)</f>
        <v/>
      </c>
      <c r="AA276" s="196" t="str" cm="1">
        <f t="array" ref="AA276">MID(";"&amp;'CASE DATA'!$E276&amp;";",SMALL(IF(ISERROR(SEARCH(MID(";"&amp;'CASE DATA'!$E276&amp;";",ROW($1:$99),1),";")),"",ROW($1:$99)+1),COLUMN(G276)),SMALL(IF(ISERROR(SEARCH(MID(";"&amp;'CASE DATA'!$E276&amp;";",ROW($1:$99),1),";")),"",ROW($1:$99)),COLUMN(G275)+1)-SMALL(IF(ISERROR(SEARCH(MID(";"&amp;'CASE DATA'!$E276&amp;";",ROW($1:$99),1),";")),"",ROW($1:$99)),COLUMN(G275))-1)</f>
        <v/>
      </c>
      <c r="AB276" s="196" t="str" cm="1">
        <f t="array" ref="AB276">MID(";"&amp;'CASE DATA'!$E276&amp;";",SMALL(IF(ISERROR(SEARCH(MID(";"&amp;'CASE DATA'!$E276&amp;";",ROW($1:$99),1),";")),"",ROW($1:$99)+1),COLUMN(H276)),SMALL(IF(ISERROR(SEARCH(MID(";"&amp;'CASE DATA'!$E276&amp;";",ROW($1:$99),1),";")),"",ROW($1:$99)),COLUMN(H275)+1)-SMALL(IF(ISERROR(SEARCH(MID(";"&amp;'CASE DATA'!$E276&amp;";",ROW($1:$99),1),";")),"",ROW($1:$99)),COLUMN(H275))-1)</f>
        <v/>
      </c>
      <c r="AC276" s="196" t="str" cm="1">
        <f t="array" ref="AC276">MID(";"&amp;'CASE DATA'!$E276&amp;";",SMALL(IF(ISERROR(SEARCH(MID(";"&amp;'CASE DATA'!$E276&amp;";",ROW($1:$99),1),";")),"",ROW($1:$99)+1),COLUMN(I276)),SMALL(IF(ISERROR(SEARCH(MID(";"&amp;'CASE DATA'!$E276&amp;";",ROW($1:$99),1),";")),"",ROW($1:$99)),COLUMN(I275)+1)-SMALL(IF(ISERROR(SEARCH(MID(";"&amp;'CASE DATA'!$E276&amp;";",ROW($1:$99),1),";")),"",ROW($1:$99)),COLUMN(I275))-1)</f>
        <v/>
      </c>
      <c r="AD276" s="196" t="str" cm="1">
        <f t="array" ref="AD276">MID(";"&amp;'CASE DATA'!$E276&amp;";",SMALL(IF(ISERROR(SEARCH(MID(";"&amp;'CASE DATA'!$E276&amp;";",ROW($1:$99),1),";")),"",ROW($1:$99)+1),COLUMN(J276)),SMALL(IF(ISERROR(SEARCH(MID(";"&amp;'CASE DATA'!$E276&amp;";",ROW($1:$99),1),";")),"",ROW($1:$99)),COLUMN(J275)+1)-SMALL(IF(ISERROR(SEARCH(MID(";"&amp;'CASE DATA'!$E276&amp;";",ROW($1:$99),1),";")),"",ROW($1:$99)),COLUMN(J275))-1)</f>
        <v/>
      </c>
      <c r="AE276" s="196" t="str" cm="1">
        <f t="array" ref="AE276">MID(";"&amp;'CASE DATA'!$E276&amp;";",SMALL(IF(ISERROR(SEARCH(MID(";"&amp;'CASE DATA'!$E276&amp;";",ROW($1:$99),1),";")),"",ROW($1:$99)+1),COLUMN(K276)),SMALL(IF(ISERROR(SEARCH(MID(";"&amp;'CASE DATA'!$E276&amp;";",ROW($1:$99),1),";")),"",ROW($1:$99)),COLUMN(K275)+1)-SMALL(IF(ISERROR(SEARCH(MID(";"&amp;'CASE DATA'!$E276&amp;";",ROW($1:$99),1),";")),"",ROW($1:$99)),COLUMN(K275))-1)</f>
        <v/>
      </c>
      <c r="AF276" s="196" t="str" cm="1">
        <f t="array" ref="AF276">MID(";"&amp;'CASE DATA'!$E276&amp;";",SMALL(IF(ISERROR(SEARCH(MID(";"&amp;'CASE DATA'!$E276&amp;";",ROW($1:$99),1),";")),"",ROW($1:$99)+1),COLUMN(L276)),SMALL(IF(ISERROR(SEARCH(MID(";"&amp;'CASE DATA'!$E276&amp;";",ROW($1:$99),1),";")),"",ROW($1:$99)),COLUMN(L275)+1)-SMALL(IF(ISERROR(SEARCH(MID(";"&amp;'CASE DATA'!$E276&amp;";",ROW($1:$99),1),";")),"",ROW($1:$99)),COLUMN(L275))-1)</f>
        <v/>
      </c>
    </row>
    <row r="277" spans="19:32" x14ac:dyDescent="0.3">
      <c r="S277" s="11">
        <f t="shared" si="5"/>
        <v>0</v>
      </c>
      <c r="U277" s="196" t="str" cm="1">
        <f t="array" ref="U277">MID(";"&amp;'CASE DATA'!$E277&amp;";",SMALL(IF(ISERROR(SEARCH(MID(";"&amp;'CASE DATA'!$E277&amp;";",ROW($1:$99),1),";")),"",ROW($1:$99)+1),COLUMN(A277)),SMALL(IF(ISERROR(SEARCH(MID(";"&amp;'CASE DATA'!$E277&amp;";",ROW($1:$99),1),";")),"",ROW($1:$99)),COLUMN(A276)+1)-SMALL(IF(ISERROR(SEARCH(MID(";"&amp;'CASE DATA'!$E277&amp;";",ROW($1:$99),1),";")),"",ROW($1:$99)),COLUMN(A276))-1)</f>
        <v/>
      </c>
      <c r="V277" s="196" t="str" cm="1">
        <f t="array" ref="V277">MID(";"&amp;'CASE DATA'!$E277&amp;";",SMALL(IF(ISERROR(SEARCH(MID(";"&amp;'CASE DATA'!$E277&amp;";",ROW($1:$99),1),";")),"",ROW($1:$99)+1),COLUMN(B277)),SMALL(IF(ISERROR(SEARCH(MID(";"&amp;'CASE DATA'!$E277&amp;";",ROW($1:$99),1),";")),"",ROW($1:$99)),COLUMN(B276)+1)-SMALL(IF(ISERROR(SEARCH(MID(";"&amp;'CASE DATA'!$E277&amp;";",ROW($1:$99),1),";")),"",ROW($1:$99)),COLUMN(B276))-1)</f>
        <v/>
      </c>
      <c r="W277" s="196" t="str" cm="1">
        <f t="array" ref="W277">MID(";"&amp;'CASE DATA'!$E277&amp;";",SMALL(IF(ISERROR(SEARCH(MID(";"&amp;'CASE DATA'!$E277&amp;";",ROW($1:$99),1),";")),"",ROW($1:$99)+1),COLUMN(C277)),SMALL(IF(ISERROR(SEARCH(MID(";"&amp;'CASE DATA'!$E277&amp;";",ROW($1:$99),1),";")),"",ROW($1:$99)),COLUMN(C276)+1)-SMALL(IF(ISERROR(SEARCH(MID(";"&amp;'CASE DATA'!$E277&amp;";",ROW($1:$99),1),";")),"",ROW($1:$99)),COLUMN(C276))-1)</f>
        <v/>
      </c>
      <c r="X277" s="196" t="str" cm="1">
        <f t="array" ref="X277">MID(";"&amp;'CASE DATA'!$E277&amp;";",SMALL(IF(ISERROR(SEARCH(MID(";"&amp;'CASE DATA'!$E277&amp;";",ROW($1:$99),1),";")),"",ROW($1:$99)+1),COLUMN(D277)),SMALL(IF(ISERROR(SEARCH(MID(";"&amp;'CASE DATA'!$E277&amp;";",ROW($1:$99),1),";")),"",ROW($1:$99)),COLUMN(D276)+1)-SMALL(IF(ISERROR(SEARCH(MID(";"&amp;'CASE DATA'!$E277&amp;";",ROW($1:$99),1),";")),"",ROW($1:$99)),COLUMN(D276))-1)</f>
        <v/>
      </c>
      <c r="Y277" s="196" t="str" cm="1">
        <f t="array" ref="Y277">MID(";"&amp;'CASE DATA'!$E277&amp;";",SMALL(IF(ISERROR(SEARCH(MID(";"&amp;'CASE DATA'!$E277&amp;";",ROW($1:$99),1),";")),"",ROW($1:$99)+1),COLUMN(E277)),SMALL(IF(ISERROR(SEARCH(MID(";"&amp;'CASE DATA'!$E277&amp;";",ROW($1:$99),1),";")),"",ROW($1:$99)),COLUMN(E276)+1)-SMALL(IF(ISERROR(SEARCH(MID(";"&amp;'CASE DATA'!$E277&amp;";",ROW($1:$99),1),";")),"",ROW($1:$99)),COLUMN(E276))-1)</f>
        <v/>
      </c>
      <c r="Z277" s="196" t="str" cm="1">
        <f t="array" ref="Z277">MID(";"&amp;'CASE DATA'!$E277&amp;";",SMALL(IF(ISERROR(SEARCH(MID(";"&amp;'CASE DATA'!$E277&amp;";",ROW($1:$99),1),";")),"",ROW($1:$99)+1),COLUMN(F277)),SMALL(IF(ISERROR(SEARCH(MID(";"&amp;'CASE DATA'!$E277&amp;";",ROW($1:$99),1),";")),"",ROW($1:$99)),COLUMN(F276)+1)-SMALL(IF(ISERROR(SEARCH(MID(";"&amp;'CASE DATA'!$E277&amp;";",ROW($1:$99),1),";")),"",ROW($1:$99)),COLUMN(F276))-1)</f>
        <v/>
      </c>
      <c r="AA277" s="196" t="str" cm="1">
        <f t="array" ref="AA277">MID(";"&amp;'CASE DATA'!$E277&amp;";",SMALL(IF(ISERROR(SEARCH(MID(";"&amp;'CASE DATA'!$E277&amp;";",ROW($1:$99),1),";")),"",ROW($1:$99)+1),COLUMN(G277)),SMALL(IF(ISERROR(SEARCH(MID(";"&amp;'CASE DATA'!$E277&amp;";",ROW($1:$99),1),";")),"",ROW($1:$99)),COLUMN(G276)+1)-SMALL(IF(ISERROR(SEARCH(MID(";"&amp;'CASE DATA'!$E277&amp;";",ROW($1:$99),1),";")),"",ROW($1:$99)),COLUMN(G276))-1)</f>
        <v/>
      </c>
      <c r="AB277" s="196" t="str" cm="1">
        <f t="array" ref="AB277">MID(";"&amp;'CASE DATA'!$E277&amp;";",SMALL(IF(ISERROR(SEARCH(MID(";"&amp;'CASE DATA'!$E277&amp;";",ROW($1:$99),1),";")),"",ROW($1:$99)+1),COLUMN(H277)),SMALL(IF(ISERROR(SEARCH(MID(";"&amp;'CASE DATA'!$E277&amp;";",ROW($1:$99),1),";")),"",ROW($1:$99)),COLUMN(H276)+1)-SMALL(IF(ISERROR(SEARCH(MID(";"&amp;'CASE DATA'!$E277&amp;";",ROW($1:$99),1),";")),"",ROW($1:$99)),COLUMN(H276))-1)</f>
        <v/>
      </c>
      <c r="AC277" s="196" t="str" cm="1">
        <f t="array" ref="AC277">MID(";"&amp;'CASE DATA'!$E277&amp;";",SMALL(IF(ISERROR(SEARCH(MID(";"&amp;'CASE DATA'!$E277&amp;";",ROW($1:$99),1),";")),"",ROW($1:$99)+1),COLUMN(I277)),SMALL(IF(ISERROR(SEARCH(MID(";"&amp;'CASE DATA'!$E277&amp;";",ROW($1:$99),1),";")),"",ROW($1:$99)),COLUMN(I276)+1)-SMALL(IF(ISERROR(SEARCH(MID(";"&amp;'CASE DATA'!$E277&amp;";",ROW($1:$99),1),";")),"",ROW($1:$99)),COLUMN(I276))-1)</f>
        <v/>
      </c>
      <c r="AD277" s="196" t="str" cm="1">
        <f t="array" ref="AD277">MID(";"&amp;'CASE DATA'!$E277&amp;";",SMALL(IF(ISERROR(SEARCH(MID(";"&amp;'CASE DATA'!$E277&amp;";",ROW($1:$99),1),";")),"",ROW($1:$99)+1),COLUMN(J277)),SMALL(IF(ISERROR(SEARCH(MID(";"&amp;'CASE DATA'!$E277&amp;";",ROW($1:$99),1),";")),"",ROW($1:$99)),COLUMN(J276)+1)-SMALL(IF(ISERROR(SEARCH(MID(";"&amp;'CASE DATA'!$E277&amp;";",ROW($1:$99),1),";")),"",ROW($1:$99)),COLUMN(J276))-1)</f>
        <v/>
      </c>
      <c r="AE277" s="196" t="str" cm="1">
        <f t="array" ref="AE277">MID(";"&amp;'CASE DATA'!$E277&amp;";",SMALL(IF(ISERROR(SEARCH(MID(";"&amp;'CASE DATA'!$E277&amp;";",ROW($1:$99),1),";")),"",ROW($1:$99)+1),COLUMN(K277)),SMALL(IF(ISERROR(SEARCH(MID(";"&amp;'CASE DATA'!$E277&amp;";",ROW($1:$99),1),";")),"",ROW($1:$99)),COLUMN(K276)+1)-SMALL(IF(ISERROR(SEARCH(MID(";"&amp;'CASE DATA'!$E277&amp;";",ROW($1:$99),1),";")),"",ROW($1:$99)),COLUMN(K276))-1)</f>
        <v/>
      </c>
      <c r="AF277" s="196" t="str" cm="1">
        <f t="array" ref="AF277">MID(";"&amp;'CASE DATA'!$E277&amp;";",SMALL(IF(ISERROR(SEARCH(MID(";"&amp;'CASE DATA'!$E277&amp;";",ROW($1:$99),1),";")),"",ROW($1:$99)+1),COLUMN(L277)),SMALL(IF(ISERROR(SEARCH(MID(";"&amp;'CASE DATA'!$E277&amp;";",ROW($1:$99),1),";")),"",ROW($1:$99)),COLUMN(L276)+1)-SMALL(IF(ISERROR(SEARCH(MID(";"&amp;'CASE DATA'!$E277&amp;";",ROW($1:$99),1),";")),"",ROW($1:$99)),COLUMN(L276))-1)</f>
        <v/>
      </c>
    </row>
    <row r="278" spans="19:32" x14ac:dyDescent="0.3">
      <c r="S278" s="11">
        <f t="shared" si="5"/>
        <v>0</v>
      </c>
      <c r="U278" s="196" t="str" cm="1">
        <f t="array" ref="U278">MID(";"&amp;'CASE DATA'!$E278&amp;";",SMALL(IF(ISERROR(SEARCH(MID(";"&amp;'CASE DATA'!$E278&amp;";",ROW($1:$99),1),";")),"",ROW($1:$99)+1),COLUMN(A278)),SMALL(IF(ISERROR(SEARCH(MID(";"&amp;'CASE DATA'!$E278&amp;";",ROW($1:$99),1),";")),"",ROW($1:$99)),COLUMN(A277)+1)-SMALL(IF(ISERROR(SEARCH(MID(";"&amp;'CASE DATA'!$E278&amp;";",ROW($1:$99),1),";")),"",ROW($1:$99)),COLUMN(A277))-1)</f>
        <v/>
      </c>
      <c r="V278" s="196" t="str" cm="1">
        <f t="array" ref="V278">MID(";"&amp;'CASE DATA'!$E278&amp;";",SMALL(IF(ISERROR(SEARCH(MID(";"&amp;'CASE DATA'!$E278&amp;";",ROW($1:$99),1),";")),"",ROW($1:$99)+1),COLUMN(B278)),SMALL(IF(ISERROR(SEARCH(MID(";"&amp;'CASE DATA'!$E278&amp;";",ROW($1:$99),1),";")),"",ROW($1:$99)),COLUMN(B277)+1)-SMALL(IF(ISERROR(SEARCH(MID(";"&amp;'CASE DATA'!$E278&amp;";",ROW($1:$99),1),";")),"",ROW($1:$99)),COLUMN(B277))-1)</f>
        <v/>
      </c>
      <c r="W278" s="196" t="str" cm="1">
        <f t="array" ref="W278">MID(";"&amp;'CASE DATA'!$E278&amp;";",SMALL(IF(ISERROR(SEARCH(MID(";"&amp;'CASE DATA'!$E278&amp;";",ROW($1:$99),1),";")),"",ROW($1:$99)+1),COLUMN(C278)),SMALL(IF(ISERROR(SEARCH(MID(";"&amp;'CASE DATA'!$E278&amp;";",ROW($1:$99),1),";")),"",ROW($1:$99)),COLUMN(C277)+1)-SMALL(IF(ISERROR(SEARCH(MID(";"&amp;'CASE DATA'!$E278&amp;";",ROW($1:$99),1),";")),"",ROW($1:$99)),COLUMN(C277))-1)</f>
        <v/>
      </c>
      <c r="X278" s="196" t="str" cm="1">
        <f t="array" ref="X278">MID(";"&amp;'CASE DATA'!$E278&amp;";",SMALL(IF(ISERROR(SEARCH(MID(";"&amp;'CASE DATA'!$E278&amp;";",ROW($1:$99),1),";")),"",ROW($1:$99)+1),COLUMN(D278)),SMALL(IF(ISERROR(SEARCH(MID(";"&amp;'CASE DATA'!$E278&amp;";",ROW($1:$99),1),";")),"",ROW($1:$99)),COLUMN(D277)+1)-SMALL(IF(ISERROR(SEARCH(MID(";"&amp;'CASE DATA'!$E278&amp;";",ROW($1:$99),1),";")),"",ROW($1:$99)),COLUMN(D277))-1)</f>
        <v/>
      </c>
      <c r="Y278" s="196" t="str" cm="1">
        <f t="array" ref="Y278">MID(";"&amp;'CASE DATA'!$E278&amp;";",SMALL(IF(ISERROR(SEARCH(MID(";"&amp;'CASE DATA'!$E278&amp;";",ROW($1:$99),1),";")),"",ROW($1:$99)+1),COLUMN(E278)),SMALL(IF(ISERROR(SEARCH(MID(";"&amp;'CASE DATA'!$E278&amp;";",ROW($1:$99),1),";")),"",ROW($1:$99)),COLUMN(E277)+1)-SMALL(IF(ISERROR(SEARCH(MID(";"&amp;'CASE DATA'!$E278&amp;";",ROW($1:$99),1),";")),"",ROW($1:$99)),COLUMN(E277))-1)</f>
        <v/>
      </c>
      <c r="Z278" s="196" t="str" cm="1">
        <f t="array" ref="Z278">MID(";"&amp;'CASE DATA'!$E278&amp;";",SMALL(IF(ISERROR(SEARCH(MID(";"&amp;'CASE DATA'!$E278&amp;";",ROW($1:$99),1),";")),"",ROW($1:$99)+1),COLUMN(F278)),SMALL(IF(ISERROR(SEARCH(MID(";"&amp;'CASE DATA'!$E278&amp;";",ROW($1:$99),1),";")),"",ROW($1:$99)),COLUMN(F277)+1)-SMALL(IF(ISERROR(SEARCH(MID(";"&amp;'CASE DATA'!$E278&amp;";",ROW($1:$99),1),";")),"",ROW($1:$99)),COLUMN(F277))-1)</f>
        <v/>
      </c>
      <c r="AA278" s="196" t="str" cm="1">
        <f t="array" ref="AA278">MID(";"&amp;'CASE DATA'!$E278&amp;";",SMALL(IF(ISERROR(SEARCH(MID(";"&amp;'CASE DATA'!$E278&amp;";",ROW($1:$99),1),";")),"",ROW($1:$99)+1),COLUMN(G278)),SMALL(IF(ISERROR(SEARCH(MID(";"&amp;'CASE DATA'!$E278&amp;";",ROW($1:$99),1),";")),"",ROW($1:$99)),COLUMN(G277)+1)-SMALL(IF(ISERROR(SEARCH(MID(";"&amp;'CASE DATA'!$E278&amp;";",ROW($1:$99),1),";")),"",ROW($1:$99)),COLUMN(G277))-1)</f>
        <v/>
      </c>
      <c r="AB278" s="196" t="str" cm="1">
        <f t="array" ref="AB278">MID(";"&amp;'CASE DATA'!$E278&amp;";",SMALL(IF(ISERROR(SEARCH(MID(";"&amp;'CASE DATA'!$E278&amp;";",ROW($1:$99),1),";")),"",ROW($1:$99)+1),COLUMN(H278)),SMALL(IF(ISERROR(SEARCH(MID(";"&amp;'CASE DATA'!$E278&amp;";",ROW($1:$99),1),";")),"",ROW($1:$99)),COLUMN(H277)+1)-SMALL(IF(ISERROR(SEARCH(MID(";"&amp;'CASE DATA'!$E278&amp;";",ROW($1:$99),1),";")),"",ROW($1:$99)),COLUMN(H277))-1)</f>
        <v/>
      </c>
      <c r="AC278" s="196" t="str" cm="1">
        <f t="array" ref="AC278">MID(";"&amp;'CASE DATA'!$E278&amp;";",SMALL(IF(ISERROR(SEARCH(MID(";"&amp;'CASE DATA'!$E278&amp;";",ROW($1:$99),1),";")),"",ROW($1:$99)+1),COLUMN(I278)),SMALL(IF(ISERROR(SEARCH(MID(";"&amp;'CASE DATA'!$E278&amp;";",ROW($1:$99),1),";")),"",ROW($1:$99)),COLUMN(I277)+1)-SMALL(IF(ISERROR(SEARCH(MID(";"&amp;'CASE DATA'!$E278&amp;";",ROW($1:$99),1),";")),"",ROW($1:$99)),COLUMN(I277))-1)</f>
        <v/>
      </c>
      <c r="AD278" s="196" t="str" cm="1">
        <f t="array" ref="AD278">MID(";"&amp;'CASE DATA'!$E278&amp;";",SMALL(IF(ISERROR(SEARCH(MID(";"&amp;'CASE DATA'!$E278&amp;";",ROW($1:$99),1),";")),"",ROW($1:$99)+1),COLUMN(J278)),SMALL(IF(ISERROR(SEARCH(MID(";"&amp;'CASE DATA'!$E278&amp;";",ROW($1:$99),1),";")),"",ROW($1:$99)),COLUMN(J277)+1)-SMALL(IF(ISERROR(SEARCH(MID(";"&amp;'CASE DATA'!$E278&amp;";",ROW($1:$99),1),";")),"",ROW($1:$99)),COLUMN(J277))-1)</f>
        <v/>
      </c>
      <c r="AE278" s="196" t="str" cm="1">
        <f t="array" ref="AE278">MID(";"&amp;'CASE DATA'!$E278&amp;";",SMALL(IF(ISERROR(SEARCH(MID(";"&amp;'CASE DATA'!$E278&amp;";",ROW($1:$99),1),";")),"",ROW($1:$99)+1),COLUMN(K278)),SMALL(IF(ISERROR(SEARCH(MID(";"&amp;'CASE DATA'!$E278&amp;";",ROW($1:$99),1),";")),"",ROW($1:$99)),COLUMN(K277)+1)-SMALL(IF(ISERROR(SEARCH(MID(";"&amp;'CASE DATA'!$E278&amp;";",ROW($1:$99),1),";")),"",ROW($1:$99)),COLUMN(K277))-1)</f>
        <v/>
      </c>
      <c r="AF278" s="196" t="str" cm="1">
        <f t="array" ref="AF278">MID(";"&amp;'CASE DATA'!$E278&amp;";",SMALL(IF(ISERROR(SEARCH(MID(";"&amp;'CASE DATA'!$E278&amp;";",ROW($1:$99),1),";")),"",ROW($1:$99)+1),COLUMN(L278)),SMALL(IF(ISERROR(SEARCH(MID(";"&amp;'CASE DATA'!$E278&amp;";",ROW($1:$99),1),";")),"",ROW($1:$99)),COLUMN(L277)+1)-SMALL(IF(ISERROR(SEARCH(MID(";"&amp;'CASE DATA'!$E278&amp;";",ROW($1:$99),1),";")),"",ROW($1:$99)),COLUMN(L277))-1)</f>
        <v/>
      </c>
    </row>
    <row r="279" spans="19:32" x14ac:dyDescent="0.3">
      <c r="S279" s="11">
        <f t="shared" si="5"/>
        <v>0</v>
      </c>
      <c r="U279" s="196" t="str" cm="1">
        <f t="array" ref="U279">MID(";"&amp;'CASE DATA'!$E279&amp;";",SMALL(IF(ISERROR(SEARCH(MID(";"&amp;'CASE DATA'!$E279&amp;";",ROW($1:$99),1),";")),"",ROW($1:$99)+1),COLUMN(A279)),SMALL(IF(ISERROR(SEARCH(MID(";"&amp;'CASE DATA'!$E279&amp;";",ROW($1:$99),1),";")),"",ROW($1:$99)),COLUMN(A278)+1)-SMALL(IF(ISERROR(SEARCH(MID(";"&amp;'CASE DATA'!$E279&amp;";",ROW($1:$99),1),";")),"",ROW($1:$99)),COLUMN(A278))-1)</f>
        <v/>
      </c>
      <c r="V279" s="196" t="str" cm="1">
        <f t="array" ref="V279">MID(";"&amp;'CASE DATA'!$E279&amp;";",SMALL(IF(ISERROR(SEARCH(MID(";"&amp;'CASE DATA'!$E279&amp;";",ROW($1:$99),1),";")),"",ROW($1:$99)+1),COLUMN(B279)),SMALL(IF(ISERROR(SEARCH(MID(";"&amp;'CASE DATA'!$E279&amp;";",ROW($1:$99),1),";")),"",ROW($1:$99)),COLUMN(B278)+1)-SMALL(IF(ISERROR(SEARCH(MID(";"&amp;'CASE DATA'!$E279&amp;";",ROW($1:$99),1),";")),"",ROW($1:$99)),COLUMN(B278))-1)</f>
        <v/>
      </c>
      <c r="W279" s="196" t="str" cm="1">
        <f t="array" ref="W279">MID(";"&amp;'CASE DATA'!$E279&amp;";",SMALL(IF(ISERROR(SEARCH(MID(";"&amp;'CASE DATA'!$E279&amp;";",ROW($1:$99),1),";")),"",ROW($1:$99)+1),COLUMN(C279)),SMALL(IF(ISERROR(SEARCH(MID(";"&amp;'CASE DATA'!$E279&amp;";",ROW($1:$99),1),";")),"",ROW($1:$99)),COLUMN(C278)+1)-SMALL(IF(ISERROR(SEARCH(MID(";"&amp;'CASE DATA'!$E279&amp;";",ROW($1:$99),1),";")),"",ROW($1:$99)),COLUMN(C278))-1)</f>
        <v/>
      </c>
      <c r="X279" s="196" t="str" cm="1">
        <f t="array" ref="X279">MID(";"&amp;'CASE DATA'!$E279&amp;";",SMALL(IF(ISERROR(SEARCH(MID(";"&amp;'CASE DATA'!$E279&amp;";",ROW($1:$99),1),";")),"",ROW($1:$99)+1),COLUMN(D279)),SMALL(IF(ISERROR(SEARCH(MID(";"&amp;'CASE DATA'!$E279&amp;";",ROW($1:$99),1),";")),"",ROW($1:$99)),COLUMN(D278)+1)-SMALL(IF(ISERROR(SEARCH(MID(";"&amp;'CASE DATA'!$E279&amp;";",ROW($1:$99),1),";")),"",ROW($1:$99)),COLUMN(D278))-1)</f>
        <v/>
      </c>
      <c r="Y279" s="196" t="str" cm="1">
        <f t="array" ref="Y279">MID(";"&amp;'CASE DATA'!$E279&amp;";",SMALL(IF(ISERROR(SEARCH(MID(";"&amp;'CASE DATA'!$E279&amp;";",ROW($1:$99),1),";")),"",ROW($1:$99)+1),COLUMN(E279)),SMALL(IF(ISERROR(SEARCH(MID(";"&amp;'CASE DATA'!$E279&amp;";",ROW($1:$99),1),";")),"",ROW($1:$99)),COLUMN(E278)+1)-SMALL(IF(ISERROR(SEARCH(MID(";"&amp;'CASE DATA'!$E279&amp;";",ROW($1:$99),1),";")),"",ROW($1:$99)),COLUMN(E278))-1)</f>
        <v/>
      </c>
      <c r="Z279" s="196" t="str" cm="1">
        <f t="array" ref="Z279">MID(";"&amp;'CASE DATA'!$E279&amp;";",SMALL(IF(ISERROR(SEARCH(MID(";"&amp;'CASE DATA'!$E279&amp;";",ROW($1:$99),1),";")),"",ROW($1:$99)+1),COLUMN(F279)),SMALL(IF(ISERROR(SEARCH(MID(";"&amp;'CASE DATA'!$E279&amp;";",ROW($1:$99),1),";")),"",ROW($1:$99)),COLUMN(F278)+1)-SMALL(IF(ISERROR(SEARCH(MID(";"&amp;'CASE DATA'!$E279&amp;";",ROW($1:$99),1),";")),"",ROW($1:$99)),COLUMN(F278))-1)</f>
        <v/>
      </c>
      <c r="AA279" s="196" t="str" cm="1">
        <f t="array" ref="AA279">MID(";"&amp;'CASE DATA'!$E279&amp;";",SMALL(IF(ISERROR(SEARCH(MID(";"&amp;'CASE DATA'!$E279&amp;";",ROW($1:$99),1),";")),"",ROW($1:$99)+1),COLUMN(G279)),SMALL(IF(ISERROR(SEARCH(MID(";"&amp;'CASE DATA'!$E279&amp;";",ROW($1:$99),1),";")),"",ROW($1:$99)),COLUMN(G278)+1)-SMALL(IF(ISERROR(SEARCH(MID(";"&amp;'CASE DATA'!$E279&amp;";",ROW($1:$99),1),";")),"",ROW($1:$99)),COLUMN(G278))-1)</f>
        <v/>
      </c>
      <c r="AB279" s="196" t="str" cm="1">
        <f t="array" ref="AB279">MID(";"&amp;'CASE DATA'!$E279&amp;";",SMALL(IF(ISERROR(SEARCH(MID(";"&amp;'CASE DATA'!$E279&amp;";",ROW($1:$99),1),";")),"",ROW($1:$99)+1),COLUMN(H279)),SMALL(IF(ISERROR(SEARCH(MID(";"&amp;'CASE DATA'!$E279&amp;";",ROW($1:$99),1),";")),"",ROW($1:$99)),COLUMN(H278)+1)-SMALL(IF(ISERROR(SEARCH(MID(";"&amp;'CASE DATA'!$E279&amp;";",ROW($1:$99),1),";")),"",ROW($1:$99)),COLUMN(H278))-1)</f>
        <v/>
      </c>
      <c r="AC279" s="196" t="str" cm="1">
        <f t="array" ref="AC279">MID(";"&amp;'CASE DATA'!$E279&amp;";",SMALL(IF(ISERROR(SEARCH(MID(";"&amp;'CASE DATA'!$E279&amp;";",ROW($1:$99),1),";")),"",ROW($1:$99)+1),COLUMN(I279)),SMALL(IF(ISERROR(SEARCH(MID(";"&amp;'CASE DATA'!$E279&amp;";",ROW($1:$99),1),";")),"",ROW($1:$99)),COLUMN(I278)+1)-SMALL(IF(ISERROR(SEARCH(MID(";"&amp;'CASE DATA'!$E279&amp;";",ROW($1:$99),1),";")),"",ROW($1:$99)),COLUMN(I278))-1)</f>
        <v/>
      </c>
      <c r="AD279" s="196" t="str" cm="1">
        <f t="array" ref="AD279">MID(";"&amp;'CASE DATA'!$E279&amp;";",SMALL(IF(ISERROR(SEARCH(MID(";"&amp;'CASE DATA'!$E279&amp;";",ROW($1:$99),1),";")),"",ROW($1:$99)+1),COLUMN(J279)),SMALL(IF(ISERROR(SEARCH(MID(";"&amp;'CASE DATA'!$E279&amp;";",ROW($1:$99),1),";")),"",ROW($1:$99)),COLUMN(J278)+1)-SMALL(IF(ISERROR(SEARCH(MID(";"&amp;'CASE DATA'!$E279&amp;";",ROW($1:$99),1),";")),"",ROW($1:$99)),COLUMN(J278))-1)</f>
        <v/>
      </c>
      <c r="AE279" s="196" t="str" cm="1">
        <f t="array" ref="AE279">MID(";"&amp;'CASE DATA'!$E279&amp;";",SMALL(IF(ISERROR(SEARCH(MID(";"&amp;'CASE DATA'!$E279&amp;";",ROW($1:$99),1),";")),"",ROW($1:$99)+1),COLUMN(K279)),SMALL(IF(ISERROR(SEARCH(MID(";"&amp;'CASE DATA'!$E279&amp;";",ROW($1:$99),1),";")),"",ROW($1:$99)),COLUMN(K278)+1)-SMALL(IF(ISERROR(SEARCH(MID(";"&amp;'CASE DATA'!$E279&amp;";",ROW($1:$99),1),";")),"",ROW($1:$99)),COLUMN(K278))-1)</f>
        <v/>
      </c>
      <c r="AF279" s="196" t="str" cm="1">
        <f t="array" ref="AF279">MID(";"&amp;'CASE DATA'!$E279&amp;";",SMALL(IF(ISERROR(SEARCH(MID(";"&amp;'CASE DATA'!$E279&amp;";",ROW($1:$99),1),";")),"",ROW($1:$99)+1),COLUMN(L279)),SMALL(IF(ISERROR(SEARCH(MID(";"&amp;'CASE DATA'!$E279&amp;";",ROW($1:$99),1),";")),"",ROW($1:$99)),COLUMN(L278)+1)-SMALL(IF(ISERROR(SEARCH(MID(";"&amp;'CASE DATA'!$E279&amp;";",ROW($1:$99),1),";")),"",ROW($1:$99)),COLUMN(L278))-1)</f>
        <v/>
      </c>
    </row>
    <row r="280" spans="19:32" x14ac:dyDescent="0.3">
      <c r="S280" s="11">
        <f t="shared" si="5"/>
        <v>0</v>
      </c>
      <c r="U280" s="196" t="str" cm="1">
        <f t="array" ref="U280">MID(";"&amp;'CASE DATA'!$E280&amp;";",SMALL(IF(ISERROR(SEARCH(MID(";"&amp;'CASE DATA'!$E280&amp;";",ROW($1:$99),1),";")),"",ROW($1:$99)+1),COLUMN(A280)),SMALL(IF(ISERROR(SEARCH(MID(";"&amp;'CASE DATA'!$E280&amp;";",ROW($1:$99),1),";")),"",ROW($1:$99)),COLUMN(A279)+1)-SMALL(IF(ISERROR(SEARCH(MID(";"&amp;'CASE DATA'!$E280&amp;";",ROW($1:$99),1),";")),"",ROW($1:$99)),COLUMN(A279))-1)</f>
        <v/>
      </c>
      <c r="V280" s="196" t="str" cm="1">
        <f t="array" ref="V280">MID(";"&amp;'CASE DATA'!$E280&amp;";",SMALL(IF(ISERROR(SEARCH(MID(";"&amp;'CASE DATA'!$E280&amp;";",ROW($1:$99),1),";")),"",ROW($1:$99)+1),COLUMN(B280)),SMALL(IF(ISERROR(SEARCH(MID(";"&amp;'CASE DATA'!$E280&amp;";",ROW($1:$99),1),";")),"",ROW($1:$99)),COLUMN(B279)+1)-SMALL(IF(ISERROR(SEARCH(MID(";"&amp;'CASE DATA'!$E280&amp;";",ROW($1:$99),1),";")),"",ROW($1:$99)),COLUMN(B279))-1)</f>
        <v/>
      </c>
      <c r="W280" s="196" t="str" cm="1">
        <f t="array" ref="W280">MID(";"&amp;'CASE DATA'!$E280&amp;";",SMALL(IF(ISERROR(SEARCH(MID(";"&amp;'CASE DATA'!$E280&amp;";",ROW($1:$99),1),";")),"",ROW($1:$99)+1),COLUMN(C280)),SMALL(IF(ISERROR(SEARCH(MID(";"&amp;'CASE DATA'!$E280&amp;";",ROW($1:$99),1),";")),"",ROW($1:$99)),COLUMN(C279)+1)-SMALL(IF(ISERROR(SEARCH(MID(";"&amp;'CASE DATA'!$E280&amp;";",ROW($1:$99),1),";")),"",ROW($1:$99)),COLUMN(C279))-1)</f>
        <v/>
      </c>
      <c r="X280" s="196" t="str" cm="1">
        <f t="array" ref="X280">MID(";"&amp;'CASE DATA'!$E280&amp;";",SMALL(IF(ISERROR(SEARCH(MID(";"&amp;'CASE DATA'!$E280&amp;";",ROW($1:$99),1),";")),"",ROW($1:$99)+1),COLUMN(D280)),SMALL(IF(ISERROR(SEARCH(MID(";"&amp;'CASE DATA'!$E280&amp;";",ROW($1:$99),1),";")),"",ROW($1:$99)),COLUMN(D279)+1)-SMALL(IF(ISERROR(SEARCH(MID(";"&amp;'CASE DATA'!$E280&amp;";",ROW($1:$99),1),";")),"",ROW($1:$99)),COLUMN(D279))-1)</f>
        <v/>
      </c>
      <c r="Y280" s="196" t="str" cm="1">
        <f t="array" ref="Y280">MID(";"&amp;'CASE DATA'!$E280&amp;";",SMALL(IF(ISERROR(SEARCH(MID(";"&amp;'CASE DATA'!$E280&amp;";",ROW($1:$99),1),";")),"",ROW($1:$99)+1),COLUMN(E280)),SMALL(IF(ISERROR(SEARCH(MID(";"&amp;'CASE DATA'!$E280&amp;";",ROW($1:$99),1),";")),"",ROW($1:$99)),COLUMN(E279)+1)-SMALL(IF(ISERROR(SEARCH(MID(";"&amp;'CASE DATA'!$E280&amp;";",ROW($1:$99),1),";")),"",ROW($1:$99)),COLUMN(E279))-1)</f>
        <v/>
      </c>
      <c r="Z280" s="196" t="str" cm="1">
        <f t="array" ref="Z280">MID(";"&amp;'CASE DATA'!$E280&amp;";",SMALL(IF(ISERROR(SEARCH(MID(";"&amp;'CASE DATA'!$E280&amp;";",ROW($1:$99),1),";")),"",ROW($1:$99)+1),COLUMN(F280)),SMALL(IF(ISERROR(SEARCH(MID(";"&amp;'CASE DATA'!$E280&amp;";",ROW($1:$99),1),";")),"",ROW($1:$99)),COLUMN(F279)+1)-SMALL(IF(ISERROR(SEARCH(MID(";"&amp;'CASE DATA'!$E280&amp;";",ROW($1:$99),1),";")),"",ROW($1:$99)),COLUMN(F279))-1)</f>
        <v/>
      </c>
      <c r="AA280" s="196" t="str" cm="1">
        <f t="array" ref="AA280">MID(";"&amp;'CASE DATA'!$E280&amp;";",SMALL(IF(ISERROR(SEARCH(MID(";"&amp;'CASE DATA'!$E280&amp;";",ROW($1:$99),1),";")),"",ROW($1:$99)+1),COLUMN(G280)),SMALL(IF(ISERROR(SEARCH(MID(";"&amp;'CASE DATA'!$E280&amp;";",ROW($1:$99),1),";")),"",ROW($1:$99)),COLUMN(G279)+1)-SMALL(IF(ISERROR(SEARCH(MID(";"&amp;'CASE DATA'!$E280&amp;";",ROW($1:$99),1),";")),"",ROW($1:$99)),COLUMN(G279))-1)</f>
        <v/>
      </c>
      <c r="AB280" s="196" t="str" cm="1">
        <f t="array" ref="AB280">MID(";"&amp;'CASE DATA'!$E280&amp;";",SMALL(IF(ISERROR(SEARCH(MID(";"&amp;'CASE DATA'!$E280&amp;";",ROW($1:$99),1),";")),"",ROW($1:$99)+1),COLUMN(H280)),SMALL(IF(ISERROR(SEARCH(MID(";"&amp;'CASE DATA'!$E280&amp;";",ROW($1:$99),1),";")),"",ROW($1:$99)),COLUMN(H279)+1)-SMALL(IF(ISERROR(SEARCH(MID(";"&amp;'CASE DATA'!$E280&amp;";",ROW($1:$99),1),";")),"",ROW($1:$99)),COLUMN(H279))-1)</f>
        <v/>
      </c>
      <c r="AC280" s="196" t="str" cm="1">
        <f t="array" ref="AC280">MID(";"&amp;'CASE DATA'!$E280&amp;";",SMALL(IF(ISERROR(SEARCH(MID(";"&amp;'CASE DATA'!$E280&amp;";",ROW($1:$99),1),";")),"",ROW($1:$99)+1),COLUMN(I280)),SMALL(IF(ISERROR(SEARCH(MID(";"&amp;'CASE DATA'!$E280&amp;";",ROW($1:$99),1),";")),"",ROW($1:$99)),COLUMN(I279)+1)-SMALL(IF(ISERROR(SEARCH(MID(";"&amp;'CASE DATA'!$E280&amp;";",ROW($1:$99),1),";")),"",ROW($1:$99)),COLUMN(I279))-1)</f>
        <v/>
      </c>
      <c r="AD280" s="196" t="str" cm="1">
        <f t="array" ref="AD280">MID(";"&amp;'CASE DATA'!$E280&amp;";",SMALL(IF(ISERROR(SEARCH(MID(";"&amp;'CASE DATA'!$E280&amp;";",ROW($1:$99),1),";")),"",ROW($1:$99)+1),COLUMN(J280)),SMALL(IF(ISERROR(SEARCH(MID(";"&amp;'CASE DATA'!$E280&amp;";",ROW($1:$99),1),";")),"",ROW($1:$99)),COLUMN(J279)+1)-SMALL(IF(ISERROR(SEARCH(MID(";"&amp;'CASE DATA'!$E280&amp;";",ROW($1:$99),1),";")),"",ROW($1:$99)),COLUMN(J279))-1)</f>
        <v/>
      </c>
      <c r="AE280" s="196" t="str" cm="1">
        <f t="array" ref="AE280">MID(";"&amp;'CASE DATA'!$E280&amp;";",SMALL(IF(ISERROR(SEARCH(MID(";"&amp;'CASE DATA'!$E280&amp;";",ROW($1:$99),1),";")),"",ROW($1:$99)+1),COLUMN(K280)),SMALL(IF(ISERROR(SEARCH(MID(";"&amp;'CASE DATA'!$E280&amp;";",ROW($1:$99),1),";")),"",ROW($1:$99)),COLUMN(K279)+1)-SMALL(IF(ISERROR(SEARCH(MID(";"&amp;'CASE DATA'!$E280&amp;";",ROW($1:$99),1),";")),"",ROW($1:$99)),COLUMN(K279))-1)</f>
        <v/>
      </c>
      <c r="AF280" s="196" t="str" cm="1">
        <f t="array" ref="AF280">MID(";"&amp;'CASE DATA'!$E280&amp;";",SMALL(IF(ISERROR(SEARCH(MID(";"&amp;'CASE DATA'!$E280&amp;";",ROW($1:$99),1),";")),"",ROW($1:$99)+1),COLUMN(L280)),SMALL(IF(ISERROR(SEARCH(MID(";"&amp;'CASE DATA'!$E280&amp;";",ROW($1:$99),1),";")),"",ROW($1:$99)),COLUMN(L279)+1)-SMALL(IF(ISERROR(SEARCH(MID(";"&amp;'CASE DATA'!$E280&amp;";",ROW($1:$99),1),";")),"",ROW($1:$99)),COLUMN(L279))-1)</f>
        <v/>
      </c>
    </row>
    <row r="281" spans="19:32" x14ac:dyDescent="0.3">
      <c r="S281" s="11">
        <f t="shared" si="5"/>
        <v>0</v>
      </c>
      <c r="U281" s="196" t="str" cm="1">
        <f t="array" ref="U281">MID(";"&amp;'CASE DATA'!$E281&amp;";",SMALL(IF(ISERROR(SEARCH(MID(";"&amp;'CASE DATA'!$E281&amp;";",ROW($1:$99),1),";")),"",ROW($1:$99)+1),COLUMN(A281)),SMALL(IF(ISERROR(SEARCH(MID(";"&amp;'CASE DATA'!$E281&amp;";",ROW($1:$99),1),";")),"",ROW($1:$99)),COLUMN(A280)+1)-SMALL(IF(ISERROR(SEARCH(MID(";"&amp;'CASE DATA'!$E281&amp;";",ROW($1:$99),1),";")),"",ROW($1:$99)),COLUMN(A280))-1)</f>
        <v/>
      </c>
      <c r="V281" s="196" t="str" cm="1">
        <f t="array" ref="V281">MID(";"&amp;'CASE DATA'!$E281&amp;";",SMALL(IF(ISERROR(SEARCH(MID(";"&amp;'CASE DATA'!$E281&amp;";",ROW($1:$99),1),";")),"",ROW($1:$99)+1),COLUMN(B281)),SMALL(IF(ISERROR(SEARCH(MID(";"&amp;'CASE DATA'!$E281&amp;";",ROW($1:$99),1),";")),"",ROW($1:$99)),COLUMN(B280)+1)-SMALL(IF(ISERROR(SEARCH(MID(";"&amp;'CASE DATA'!$E281&amp;";",ROW($1:$99),1),";")),"",ROW($1:$99)),COLUMN(B280))-1)</f>
        <v/>
      </c>
      <c r="W281" s="196" t="str" cm="1">
        <f t="array" ref="W281">MID(";"&amp;'CASE DATA'!$E281&amp;";",SMALL(IF(ISERROR(SEARCH(MID(";"&amp;'CASE DATA'!$E281&amp;";",ROW($1:$99),1),";")),"",ROW($1:$99)+1),COLUMN(C281)),SMALL(IF(ISERROR(SEARCH(MID(";"&amp;'CASE DATA'!$E281&amp;";",ROW($1:$99),1),";")),"",ROW($1:$99)),COLUMN(C280)+1)-SMALL(IF(ISERROR(SEARCH(MID(";"&amp;'CASE DATA'!$E281&amp;";",ROW($1:$99),1),";")),"",ROW($1:$99)),COLUMN(C280))-1)</f>
        <v/>
      </c>
      <c r="X281" s="196" t="str" cm="1">
        <f t="array" ref="X281">MID(";"&amp;'CASE DATA'!$E281&amp;";",SMALL(IF(ISERROR(SEARCH(MID(";"&amp;'CASE DATA'!$E281&amp;";",ROW($1:$99),1),";")),"",ROW($1:$99)+1),COLUMN(D281)),SMALL(IF(ISERROR(SEARCH(MID(";"&amp;'CASE DATA'!$E281&amp;";",ROW($1:$99),1),";")),"",ROW($1:$99)),COLUMN(D280)+1)-SMALL(IF(ISERROR(SEARCH(MID(";"&amp;'CASE DATA'!$E281&amp;";",ROW($1:$99),1),";")),"",ROW($1:$99)),COLUMN(D280))-1)</f>
        <v/>
      </c>
      <c r="Y281" s="196" t="str" cm="1">
        <f t="array" ref="Y281">MID(";"&amp;'CASE DATA'!$E281&amp;";",SMALL(IF(ISERROR(SEARCH(MID(";"&amp;'CASE DATA'!$E281&amp;";",ROW($1:$99),1),";")),"",ROW($1:$99)+1),COLUMN(E281)),SMALL(IF(ISERROR(SEARCH(MID(";"&amp;'CASE DATA'!$E281&amp;";",ROW($1:$99),1),";")),"",ROW($1:$99)),COLUMN(E280)+1)-SMALL(IF(ISERROR(SEARCH(MID(";"&amp;'CASE DATA'!$E281&amp;";",ROW($1:$99),1),";")),"",ROW($1:$99)),COLUMN(E280))-1)</f>
        <v/>
      </c>
      <c r="Z281" s="196" t="str" cm="1">
        <f t="array" ref="Z281">MID(";"&amp;'CASE DATA'!$E281&amp;";",SMALL(IF(ISERROR(SEARCH(MID(";"&amp;'CASE DATA'!$E281&amp;";",ROW($1:$99),1),";")),"",ROW($1:$99)+1),COLUMN(F281)),SMALL(IF(ISERROR(SEARCH(MID(";"&amp;'CASE DATA'!$E281&amp;";",ROW($1:$99),1),";")),"",ROW($1:$99)),COLUMN(F280)+1)-SMALL(IF(ISERROR(SEARCH(MID(";"&amp;'CASE DATA'!$E281&amp;";",ROW($1:$99),1),";")),"",ROW($1:$99)),COLUMN(F280))-1)</f>
        <v/>
      </c>
      <c r="AA281" s="196" t="str" cm="1">
        <f t="array" ref="AA281">MID(";"&amp;'CASE DATA'!$E281&amp;";",SMALL(IF(ISERROR(SEARCH(MID(";"&amp;'CASE DATA'!$E281&amp;";",ROW($1:$99),1),";")),"",ROW($1:$99)+1),COLUMN(G281)),SMALL(IF(ISERROR(SEARCH(MID(";"&amp;'CASE DATA'!$E281&amp;";",ROW($1:$99),1),";")),"",ROW($1:$99)),COLUMN(G280)+1)-SMALL(IF(ISERROR(SEARCH(MID(";"&amp;'CASE DATA'!$E281&amp;";",ROW($1:$99),1),";")),"",ROW($1:$99)),COLUMN(G280))-1)</f>
        <v/>
      </c>
      <c r="AB281" s="196" t="str" cm="1">
        <f t="array" ref="AB281">MID(";"&amp;'CASE DATA'!$E281&amp;";",SMALL(IF(ISERROR(SEARCH(MID(";"&amp;'CASE DATA'!$E281&amp;";",ROW($1:$99),1),";")),"",ROW($1:$99)+1),COLUMN(H281)),SMALL(IF(ISERROR(SEARCH(MID(";"&amp;'CASE DATA'!$E281&amp;";",ROW($1:$99),1),";")),"",ROW($1:$99)),COLUMN(H280)+1)-SMALL(IF(ISERROR(SEARCH(MID(";"&amp;'CASE DATA'!$E281&amp;";",ROW($1:$99),1),";")),"",ROW($1:$99)),COLUMN(H280))-1)</f>
        <v/>
      </c>
      <c r="AC281" s="196" t="str" cm="1">
        <f t="array" ref="AC281">MID(";"&amp;'CASE DATA'!$E281&amp;";",SMALL(IF(ISERROR(SEARCH(MID(";"&amp;'CASE DATA'!$E281&amp;";",ROW($1:$99),1),";")),"",ROW($1:$99)+1),COLUMN(I281)),SMALL(IF(ISERROR(SEARCH(MID(";"&amp;'CASE DATA'!$E281&amp;";",ROW($1:$99),1),";")),"",ROW($1:$99)),COLUMN(I280)+1)-SMALL(IF(ISERROR(SEARCH(MID(";"&amp;'CASE DATA'!$E281&amp;";",ROW($1:$99),1),";")),"",ROW($1:$99)),COLUMN(I280))-1)</f>
        <v/>
      </c>
      <c r="AD281" s="196" t="str" cm="1">
        <f t="array" ref="AD281">MID(";"&amp;'CASE DATA'!$E281&amp;";",SMALL(IF(ISERROR(SEARCH(MID(";"&amp;'CASE DATA'!$E281&amp;";",ROW($1:$99),1),";")),"",ROW($1:$99)+1),COLUMN(J281)),SMALL(IF(ISERROR(SEARCH(MID(";"&amp;'CASE DATA'!$E281&amp;";",ROW($1:$99),1),";")),"",ROW($1:$99)),COLUMN(J280)+1)-SMALL(IF(ISERROR(SEARCH(MID(";"&amp;'CASE DATA'!$E281&amp;";",ROW($1:$99),1),";")),"",ROW($1:$99)),COLUMN(J280))-1)</f>
        <v/>
      </c>
      <c r="AE281" s="196" t="str" cm="1">
        <f t="array" ref="AE281">MID(";"&amp;'CASE DATA'!$E281&amp;";",SMALL(IF(ISERROR(SEARCH(MID(";"&amp;'CASE DATA'!$E281&amp;";",ROW($1:$99),1),";")),"",ROW($1:$99)+1),COLUMN(K281)),SMALL(IF(ISERROR(SEARCH(MID(";"&amp;'CASE DATA'!$E281&amp;";",ROW($1:$99),1),";")),"",ROW($1:$99)),COLUMN(K280)+1)-SMALL(IF(ISERROR(SEARCH(MID(";"&amp;'CASE DATA'!$E281&amp;";",ROW($1:$99),1),";")),"",ROW($1:$99)),COLUMN(K280))-1)</f>
        <v/>
      </c>
      <c r="AF281" s="196" t="str" cm="1">
        <f t="array" ref="AF281">MID(";"&amp;'CASE DATA'!$E281&amp;";",SMALL(IF(ISERROR(SEARCH(MID(";"&amp;'CASE DATA'!$E281&amp;";",ROW($1:$99),1),";")),"",ROW($1:$99)+1),COLUMN(L281)),SMALL(IF(ISERROR(SEARCH(MID(";"&amp;'CASE DATA'!$E281&amp;";",ROW($1:$99),1),";")),"",ROW($1:$99)),COLUMN(L280)+1)-SMALL(IF(ISERROR(SEARCH(MID(";"&amp;'CASE DATA'!$E281&amp;";",ROW($1:$99),1),";")),"",ROW($1:$99)),COLUMN(L280))-1)</f>
        <v/>
      </c>
    </row>
    <row r="282" spans="19:32" x14ac:dyDescent="0.3">
      <c r="S282" s="11">
        <f t="shared" si="5"/>
        <v>0</v>
      </c>
      <c r="U282" s="196" t="str" cm="1">
        <f t="array" ref="U282">MID(";"&amp;'CASE DATA'!$E282&amp;";",SMALL(IF(ISERROR(SEARCH(MID(";"&amp;'CASE DATA'!$E282&amp;";",ROW($1:$99),1),";")),"",ROW($1:$99)+1),COLUMN(A282)),SMALL(IF(ISERROR(SEARCH(MID(";"&amp;'CASE DATA'!$E282&amp;";",ROW($1:$99),1),";")),"",ROW($1:$99)),COLUMN(A281)+1)-SMALL(IF(ISERROR(SEARCH(MID(";"&amp;'CASE DATA'!$E282&amp;";",ROW($1:$99),1),";")),"",ROW($1:$99)),COLUMN(A281))-1)</f>
        <v/>
      </c>
      <c r="V282" s="196" t="str" cm="1">
        <f t="array" ref="V282">MID(";"&amp;'CASE DATA'!$E282&amp;";",SMALL(IF(ISERROR(SEARCH(MID(";"&amp;'CASE DATA'!$E282&amp;";",ROW($1:$99),1),";")),"",ROW($1:$99)+1),COLUMN(B282)),SMALL(IF(ISERROR(SEARCH(MID(";"&amp;'CASE DATA'!$E282&amp;";",ROW($1:$99),1),";")),"",ROW($1:$99)),COLUMN(B281)+1)-SMALL(IF(ISERROR(SEARCH(MID(";"&amp;'CASE DATA'!$E282&amp;";",ROW($1:$99),1),";")),"",ROW($1:$99)),COLUMN(B281))-1)</f>
        <v/>
      </c>
      <c r="W282" s="196" t="str" cm="1">
        <f t="array" ref="W282">MID(";"&amp;'CASE DATA'!$E282&amp;";",SMALL(IF(ISERROR(SEARCH(MID(";"&amp;'CASE DATA'!$E282&amp;";",ROW($1:$99),1),";")),"",ROW($1:$99)+1),COLUMN(C282)),SMALL(IF(ISERROR(SEARCH(MID(";"&amp;'CASE DATA'!$E282&amp;";",ROW($1:$99),1),";")),"",ROW($1:$99)),COLUMN(C281)+1)-SMALL(IF(ISERROR(SEARCH(MID(";"&amp;'CASE DATA'!$E282&amp;";",ROW($1:$99),1),";")),"",ROW($1:$99)),COLUMN(C281))-1)</f>
        <v/>
      </c>
      <c r="X282" s="196" t="str" cm="1">
        <f t="array" ref="X282">MID(";"&amp;'CASE DATA'!$E282&amp;";",SMALL(IF(ISERROR(SEARCH(MID(";"&amp;'CASE DATA'!$E282&amp;";",ROW($1:$99),1),";")),"",ROW($1:$99)+1),COLUMN(D282)),SMALL(IF(ISERROR(SEARCH(MID(";"&amp;'CASE DATA'!$E282&amp;";",ROW($1:$99),1),";")),"",ROW($1:$99)),COLUMN(D281)+1)-SMALL(IF(ISERROR(SEARCH(MID(";"&amp;'CASE DATA'!$E282&amp;";",ROW($1:$99),1),";")),"",ROW($1:$99)),COLUMN(D281))-1)</f>
        <v/>
      </c>
      <c r="Y282" s="196" t="str" cm="1">
        <f t="array" ref="Y282">MID(";"&amp;'CASE DATA'!$E282&amp;";",SMALL(IF(ISERROR(SEARCH(MID(";"&amp;'CASE DATA'!$E282&amp;";",ROW($1:$99),1),";")),"",ROW($1:$99)+1),COLUMN(E282)),SMALL(IF(ISERROR(SEARCH(MID(";"&amp;'CASE DATA'!$E282&amp;";",ROW($1:$99),1),";")),"",ROW($1:$99)),COLUMN(E281)+1)-SMALL(IF(ISERROR(SEARCH(MID(";"&amp;'CASE DATA'!$E282&amp;";",ROW($1:$99),1),";")),"",ROW($1:$99)),COLUMN(E281))-1)</f>
        <v/>
      </c>
      <c r="Z282" s="196" t="str" cm="1">
        <f t="array" ref="Z282">MID(";"&amp;'CASE DATA'!$E282&amp;";",SMALL(IF(ISERROR(SEARCH(MID(";"&amp;'CASE DATA'!$E282&amp;";",ROW($1:$99),1),";")),"",ROW($1:$99)+1),COLUMN(F282)),SMALL(IF(ISERROR(SEARCH(MID(";"&amp;'CASE DATA'!$E282&amp;";",ROW($1:$99),1),";")),"",ROW($1:$99)),COLUMN(F281)+1)-SMALL(IF(ISERROR(SEARCH(MID(";"&amp;'CASE DATA'!$E282&amp;";",ROW($1:$99),1),";")),"",ROW($1:$99)),COLUMN(F281))-1)</f>
        <v/>
      </c>
      <c r="AA282" s="196" t="str" cm="1">
        <f t="array" ref="AA282">MID(";"&amp;'CASE DATA'!$E282&amp;";",SMALL(IF(ISERROR(SEARCH(MID(";"&amp;'CASE DATA'!$E282&amp;";",ROW($1:$99),1),";")),"",ROW($1:$99)+1),COLUMN(G282)),SMALL(IF(ISERROR(SEARCH(MID(";"&amp;'CASE DATA'!$E282&amp;";",ROW($1:$99),1),";")),"",ROW($1:$99)),COLUMN(G281)+1)-SMALL(IF(ISERROR(SEARCH(MID(";"&amp;'CASE DATA'!$E282&amp;";",ROW($1:$99),1),";")),"",ROW($1:$99)),COLUMN(G281))-1)</f>
        <v/>
      </c>
      <c r="AB282" s="196" t="str" cm="1">
        <f t="array" ref="AB282">MID(";"&amp;'CASE DATA'!$E282&amp;";",SMALL(IF(ISERROR(SEARCH(MID(";"&amp;'CASE DATA'!$E282&amp;";",ROW($1:$99),1),";")),"",ROW($1:$99)+1),COLUMN(H282)),SMALL(IF(ISERROR(SEARCH(MID(";"&amp;'CASE DATA'!$E282&amp;";",ROW($1:$99),1),";")),"",ROW($1:$99)),COLUMN(H281)+1)-SMALL(IF(ISERROR(SEARCH(MID(";"&amp;'CASE DATA'!$E282&amp;";",ROW($1:$99),1),";")),"",ROW($1:$99)),COLUMN(H281))-1)</f>
        <v/>
      </c>
      <c r="AC282" s="196" t="str" cm="1">
        <f t="array" ref="AC282">MID(";"&amp;'CASE DATA'!$E282&amp;";",SMALL(IF(ISERROR(SEARCH(MID(";"&amp;'CASE DATA'!$E282&amp;";",ROW($1:$99),1),";")),"",ROW($1:$99)+1),COLUMN(I282)),SMALL(IF(ISERROR(SEARCH(MID(";"&amp;'CASE DATA'!$E282&amp;";",ROW($1:$99),1),";")),"",ROW($1:$99)),COLUMN(I281)+1)-SMALL(IF(ISERROR(SEARCH(MID(";"&amp;'CASE DATA'!$E282&amp;";",ROW($1:$99),1),";")),"",ROW($1:$99)),COLUMN(I281))-1)</f>
        <v/>
      </c>
      <c r="AD282" s="196" t="str" cm="1">
        <f t="array" ref="AD282">MID(";"&amp;'CASE DATA'!$E282&amp;";",SMALL(IF(ISERROR(SEARCH(MID(";"&amp;'CASE DATA'!$E282&amp;";",ROW($1:$99),1),";")),"",ROW($1:$99)+1),COLUMN(J282)),SMALL(IF(ISERROR(SEARCH(MID(";"&amp;'CASE DATA'!$E282&amp;";",ROW($1:$99),1),";")),"",ROW($1:$99)),COLUMN(J281)+1)-SMALL(IF(ISERROR(SEARCH(MID(";"&amp;'CASE DATA'!$E282&amp;";",ROW($1:$99),1),";")),"",ROW($1:$99)),COLUMN(J281))-1)</f>
        <v/>
      </c>
      <c r="AE282" s="196" t="str" cm="1">
        <f t="array" ref="AE282">MID(";"&amp;'CASE DATA'!$E282&amp;";",SMALL(IF(ISERROR(SEARCH(MID(";"&amp;'CASE DATA'!$E282&amp;";",ROW($1:$99),1),";")),"",ROW($1:$99)+1),COLUMN(K282)),SMALL(IF(ISERROR(SEARCH(MID(";"&amp;'CASE DATA'!$E282&amp;";",ROW($1:$99),1),";")),"",ROW($1:$99)),COLUMN(K281)+1)-SMALL(IF(ISERROR(SEARCH(MID(";"&amp;'CASE DATA'!$E282&amp;";",ROW($1:$99),1),";")),"",ROW($1:$99)),COLUMN(K281))-1)</f>
        <v/>
      </c>
      <c r="AF282" s="196" t="str" cm="1">
        <f t="array" ref="AF282">MID(";"&amp;'CASE DATA'!$E282&amp;";",SMALL(IF(ISERROR(SEARCH(MID(";"&amp;'CASE DATA'!$E282&amp;";",ROW($1:$99),1),";")),"",ROW($1:$99)+1),COLUMN(L282)),SMALL(IF(ISERROR(SEARCH(MID(";"&amp;'CASE DATA'!$E282&amp;";",ROW($1:$99),1),";")),"",ROW($1:$99)),COLUMN(L281)+1)-SMALL(IF(ISERROR(SEARCH(MID(";"&amp;'CASE DATA'!$E282&amp;";",ROW($1:$99),1),";")),"",ROW($1:$99)),COLUMN(L281))-1)</f>
        <v/>
      </c>
    </row>
    <row r="283" spans="19:32" x14ac:dyDescent="0.3">
      <c r="S283" s="11">
        <f t="shared" si="5"/>
        <v>0</v>
      </c>
      <c r="U283" s="196" t="str" cm="1">
        <f t="array" ref="U283">MID(";"&amp;'CASE DATA'!$E283&amp;";",SMALL(IF(ISERROR(SEARCH(MID(";"&amp;'CASE DATA'!$E283&amp;";",ROW($1:$99),1),";")),"",ROW($1:$99)+1),COLUMN(A283)),SMALL(IF(ISERROR(SEARCH(MID(";"&amp;'CASE DATA'!$E283&amp;";",ROW($1:$99),1),";")),"",ROW($1:$99)),COLUMN(A282)+1)-SMALL(IF(ISERROR(SEARCH(MID(";"&amp;'CASE DATA'!$E283&amp;";",ROW($1:$99),1),";")),"",ROW($1:$99)),COLUMN(A282))-1)</f>
        <v/>
      </c>
      <c r="V283" s="196" t="str" cm="1">
        <f t="array" ref="V283">MID(";"&amp;'CASE DATA'!$E283&amp;";",SMALL(IF(ISERROR(SEARCH(MID(";"&amp;'CASE DATA'!$E283&amp;";",ROW($1:$99),1),";")),"",ROW($1:$99)+1),COLUMN(B283)),SMALL(IF(ISERROR(SEARCH(MID(";"&amp;'CASE DATA'!$E283&amp;";",ROW($1:$99),1),";")),"",ROW($1:$99)),COLUMN(B282)+1)-SMALL(IF(ISERROR(SEARCH(MID(";"&amp;'CASE DATA'!$E283&amp;";",ROW($1:$99),1),";")),"",ROW($1:$99)),COLUMN(B282))-1)</f>
        <v/>
      </c>
      <c r="W283" s="196" t="str" cm="1">
        <f t="array" ref="W283">MID(";"&amp;'CASE DATA'!$E283&amp;";",SMALL(IF(ISERROR(SEARCH(MID(";"&amp;'CASE DATA'!$E283&amp;";",ROW($1:$99),1),";")),"",ROW($1:$99)+1),COLUMN(C283)),SMALL(IF(ISERROR(SEARCH(MID(";"&amp;'CASE DATA'!$E283&amp;";",ROW($1:$99),1),";")),"",ROW($1:$99)),COLUMN(C282)+1)-SMALL(IF(ISERROR(SEARCH(MID(";"&amp;'CASE DATA'!$E283&amp;";",ROW($1:$99),1),";")),"",ROW($1:$99)),COLUMN(C282))-1)</f>
        <v/>
      </c>
      <c r="X283" s="196" t="str" cm="1">
        <f t="array" ref="X283">MID(";"&amp;'CASE DATA'!$E283&amp;";",SMALL(IF(ISERROR(SEARCH(MID(";"&amp;'CASE DATA'!$E283&amp;";",ROW($1:$99),1),";")),"",ROW($1:$99)+1),COLUMN(D283)),SMALL(IF(ISERROR(SEARCH(MID(";"&amp;'CASE DATA'!$E283&amp;";",ROW($1:$99),1),";")),"",ROW($1:$99)),COLUMN(D282)+1)-SMALL(IF(ISERROR(SEARCH(MID(";"&amp;'CASE DATA'!$E283&amp;";",ROW($1:$99),1),";")),"",ROW($1:$99)),COLUMN(D282))-1)</f>
        <v/>
      </c>
      <c r="Y283" s="196" t="str" cm="1">
        <f t="array" ref="Y283">MID(";"&amp;'CASE DATA'!$E283&amp;";",SMALL(IF(ISERROR(SEARCH(MID(";"&amp;'CASE DATA'!$E283&amp;";",ROW($1:$99),1),";")),"",ROW($1:$99)+1),COLUMN(E283)),SMALL(IF(ISERROR(SEARCH(MID(";"&amp;'CASE DATA'!$E283&amp;";",ROW($1:$99),1),";")),"",ROW($1:$99)),COLUMN(E282)+1)-SMALL(IF(ISERROR(SEARCH(MID(";"&amp;'CASE DATA'!$E283&amp;";",ROW($1:$99),1),";")),"",ROW($1:$99)),COLUMN(E282))-1)</f>
        <v/>
      </c>
      <c r="Z283" s="196" t="str" cm="1">
        <f t="array" ref="Z283">MID(";"&amp;'CASE DATA'!$E283&amp;";",SMALL(IF(ISERROR(SEARCH(MID(";"&amp;'CASE DATA'!$E283&amp;";",ROW($1:$99),1),";")),"",ROW($1:$99)+1),COLUMN(F283)),SMALL(IF(ISERROR(SEARCH(MID(";"&amp;'CASE DATA'!$E283&amp;";",ROW($1:$99),1),";")),"",ROW($1:$99)),COLUMN(F282)+1)-SMALL(IF(ISERROR(SEARCH(MID(";"&amp;'CASE DATA'!$E283&amp;";",ROW($1:$99),1),";")),"",ROW($1:$99)),COLUMN(F282))-1)</f>
        <v/>
      </c>
      <c r="AA283" s="196" t="str" cm="1">
        <f t="array" ref="AA283">MID(";"&amp;'CASE DATA'!$E283&amp;";",SMALL(IF(ISERROR(SEARCH(MID(";"&amp;'CASE DATA'!$E283&amp;";",ROW($1:$99),1),";")),"",ROW($1:$99)+1),COLUMN(G283)),SMALL(IF(ISERROR(SEARCH(MID(";"&amp;'CASE DATA'!$E283&amp;";",ROW($1:$99),1),";")),"",ROW($1:$99)),COLUMN(G282)+1)-SMALL(IF(ISERROR(SEARCH(MID(";"&amp;'CASE DATA'!$E283&amp;";",ROW($1:$99),1),";")),"",ROW($1:$99)),COLUMN(G282))-1)</f>
        <v/>
      </c>
      <c r="AB283" s="196" t="str" cm="1">
        <f t="array" ref="AB283">MID(";"&amp;'CASE DATA'!$E283&amp;";",SMALL(IF(ISERROR(SEARCH(MID(";"&amp;'CASE DATA'!$E283&amp;";",ROW($1:$99),1),";")),"",ROW($1:$99)+1),COLUMN(H283)),SMALL(IF(ISERROR(SEARCH(MID(";"&amp;'CASE DATA'!$E283&amp;";",ROW($1:$99),1),";")),"",ROW($1:$99)),COLUMN(H282)+1)-SMALL(IF(ISERROR(SEARCH(MID(";"&amp;'CASE DATA'!$E283&amp;";",ROW($1:$99),1),";")),"",ROW($1:$99)),COLUMN(H282))-1)</f>
        <v/>
      </c>
      <c r="AC283" s="196" t="str" cm="1">
        <f t="array" ref="AC283">MID(";"&amp;'CASE DATA'!$E283&amp;";",SMALL(IF(ISERROR(SEARCH(MID(";"&amp;'CASE DATA'!$E283&amp;";",ROW($1:$99),1),";")),"",ROW($1:$99)+1),COLUMN(I283)),SMALL(IF(ISERROR(SEARCH(MID(";"&amp;'CASE DATA'!$E283&amp;";",ROW($1:$99),1),";")),"",ROW($1:$99)),COLUMN(I282)+1)-SMALL(IF(ISERROR(SEARCH(MID(";"&amp;'CASE DATA'!$E283&amp;";",ROW($1:$99),1),";")),"",ROW($1:$99)),COLUMN(I282))-1)</f>
        <v/>
      </c>
      <c r="AD283" s="196" t="str" cm="1">
        <f t="array" ref="AD283">MID(";"&amp;'CASE DATA'!$E283&amp;";",SMALL(IF(ISERROR(SEARCH(MID(";"&amp;'CASE DATA'!$E283&amp;";",ROW($1:$99),1),";")),"",ROW($1:$99)+1),COLUMN(J283)),SMALL(IF(ISERROR(SEARCH(MID(";"&amp;'CASE DATA'!$E283&amp;";",ROW($1:$99),1),";")),"",ROW($1:$99)),COLUMN(J282)+1)-SMALL(IF(ISERROR(SEARCH(MID(";"&amp;'CASE DATA'!$E283&amp;";",ROW($1:$99),1),";")),"",ROW($1:$99)),COLUMN(J282))-1)</f>
        <v/>
      </c>
      <c r="AE283" s="196" t="str" cm="1">
        <f t="array" ref="AE283">MID(";"&amp;'CASE DATA'!$E283&amp;";",SMALL(IF(ISERROR(SEARCH(MID(";"&amp;'CASE DATA'!$E283&amp;";",ROW($1:$99),1),";")),"",ROW($1:$99)+1),COLUMN(K283)),SMALL(IF(ISERROR(SEARCH(MID(";"&amp;'CASE DATA'!$E283&amp;";",ROW($1:$99),1),";")),"",ROW($1:$99)),COLUMN(K282)+1)-SMALL(IF(ISERROR(SEARCH(MID(";"&amp;'CASE DATA'!$E283&amp;";",ROW($1:$99),1),";")),"",ROW($1:$99)),COLUMN(K282))-1)</f>
        <v/>
      </c>
      <c r="AF283" s="196" t="str" cm="1">
        <f t="array" ref="AF283">MID(";"&amp;'CASE DATA'!$E283&amp;";",SMALL(IF(ISERROR(SEARCH(MID(";"&amp;'CASE DATA'!$E283&amp;";",ROW($1:$99),1),";")),"",ROW($1:$99)+1),COLUMN(L283)),SMALL(IF(ISERROR(SEARCH(MID(";"&amp;'CASE DATA'!$E283&amp;";",ROW($1:$99),1),";")),"",ROW($1:$99)),COLUMN(L282)+1)-SMALL(IF(ISERROR(SEARCH(MID(";"&amp;'CASE DATA'!$E283&amp;";",ROW($1:$99),1),";")),"",ROW($1:$99)),COLUMN(L282))-1)</f>
        <v/>
      </c>
    </row>
    <row r="284" spans="19:32" x14ac:dyDescent="0.3">
      <c r="S284" s="11">
        <f t="shared" si="5"/>
        <v>0</v>
      </c>
      <c r="U284" s="196" t="str" cm="1">
        <f t="array" ref="U284">MID(";"&amp;'CASE DATA'!$E284&amp;";",SMALL(IF(ISERROR(SEARCH(MID(";"&amp;'CASE DATA'!$E284&amp;";",ROW($1:$99),1),";")),"",ROW($1:$99)+1),COLUMN(A284)),SMALL(IF(ISERROR(SEARCH(MID(";"&amp;'CASE DATA'!$E284&amp;";",ROW($1:$99),1),";")),"",ROW($1:$99)),COLUMN(A283)+1)-SMALL(IF(ISERROR(SEARCH(MID(";"&amp;'CASE DATA'!$E284&amp;";",ROW($1:$99),1),";")),"",ROW($1:$99)),COLUMN(A283))-1)</f>
        <v/>
      </c>
      <c r="V284" s="196" t="str" cm="1">
        <f t="array" ref="V284">MID(";"&amp;'CASE DATA'!$E284&amp;";",SMALL(IF(ISERROR(SEARCH(MID(";"&amp;'CASE DATA'!$E284&amp;";",ROW($1:$99),1),";")),"",ROW($1:$99)+1),COLUMN(B284)),SMALL(IF(ISERROR(SEARCH(MID(";"&amp;'CASE DATA'!$E284&amp;";",ROW($1:$99),1),";")),"",ROW($1:$99)),COLUMN(B283)+1)-SMALL(IF(ISERROR(SEARCH(MID(";"&amp;'CASE DATA'!$E284&amp;";",ROW($1:$99),1),";")),"",ROW($1:$99)),COLUMN(B283))-1)</f>
        <v/>
      </c>
      <c r="W284" s="196" t="str" cm="1">
        <f t="array" ref="W284">MID(";"&amp;'CASE DATA'!$E284&amp;";",SMALL(IF(ISERROR(SEARCH(MID(";"&amp;'CASE DATA'!$E284&amp;";",ROW($1:$99),1),";")),"",ROW($1:$99)+1),COLUMN(C284)),SMALL(IF(ISERROR(SEARCH(MID(";"&amp;'CASE DATA'!$E284&amp;";",ROW($1:$99),1),";")),"",ROW($1:$99)),COLUMN(C283)+1)-SMALL(IF(ISERROR(SEARCH(MID(";"&amp;'CASE DATA'!$E284&amp;";",ROW($1:$99),1),";")),"",ROW($1:$99)),COLUMN(C283))-1)</f>
        <v/>
      </c>
      <c r="X284" s="196" t="str" cm="1">
        <f t="array" ref="X284">MID(";"&amp;'CASE DATA'!$E284&amp;";",SMALL(IF(ISERROR(SEARCH(MID(";"&amp;'CASE DATA'!$E284&amp;";",ROW($1:$99),1),";")),"",ROW($1:$99)+1),COLUMN(D284)),SMALL(IF(ISERROR(SEARCH(MID(";"&amp;'CASE DATA'!$E284&amp;";",ROW($1:$99),1),";")),"",ROW($1:$99)),COLUMN(D283)+1)-SMALL(IF(ISERROR(SEARCH(MID(";"&amp;'CASE DATA'!$E284&amp;";",ROW($1:$99),1),";")),"",ROW($1:$99)),COLUMN(D283))-1)</f>
        <v/>
      </c>
      <c r="Y284" s="196" t="str" cm="1">
        <f t="array" ref="Y284">MID(";"&amp;'CASE DATA'!$E284&amp;";",SMALL(IF(ISERROR(SEARCH(MID(";"&amp;'CASE DATA'!$E284&amp;";",ROW($1:$99),1),";")),"",ROW($1:$99)+1),COLUMN(E284)),SMALL(IF(ISERROR(SEARCH(MID(";"&amp;'CASE DATA'!$E284&amp;";",ROW($1:$99),1),";")),"",ROW($1:$99)),COLUMN(E283)+1)-SMALL(IF(ISERROR(SEARCH(MID(";"&amp;'CASE DATA'!$E284&amp;";",ROW($1:$99),1),";")),"",ROW($1:$99)),COLUMN(E283))-1)</f>
        <v/>
      </c>
      <c r="Z284" s="196" t="str" cm="1">
        <f t="array" ref="Z284">MID(";"&amp;'CASE DATA'!$E284&amp;";",SMALL(IF(ISERROR(SEARCH(MID(";"&amp;'CASE DATA'!$E284&amp;";",ROW($1:$99),1),";")),"",ROW($1:$99)+1),COLUMN(F284)),SMALL(IF(ISERROR(SEARCH(MID(";"&amp;'CASE DATA'!$E284&amp;";",ROW($1:$99),1),";")),"",ROW($1:$99)),COLUMN(F283)+1)-SMALL(IF(ISERROR(SEARCH(MID(";"&amp;'CASE DATA'!$E284&amp;";",ROW($1:$99),1),";")),"",ROW($1:$99)),COLUMN(F283))-1)</f>
        <v/>
      </c>
      <c r="AA284" s="196" t="str" cm="1">
        <f t="array" ref="AA284">MID(";"&amp;'CASE DATA'!$E284&amp;";",SMALL(IF(ISERROR(SEARCH(MID(";"&amp;'CASE DATA'!$E284&amp;";",ROW($1:$99),1),";")),"",ROW($1:$99)+1),COLUMN(G284)),SMALL(IF(ISERROR(SEARCH(MID(";"&amp;'CASE DATA'!$E284&amp;";",ROW($1:$99),1),";")),"",ROW($1:$99)),COLUMN(G283)+1)-SMALL(IF(ISERROR(SEARCH(MID(";"&amp;'CASE DATA'!$E284&amp;";",ROW($1:$99),1),";")),"",ROW($1:$99)),COLUMN(G283))-1)</f>
        <v/>
      </c>
      <c r="AB284" s="196" t="str" cm="1">
        <f t="array" ref="AB284">MID(";"&amp;'CASE DATA'!$E284&amp;";",SMALL(IF(ISERROR(SEARCH(MID(";"&amp;'CASE DATA'!$E284&amp;";",ROW($1:$99),1),";")),"",ROW($1:$99)+1),COLUMN(H284)),SMALL(IF(ISERROR(SEARCH(MID(";"&amp;'CASE DATA'!$E284&amp;";",ROW($1:$99),1),";")),"",ROW($1:$99)),COLUMN(H283)+1)-SMALL(IF(ISERROR(SEARCH(MID(";"&amp;'CASE DATA'!$E284&amp;";",ROW($1:$99),1),";")),"",ROW($1:$99)),COLUMN(H283))-1)</f>
        <v/>
      </c>
      <c r="AC284" s="196" t="str" cm="1">
        <f t="array" ref="AC284">MID(";"&amp;'CASE DATA'!$E284&amp;";",SMALL(IF(ISERROR(SEARCH(MID(";"&amp;'CASE DATA'!$E284&amp;";",ROW($1:$99),1),";")),"",ROW($1:$99)+1),COLUMN(I284)),SMALL(IF(ISERROR(SEARCH(MID(";"&amp;'CASE DATA'!$E284&amp;";",ROW($1:$99),1),";")),"",ROW($1:$99)),COLUMN(I283)+1)-SMALL(IF(ISERROR(SEARCH(MID(";"&amp;'CASE DATA'!$E284&amp;";",ROW($1:$99),1),";")),"",ROW($1:$99)),COLUMN(I283))-1)</f>
        <v/>
      </c>
      <c r="AD284" s="196" t="str" cm="1">
        <f t="array" ref="AD284">MID(";"&amp;'CASE DATA'!$E284&amp;";",SMALL(IF(ISERROR(SEARCH(MID(";"&amp;'CASE DATA'!$E284&amp;";",ROW($1:$99),1),";")),"",ROW($1:$99)+1),COLUMN(J284)),SMALL(IF(ISERROR(SEARCH(MID(";"&amp;'CASE DATA'!$E284&amp;";",ROW($1:$99),1),";")),"",ROW($1:$99)),COLUMN(J283)+1)-SMALL(IF(ISERROR(SEARCH(MID(";"&amp;'CASE DATA'!$E284&amp;";",ROW($1:$99),1),";")),"",ROW($1:$99)),COLUMN(J283))-1)</f>
        <v/>
      </c>
      <c r="AE284" s="196" t="str" cm="1">
        <f t="array" ref="AE284">MID(";"&amp;'CASE DATA'!$E284&amp;";",SMALL(IF(ISERROR(SEARCH(MID(";"&amp;'CASE DATA'!$E284&amp;";",ROW($1:$99),1),";")),"",ROW($1:$99)+1),COLUMN(K284)),SMALL(IF(ISERROR(SEARCH(MID(";"&amp;'CASE DATA'!$E284&amp;";",ROW($1:$99),1),";")),"",ROW($1:$99)),COLUMN(K283)+1)-SMALL(IF(ISERROR(SEARCH(MID(";"&amp;'CASE DATA'!$E284&amp;";",ROW($1:$99),1),";")),"",ROW($1:$99)),COLUMN(K283))-1)</f>
        <v/>
      </c>
      <c r="AF284" s="196" t="str" cm="1">
        <f t="array" ref="AF284">MID(";"&amp;'CASE DATA'!$E284&amp;";",SMALL(IF(ISERROR(SEARCH(MID(";"&amp;'CASE DATA'!$E284&amp;";",ROW($1:$99),1),";")),"",ROW($1:$99)+1),COLUMN(L284)),SMALL(IF(ISERROR(SEARCH(MID(";"&amp;'CASE DATA'!$E284&amp;";",ROW($1:$99),1),";")),"",ROW($1:$99)),COLUMN(L283)+1)-SMALL(IF(ISERROR(SEARCH(MID(";"&amp;'CASE DATA'!$E284&amp;";",ROW($1:$99),1),";")),"",ROW($1:$99)),COLUMN(L283))-1)</f>
        <v/>
      </c>
    </row>
    <row r="285" spans="19:32" x14ac:dyDescent="0.3">
      <c r="S285" s="11">
        <f t="shared" si="5"/>
        <v>0</v>
      </c>
      <c r="U285" s="196" t="str" cm="1">
        <f t="array" ref="U285">MID(";"&amp;'CASE DATA'!$E285&amp;";",SMALL(IF(ISERROR(SEARCH(MID(";"&amp;'CASE DATA'!$E285&amp;";",ROW($1:$99),1),";")),"",ROW($1:$99)+1),COLUMN(A285)),SMALL(IF(ISERROR(SEARCH(MID(";"&amp;'CASE DATA'!$E285&amp;";",ROW($1:$99),1),";")),"",ROW($1:$99)),COLUMN(A284)+1)-SMALL(IF(ISERROR(SEARCH(MID(";"&amp;'CASE DATA'!$E285&amp;";",ROW($1:$99),1),";")),"",ROW($1:$99)),COLUMN(A284))-1)</f>
        <v/>
      </c>
      <c r="V285" s="196" t="str" cm="1">
        <f t="array" ref="V285">MID(";"&amp;'CASE DATA'!$E285&amp;";",SMALL(IF(ISERROR(SEARCH(MID(";"&amp;'CASE DATA'!$E285&amp;";",ROW($1:$99),1),";")),"",ROW($1:$99)+1),COLUMN(B285)),SMALL(IF(ISERROR(SEARCH(MID(";"&amp;'CASE DATA'!$E285&amp;";",ROW($1:$99),1),";")),"",ROW($1:$99)),COLUMN(B284)+1)-SMALL(IF(ISERROR(SEARCH(MID(";"&amp;'CASE DATA'!$E285&amp;";",ROW($1:$99),1),";")),"",ROW($1:$99)),COLUMN(B284))-1)</f>
        <v/>
      </c>
      <c r="W285" s="196" t="str" cm="1">
        <f t="array" ref="W285">MID(";"&amp;'CASE DATA'!$E285&amp;";",SMALL(IF(ISERROR(SEARCH(MID(";"&amp;'CASE DATA'!$E285&amp;";",ROW($1:$99),1),";")),"",ROW($1:$99)+1),COLUMN(C285)),SMALL(IF(ISERROR(SEARCH(MID(";"&amp;'CASE DATA'!$E285&amp;";",ROW($1:$99),1),";")),"",ROW($1:$99)),COLUMN(C284)+1)-SMALL(IF(ISERROR(SEARCH(MID(";"&amp;'CASE DATA'!$E285&amp;";",ROW($1:$99),1),";")),"",ROW($1:$99)),COLUMN(C284))-1)</f>
        <v/>
      </c>
      <c r="X285" s="196" t="str" cm="1">
        <f t="array" ref="X285">MID(";"&amp;'CASE DATA'!$E285&amp;";",SMALL(IF(ISERROR(SEARCH(MID(";"&amp;'CASE DATA'!$E285&amp;";",ROW($1:$99),1),";")),"",ROW($1:$99)+1),COLUMN(D285)),SMALL(IF(ISERROR(SEARCH(MID(";"&amp;'CASE DATA'!$E285&amp;";",ROW($1:$99),1),";")),"",ROW($1:$99)),COLUMN(D284)+1)-SMALL(IF(ISERROR(SEARCH(MID(";"&amp;'CASE DATA'!$E285&amp;";",ROW($1:$99),1),";")),"",ROW($1:$99)),COLUMN(D284))-1)</f>
        <v/>
      </c>
      <c r="Y285" s="196" t="str" cm="1">
        <f t="array" ref="Y285">MID(";"&amp;'CASE DATA'!$E285&amp;";",SMALL(IF(ISERROR(SEARCH(MID(";"&amp;'CASE DATA'!$E285&amp;";",ROW($1:$99),1),";")),"",ROW($1:$99)+1),COLUMN(E285)),SMALL(IF(ISERROR(SEARCH(MID(";"&amp;'CASE DATA'!$E285&amp;";",ROW($1:$99),1),";")),"",ROW($1:$99)),COLUMN(E284)+1)-SMALL(IF(ISERROR(SEARCH(MID(";"&amp;'CASE DATA'!$E285&amp;";",ROW($1:$99),1),";")),"",ROW($1:$99)),COLUMN(E284))-1)</f>
        <v/>
      </c>
      <c r="Z285" s="196" t="str" cm="1">
        <f t="array" ref="Z285">MID(";"&amp;'CASE DATA'!$E285&amp;";",SMALL(IF(ISERROR(SEARCH(MID(";"&amp;'CASE DATA'!$E285&amp;";",ROW($1:$99),1),";")),"",ROW($1:$99)+1),COLUMN(F285)),SMALL(IF(ISERROR(SEARCH(MID(";"&amp;'CASE DATA'!$E285&amp;";",ROW($1:$99),1),";")),"",ROW($1:$99)),COLUMN(F284)+1)-SMALL(IF(ISERROR(SEARCH(MID(";"&amp;'CASE DATA'!$E285&amp;";",ROW($1:$99),1),";")),"",ROW($1:$99)),COLUMN(F284))-1)</f>
        <v/>
      </c>
      <c r="AA285" s="196" t="str" cm="1">
        <f t="array" ref="AA285">MID(";"&amp;'CASE DATA'!$E285&amp;";",SMALL(IF(ISERROR(SEARCH(MID(";"&amp;'CASE DATA'!$E285&amp;";",ROW($1:$99),1),";")),"",ROW($1:$99)+1),COLUMN(G285)),SMALL(IF(ISERROR(SEARCH(MID(";"&amp;'CASE DATA'!$E285&amp;";",ROW($1:$99),1),";")),"",ROW($1:$99)),COLUMN(G284)+1)-SMALL(IF(ISERROR(SEARCH(MID(";"&amp;'CASE DATA'!$E285&amp;";",ROW($1:$99),1),";")),"",ROW($1:$99)),COLUMN(G284))-1)</f>
        <v/>
      </c>
      <c r="AB285" s="196" t="str" cm="1">
        <f t="array" ref="AB285">MID(";"&amp;'CASE DATA'!$E285&amp;";",SMALL(IF(ISERROR(SEARCH(MID(";"&amp;'CASE DATA'!$E285&amp;";",ROW($1:$99),1),";")),"",ROW($1:$99)+1),COLUMN(H285)),SMALL(IF(ISERROR(SEARCH(MID(";"&amp;'CASE DATA'!$E285&amp;";",ROW($1:$99),1),";")),"",ROW($1:$99)),COLUMN(H284)+1)-SMALL(IF(ISERROR(SEARCH(MID(";"&amp;'CASE DATA'!$E285&amp;";",ROW($1:$99),1),";")),"",ROW($1:$99)),COLUMN(H284))-1)</f>
        <v/>
      </c>
      <c r="AC285" s="196" t="str" cm="1">
        <f t="array" ref="AC285">MID(";"&amp;'CASE DATA'!$E285&amp;";",SMALL(IF(ISERROR(SEARCH(MID(";"&amp;'CASE DATA'!$E285&amp;";",ROW($1:$99),1),";")),"",ROW($1:$99)+1),COLUMN(I285)),SMALL(IF(ISERROR(SEARCH(MID(";"&amp;'CASE DATA'!$E285&amp;";",ROW($1:$99),1),";")),"",ROW($1:$99)),COLUMN(I284)+1)-SMALL(IF(ISERROR(SEARCH(MID(";"&amp;'CASE DATA'!$E285&amp;";",ROW($1:$99),1),";")),"",ROW($1:$99)),COLUMN(I284))-1)</f>
        <v/>
      </c>
      <c r="AD285" s="196" t="str" cm="1">
        <f t="array" ref="AD285">MID(";"&amp;'CASE DATA'!$E285&amp;";",SMALL(IF(ISERROR(SEARCH(MID(";"&amp;'CASE DATA'!$E285&amp;";",ROW($1:$99),1),";")),"",ROW($1:$99)+1),COLUMN(J285)),SMALL(IF(ISERROR(SEARCH(MID(";"&amp;'CASE DATA'!$E285&amp;";",ROW($1:$99),1),";")),"",ROW($1:$99)),COLUMN(J284)+1)-SMALL(IF(ISERROR(SEARCH(MID(";"&amp;'CASE DATA'!$E285&amp;";",ROW($1:$99),1),";")),"",ROW($1:$99)),COLUMN(J284))-1)</f>
        <v/>
      </c>
      <c r="AE285" s="196" t="str" cm="1">
        <f t="array" ref="AE285">MID(";"&amp;'CASE DATA'!$E285&amp;";",SMALL(IF(ISERROR(SEARCH(MID(";"&amp;'CASE DATA'!$E285&amp;";",ROW($1:$99),1),";")),"",ROW($1:$99)+1),COLUMN(K285)),SMALL(IF(ISERROR(SEARCH(MID(";"&amp;'CASE DATA'!$E285&amp;";",ROW($1:$99),1),";")),"",ROW($1:$99)),COLUMN(K284)+1)-SMALL(IF(ISERROR(SEARCH(MID(";"&amp;'CASE DATA'!$E285&amp;";",ROW($1:$99),1),";")),"",ROW($1:$99)),COLUMN(K284))-1)</f>
        <v/>
      </c>
      <c r="AF285" s="196" t="str" cm="1">
        <f t="array" ref="AF285">MID(";"&amp;'CASE DATA'!$E285&amp;";",SMALL(IF(ISERROR(SEARCH(MID(";"&amp;'CASE DATA'!$E285&amp;";",ROW($1:$99),1),";")),"",ROW($1:$99)+1),COLUMN(L285)),SMALL(IF(ISERROR(SEARCH(MID(";"&amp;'CASE DATA'!$E285&amp;";",ROW($1:$99),1),";")),"",ROW($1:$99)),COLUMN(L284)+1)-SMALL(IF(ISERROR(SEARCH(MID(";"&amp;'CASE DATA'!$E285&amp;";",ROW($1:$99),1),";")),"",ROW($1:$99)),COLUMN(L284))-1)</f>
        <v/>
      </c>
    </row>
    <row r="286" spans="19:32" x14ac:dyDescent="0.3">
      <c r="S286" s="11">
        <f t="shared" si="5"/>
        <v>0</v>
      </c>
      <c r="U286" s="196" t="str" cm="1">
        <f t="array" ref="U286">MID(";"&amp;'CASE DATA'!$E286&amp;";",SMALL(IF(ISERROR(SEARCH(MID(";"&amp;'CASE DATA'!$E286&amp;";",ROW($1:$99),1),";")),"",ROW($1:$99)+1),COLUMN(A286)),SMALL(IF(ISERROR(SEARCH(MID(";"&amp;'CASE DATA'!$E286&amp;";",ROW($1:$99),1),";")),"",ROW($1:$99)),COLUMN(A285)+1)-SMALL(IF(ISERROR(SEARCH(MID(";"&amp;'CASE DATA'!$E286&amp;";",ROW($1:$99),1),";")),"",ROW($1:$99)),COLUMN(A285))-1)</f>
        <v/>
      </c>
      <c r="V286" s="196" t="str" cm="1">
        <f t="array" ref="V286">MID(";"&amp;'CASE DATA'!$E286&amp;";",SMALL(IF(ISERROR(SEARCH(MID(";"&amp;'CASE DATA'!$E286&amp;";",ROW($1:$99),1),";")),"",ROW($1:$99)+1),COLUMN(B286)),SMALL(IF(ISERROR(SEARCH(MID(";"&amp;'CASE DATA'!$E286&amp;";",ROW($1:$99),1),";")),"",ROW($1:$99)),COLUMN(B285)+1)-SMALL(IF(ISERROR(SEARCH(MID(";"&amp;'CASE DATA'!$E286&amp;";",ROW($1:$99),1),";")),"",ROW($1:$99)),COLUMN(B285))-1)</f>
        <v/>
      </c>
      <c r="W286" s="196" t="str" cm="1">
        <f t="array" ref="W286">MID(";"&amp;'CASE DATA'!$E286&amp;";",SMALL(IF(ISERROR(SEARCH(MID(";"&amp;'CASE DATA'!$E286&amp;";",ROW($1:$99),1),";")),"",ROW($1:$99)+1),COLUMN(C286)),SMALL(IF(ISERROR(SEARCH(MID(";"&amp;'CASE DATA'!$E286&amp;";",ROW($1:$99),1),";")),"",ROW($1:$99)),COLUMN(C285)+1)-SMALL(IF(ISERROR(SEARCH(MID(";"&amp;'CASE DATA'!$E286&amp;";",ROW($1:$99),1),";")),"",ROW($1:$99)),COLUMN(C285))-1)</f>
        <v/>
      </c>
      <c r="X286" s="196" t="str" cm="1">
        <f t="array" ref="X286">MID(";"&amp;'CASE DATA'!$E286&amp;";",SMALL(IF(ISERROR(SEARCH(MID(";"&amp;'CASE DATA'!$E286&amp;";",ROW($1:$99),1),";")),"",ROW($1:$99)+1),COLUMN(D286)),SMALL(IF(ISERROR(SEARCH(MID(";"&amp;'CASE DATA'!$E286&amp;";",ROW($1:$99),1),";")),"",ROW($1:$99)),COLUMN(D285)+1)-SMALL(IF(ISERROR(SEARCH(MID(";"&amp;'CASE DATA'!$E286&amp;";",ROW($1:$99),1),";")),"",ROW($1:$99)),COLUMN(D285))-1)</f>
        <v/>
      </c>
      <c r="Y286" s="196" t="str" cm="1">
        <f t="array" ref="Y286">MID(";"&amp;'CASE DATA'!$E286&amp;";",SMALL(IF(ISERROR(SEARCH(MID(";"&amp;'CASE DATA'!$E286&amp;";",ROW($1:$99),1),";")),"",ROW($1:$99)+1),COLUMN(E286)),SMALL(IF(ISERROR(SEARCH(MID(";"&amp;'CASE DATA'!$E286&amp;";",ROW($1:$99),1),";")),"",ROW($1:$99)),COLUMN(E285)+1)-SMALL(IF(ISERROR(SEARCH(MID(";"&amp;'CASE DATA'!$E286&amp;";",ROW($1:$99),1),";")),"",ROW($1:$99)),COLUMN(E285))-1)</f>
        <v/>
      </c>
      <c r="Z286" s="196" t="str" cm="1">
        <f t="array" ref="Z286">MID(";"&amp;'CASE DATA'!$E286&amp;";",SMALL(IF(ISERROR(SEARCH(MID(";"&amp;'CASE DATA'!$E286&amp;";",ROW($1:$99),1),";")),"",ROW($1:$99)+1),COLUMN(F286)),SMALL(IF(ISERROR(SEARCH(MID(";"&amp;'CASE DATA'!$E286&amp;";",ROW($1:$99),1),";")),"",ROW($1:$99)),COLUMN(F285)+1)-SMALL(IF(ISERROR(SEARCH(MID(";"&amp;'CASE DATA'!$E286&amp;";",ROW($1:$99),1),";")),"",ROW($1:$99)),COLUMN(F285))-1)</f>
        <v/>
      </c>
      <c r="AA286" s="196" t="str" cm="1">
        <f t="array" ref="AA286">MID(";"&amp;'CASE DATA'!$E286&amp;";",SMALL(IF(ISERROR(SEARCH(MID(";"&amp;'CASE DATA'!$E286&amp;";",ROW($1:$99),1),";")),"",ROW($1:$99)+1),COLUMN(G286)),SMALL(IF(ISERROR(SEARCH(MID(";"&amp;'CASE DATA'!$E286&amp;";",ROW($1:$99),1),";")),"",ROW($1:$99)),COLUMN(G285)+1)-SMALL(IF(ISERROR(SEARCH(MID(";"&amp;'CASE DATA'!$E286&amp;";",ROW($1:$99),1),";")),"",ROW($1:$99)),COLUMN(G285))-1)</f>
        <v/>
      </c>
      <c r="AB286" s="196" t="str" cm="1">
        <f t="array" ref="AB286">MID(";"&amp;'CASE DATA'!$E286&amp;";",SMALL(IF(ISERROR(SEARCH(MID(";"&amp;'CASE DATA'!$E286&amp;";",ROW($1:$99),1),";")),"",ROW($1:$99)+1),COLUMN(H286)),SMALL(IF(ISERROR(SEARCH(MID(";"&amp;'CASE DATA'!$E286&amp;";",ROW($1:$99),1),";")),"",ROW($1:$99)),COLUMN(H285)+1)-SMALL(IF(ISERROR(SEARCH(MID(";"&amp;'CASE DATA'!$E286&amp;";",ROW($1:$99),1),";")),"",ROW($1:$99)),COLUMN(H285))-1)</f>
        <v/>
      </c>
      <c r="AC286" s="196" t="str" cm="1">
        <f t="array" ref="AC286">MID(";"&amp;'CASE DATA'!$E286&amp;";",SMALL(IF(ISERROR(SEARCH(MID(";"&amp;'CASE DATA'!$E286&amp;";",ROW($1:$99),1),";")),"",ROW($1:$99)+1),COLUMN(I286)),SMALL(IF(ISERROR(SEARCH(MID(";"&amp;'CASE DATA'!$E286&amp;";",ROW($1:$99),1),";")),"",ROW($1:$99)),COLUMN(I285)+1)-SMALL(IF(ISERROR(SEARCH(MID(";"&amp;'CASE DATA'!$E286&amp;";",ROW($1:$99),1),";")),"",ROW($1:$99)),COLUMN(I285))-1)</f>
        <v/>
      </c>
      <c r="AD286" s="196" t="str" cm="1">
        <f t="array" ref="AD286">MID(";"&amp;'CASE DATA'!$E286&amp;";",SMALL(IF(ISERROR(SEARCH(MID(";"&amp;'CASE DATA'!$E286&amp;";",ROW($1:$99),1),";")),"",ROW($1:$99)+1),COLUMN(J286)),SMALL(IF(ISERROR(SEARCH(MID(";"&amp;'CASE DATA'!$E286&amp;";",ROW($1:$99),1),";")),"",ROW($1:$99)),COLUMN(J285)+1)-SMALL(IF(ISERROR(SEARCH(MID(";"&amp;'CASE DATA'!$E286&amp;";",ROW($1:$99),1),";")),"",ROW($1:$99)),COLUMN(J285))-1)</f>
        <v/>
      </c>
      <c r="AE286" s="196" t="str" cm="1">
        <f t="array" ref="AE286">MID(";"&amp;'CASE DATA'!$E286&amp;";",SMALL(IF(ISERROR(SEARCH(MID(";"&amp;'CASE DATA'!$E286&amp;";",ROW($1:$99),1),";")),"",ROW($1:$99)+1),COLUMN(K286)),SMALL(IF(ISERROR(SEARCH(MID(";"&amp;'CASE DATA'!$E286&amp;";",ROW($1:$99),1),";")),"",ROW($1:$99)),COLUMN(K285)+1)-SMALL(IF(ISERROR(SEARCH(MID(";"&amp;'CASE DATA'!$E286&amp;";",ROW($1:$99),1),";")),"",ROW($1:$99)),COLUMN(K285))-1)</f>
        <v/>
      </c>
      <c r="AF286" s="196" t="str" cm="1">
        <f t="array" ref="AF286">MID(";"&amp;'CASE DATA'!$E286&amp;";",SMALL(IF(ISERROR(SEARCH(MID(";"&amp;'CASE DATA'!$E286&amp;";",ROW($1:$99),1),";")),"",ROW($1:$99)+1),COLUMN(L286)),SMALL(IF(ISERROR(SEARCH(MID(";"&amp;'CASE DATA'!$E286&amp;";",ROW($1:$99),1),";")),"",ROW($1:$99)),COLUMN(L285)+1)-SMALL(IF(ISERROR(SEARCH(MID(";"&amp;'CASE DATA'!$E286&amp;";",ROW($1:$99),1),";")),"",ROW($1:$99)),COLUMN(L285))-1)</f>
        <v/>
      </c>
    </row>
    <row r="287" spans="19:32" x14ac:dyDescent="0.3">
      <c r="S287" s="11">
        <f t="shared" si="5"/>
        <v>0</v>
      </c>
      <c r="U287" s="196" t="str" cm="1">
        <f t="array" ref="U287">MID(";"&amp;'CASE DATA'!$E287&amp;";",SMALL(IF(ISERROR(SEARCH(MID(";"&amp;'CASE DATA'!$E287&amp;";",ROW($1:$99),1),";")),"",ROW($1:$99)+1),COLUMN(A287)),SMALL(IF(ISERROR(SEARCH(MID(";"&amp;'CASE DATA'!$E287&amp;";",ROW($1:$99),1),";")),"",ROW($1:$99)),COLUMN(A286)+1)-SMALL(IF(ISERROR(SEARCH(MID(";"&amp;'CASE DATA'!$E287&amp;";",ROW($1:$99),1),";")),"",ROW($1:$99)),COLUMN(A286))-1)</f>
        <v/>
      </c>
      <c r="V287" s="196" t="str" cm="1">
        <f t="array" ref="V287">MID(";"&amp;'CASE DATA'!$E287&amp;";",SMALL(IF(ISERROR(SEARCH(MID(";"&amp;'CASE DATA'!$E287&amp;";",ROW($1:$99),1),";")),"",ROW($1:$99)+1),COLUMN(B287)),SMALL(IF(ISERROR(SEARCH(MID(";"&amp;'CASE DATA'!$E287&amp;";",ROW($1:$99),1),";")),"",ROW($1:$99)),COLUMN(B286)+1)-SMALL(IF(ISERROR(SEARCH(MID(";"&amp;'CASE DATA'!$E287&amp;";",ROW($1:$99),1),";")),"",ROW($1:$99)),COLUMN(B286))-1)</f>
        <v/>
      </c>
      <c r="W287" s="196" t="str" cm="1">
        <f t="array" ref="W287">MID(";"&amp;'CASE DATA'!$E287&amp;";",SMALL(IF(ISERROR(SEARCH(MID(";"&amp;'CASE DATA'!$E287&amp;";",ROW($1:$99),1),";")),"",ROW($1:$99)+1),COLUMN(C287)),SMALL(IF(ISERROR(SEARCH(MID(";"&amp;'CASE DATA'!$E287&amp;";",ROW($1:$99),1),";")),"",ROW($1:$99)),COLUMN(C286)+1)-SMALL(IF(ISERROR(SEARCH(MID(";"&amp;'CASE DATA'!$E287&amp;";",ROW($1:$99),1),";")),"",ROW($1:$99)),COLUMN(C286))-1)</f>
        <v/>
      </c>
      <c r="X287" s="196" t="str" cm="1">
        <f t="array" ref="X287">MID(";"&amp;'CASE DATA'!$E287&amp;";",SMALL(IF(ISERROR(SEARCH(MID(";"&amp;'CASE DATA'!$E287&amp;";",ROW($1:$99),1),";")),"",ROW($1:$99)+1),COLUMN(D287)),SMALL(IF(ISERROR(SEARCH(MID(";"&amp;'CASE DATA'!$E287&amp;";",ROW($1:$99),1),";")),"",ROW($1:$99)),COLUMN(D286)+1)-SMALL(IF(ISERROR(SEARCH(MID(";"&amp;'CASE DATA'!$E287&amp;";",ROW($1:$99),1),";")),"",ROW($1:$99)),COLUMN(D286))-1)</f>
        <v/>
      </c>
      <c r="Y287" s="196" t="str" cm="1">
        <f t="array" ref="Y287">MID(";"&amp;'CASE DATA'!$E287&amp;";",SMALL(IF(ISERROR(SEARCH(MID(";"&amp;'CASE DATA'!$E287&amp;";",ROW($1:$99),1),";")),"",ROW($1:$99)+1),COLUMN(E287)),SMALL(IF(ISERROR(SEARCH(MID(";"&amp;'CASE DATA'!$E287&amp;";",ROW($1:$99),1),";")),"",ROW($1:$99)),COLUMN(E286)+1)-SMALL(IF(ISERROR(SEARCH(MID(";"&amp;'CASE DATA'!$E287&amp;";",ROW($1:$99),1),";")),"",ROW($1:$99)),COLUMN(E286))-1)</f>
        <v/>
      </c>
      <c r="Z287" s="196" t="str" cm="1">
        <f t="array" ref="Z287">MID(";"&amp;'CASE DATA'!$E287&amp;";",SMALL(IF(ISERROR(SEARCH(MID(";"&amp;'CASE DATA'!$E287&amp;";",ROW($1:$99),1),";")),"",ROW($1:$99)+1),COLUMN(F287)),SMALL(IF(ISERROR(SEARCH(MID(";"&amp;'CASE DATA'!$E287&amp;";",ROW($1:$99),1),";")),"",ROW($1:$99)),COLUMN(F286)+1)-SMALL(IF(ISERROR(SEARCH(MID(";"&amp;'CASE DATA'!$E287&amp;";",ROW($1:$99),1),";")),"",ROW($1:$99)),COLUMN(F286))-1)</f>
        <v/>
      </c>
      <c r="AA287" s="196" t="str" cm="1">
        <f t="array" ref="AA287">MID(";"&amp;'CASE DATA'!$E287&amp;";",SMALL(IF(ISERROR(SEARCH(MID(";"&amp;'CASE DATA'!$E287&amp;";",ROW($1:$99),1),";")),"",ROW($1:$99)+1),COLUMN(G287)),SMALL(IF(ISERROR(SEARCH(MID(";"&amp;'CASE DATA'!$E287&amp;";",ROW($1:$99),1),";")),"",ROW($1:$99)),COLUMN(G286)+1)-SMALL(IF(ISERROR(SEARCH(MID(";"&amp;'CASE DATA'!$E287&amp;";",ROW($1:$99),1),";")),"",ROW($1:$99)),COLUMN(G286))-1)</f>
        <v/>
      </c>
      <c r="AB287" s="196" t="str" cm="1">
        <f t="array" ref="AB287">MID(";"&amp;'CASE DATA'!$E287&amp;";",SMALL(IF(ISERROR(SEARCH(MID(";"&amp;'CASE DATA'!$E287&amp;";",ROW($1:$99),1),";")),"",ROW($1:$99)+1),COLUMN(H287)),SMALL(IF(ISERROR(SEARCH(MID(";"&amp;'CASE DATA'!$E287&amp;";",ROW($1:$99),1),";")),"",ROW($1:$99)),COLUMN(H286)+1)-SMALL(IF(ISERROR(SEARCH(MID(";"&amp;'CASE DATA'!$E287&amp;";",ROW($1:$99),1),";")),"",ROW($1:$99)),COLUMN(H286))-1)</f>
        <v/>
      </c>
      <c r="AC287" s="196" t="str" cm="1">
        <f t="array" ref="AC287">MID(";"&amp;'CASE DATA'!$E287&amp;";",SMALL(IF(ISERROR(SEARCH(MID(";"&amp;'CASE DATA'!$E287&amp;";",ROW($1:$99),1),";")),"",ROW($1:$99)+1),COLUMN(I287)),SMALL(IF(ISERROR(SEARCH(MID(";"&amp;'CASE DATA'!$E287&amp;";",ROW($1:$99),1),";")),"",ROW($1:$99)),COLUMN(I286)+1)-SMALL(IF(ISERROR(SEARCH(MID(";"&amp;'CASE DATA'!$E287&amp;";",ROW($1:$99),1),";")),"",ROW($1:$99)),COLUMN(I286))-1)</f>
        <v/>
      </c>
      <c r="AD287" s="196" t="str" cm="1">
        <f t="array" ref="AD287">MID(";"&amp;'CASE DATA'!$E287&amp;";",SMALL(IF(ISERROR(SEARCH(MID(";"&amp;'CASE DATA'!$E287&amp;";",ROW($1:$99),1),";")),"",ROW($1:$99)+1),COLUMN(J287)),SMALL(IF(ISERROR(SEARCH(MID(";"&amp;'CASE DATA'!$E287&amp;";",ROW($1:$99),1),";")),"",ROW($1:$99)),COLUMN(J286)+1)-SMALL(IF(ISERROR(SEARCH(MID(";"&amp;'CASE DATA'!$E287&amp;";",ROW($1:$99),1),";")),"",ROW($1:$99)),COLUMN(J286))-1)</f>
        <v/>
      </c>
      <c r="AE287" s="196" t="str" cm="1">
        <f t="array" ref="AE287">MID(";"&amp;'CASE DATA'!$E287&amp;";",SMALL(IF(ISERROR(SEARCH(MID(";"&amp;'CASE DATA'!$E287&amp;";",ROW($1:$99),1),";")),"",ROW($1:$99)+1),COLUMN(K287)),SMALL(IF(ISERROR(SEARCH(MID(";"&amp;'CASE DATA'!$E287&amp;";",ROW($1:$99),1),";")),"",ROW($1:$99)),COLUMN(K286)+1)-SMALL(IF(ISERROR(SEARCH(MID(";"&amp;'CASE DATA'!$E287&amp;";",ROW($1:$99),1),";")),"",ROW($1:$99)),COLUMN(K286))-1)</f>
        <v/>
      </c>
      <c r="AF287" s="196" t="str" cm="1">
        <f t="array" ref="AF287">MID(";"&amp;'CASE DATA'!$E287&amp;";",SMALL(IF(ISERROR(SEARCH(MID(";"&amp;'CASE DATA'!$E287&amp;";",ROW($1:$99),1),";")),"",ROW($1:$99)+1),COLUMN(L287)),SMALL(IF(ISERROR(SEARCH(MID(";"&amp;'CASE DATA'!$E287&amp;";",ROW($1:$99),1),";")),"",ROW($1:$99)),COLUMN(L286)+1)-SMALL(IF(ISERROR(SEARCH(MID(";"&amp;'CASE DATA'!$E287&amp;";",ROW($1:$99),1),";")),"",ROW($1:$99)),COLUMN(L286))-1)</f>
        <v/>
      </c>
    </row>
    <row r="288" spans="19:32" x14ac:dyDescent="0.3">
      <c r="S288" s="11">
        <f t="shared" si="5"/>
        <v>0</v>
      </c>
      <c r="U288" s="196" t="str" cm="1">
        <f t="array" ref="U288">MID(";"&amp;'CASE DATA'!$E288&amp;";",SMALL(IF(ISERROR(SEARCH(MID(";"&amp;'CASE DATA'!$E288&amp;";",ROW($1:$99),1),";")),"",ROW($1:$99)+1),COLUMN(A288)),SMALL(IF(ISERROR(SEARCH(MID(";"&amp;'CASE DATA'!$E288&amp;";",ROW($1:$99),1),";")),"",ROW($1:$99)),COLUMN(A287)+1)-SMALL(IF(ISERROR(SEARCH(MID(";"&amp;'CASE DATA'!$E288&amp;";",ROW($1:$99),1),";")),"",ROW($1:$99)),COLUMN(A287))-1)</f>
        <v/>
      </c>
      <c r="V288" s="196" t="str" cm="1">
        <f t="array" ref="V288">MID(";"&amp;'CASE DATA'!$E288&amp;";",SMALL(IF(ISERROR(SEARCH(MID(";"&amp;'CASE DATA'!$E288&amp;";",ROW($1:$99),1),";")),"",ROW($1:$99)+1),COLUMN(B288)),SMALL(IF(ISERROR(SEARCH(MID(";"&amp;'CASE DATA'!$E288&amp;";",ROW($1:$99),1),";")),"",ROW($1:$99)),COLUMN(B287)+1)-SMALL(IF(ISERROR(SEARCH(MID(";"&amp;'CASE DATA'!$E288&amp;";",ROW($1:$99),1),";")),"",ROW($1:$99)),COLUMN(B287))-1)</f>
        <v/>
      </c>
      <c r="W288" s="196" t="str" cm="1">
        <f t="array" ref="W288">MID(";"&amp;'CASE DATA'!$E288&amp;";",SMALL(IF(ISERROR(SEARCH(MID(";"&amp;'CASE DATA'!$E288&amp;";",ROW($1:$99),1),";")),"",ROW($1:$99)+1),COLUMN(C288)),SMALL(IF(ISERROR(SEARCH(MID(";"&amp;'CASE DATA'!$E288&amp;";",ROW($1:$99),1),";")),"",ROW($1:$99)),COLUMN(C287)+1)-SMALL(IF(ISERROR(SEARCH(MID(";"&amp;'CASE DATA'!$E288&amp;";",ROW($1:$99),1),";")),"",ROW($1:$99)),COLUMN(C287))-1)</f>
        <v/>
      </c>
      <c r="X288" s="196" t="str" cm="1">
        <f t="array" ref="X288">MID(";"&amp;'CASE DATA'!$E288&amp;";",SMALL(IF(ISERROR(SEARCH(MID(";"&amp;'CASE DATA'!$E288&amp;";",ROW($1:$99),1),";")),"",ROW($1:$99)+1),COLUMN(D288)),SMALL(IF(ISERROR(SEARCH(MID(";"&amp;'CASE DATA'!$E288&amp;";",ROW($1:$99),1),";")),"",ROW($1:$99)),COLUMN(D287)+1)-SMALL(IF(ISERROR(SEARCH(MID(";"&amp;'CASE DATA'!$E288&amp;";",ROW($1:$99),1),";")),"",ROW($1:$99)),COLUMN(D287))-1)</f>
        <v/>
      </c>
      <c r="Y288" s="196" t="str" cm="1">
        <f t="array" ref="Y288">MID(";"&amp;'CASE DATA'!$E288&amp;";",SMALL(IF(ISERROR(SEARCH(MID(";"&amp;'CASE DATA'!$E288&amp;";",ROW($1:$99),1),";")),"",ROW($1:$99)+1),COLUMN(E288)),SMALL(IF(ISERROR(SEARCH(MID(";"&amp;'CASE DATA'!$E288&amp;";",ROW($1:$99),1),";")),"",ROW($1:$99)),COLUMN(E287)+1)-SMALL(IF(ISERROR(SEARCH(MID(";"&amp;'CASE DATA'!$E288&amp;";",ROW($1:$99),1),";")),"",ROW($1:$99)),COLUMN(E287))-1)</f>
        <v/>
      </c>
      <c r="Z288" s="196" t="str" cm="1">
        <f t="array" ref="Z288">MID(";"&amp;'CASE DATA'!$E288&amp;";",SMALL(IF(ISERROR(SEARCH(MID(";"&amp;'CASE DATA'!$E288&amp;";",ROW($1:$99),1),";")),"",ROW($1:$99)+1),COLUMN(F288)),SMALL(IF(ISERROR(SEARCH(MID(";"&amp;'CASE DATA'!$E288&amp;";",ROW($1:$99),1),";")),"",ROW($1:$99)),COLUMN(F287)+1)-SMALL(IF(ISERROR(SEARCH(MID(";"&amp;'CASE DATA'!$E288&amp;";",ROW($1:$99),1),";")),"",ROW($1:$99)),COLUMN(F287))-1)</f>
        <v/>
      </c>
      <c r="AA288" s="196" t="str" cm="1">
        <f t="array" ref="AA288">MID(";"&amp;'CASE DATA'!$E288&amp;";",SMALL(IF(ISERROR(SEARCH(MID(";"&amp;'CASE DATA'!$E288&amp;";",ROW($1:$99),1),";")),"",ROW($1:$99)+1),COLUMN(G288)),SMALL(IF(ISERROR(SEARCH(MID(";"&amp;'CASE DATA'!$E288&amp;";",ROW($1:$99),1),";")),"",ROW($1:$99)),COLUMN(G287)+1)-SMALL(IF(ISERROR(SEARCH(MID(";"&amp;'CASE DATA'!$E288&amp;";",ROW($1:$99),1),";")),"",ROW($1:$99)),COLUMN(G287))-1)</f>
        <v/>
      </c>
      <c r="AB288" s="196" t="str" cm="1">
        <f t="array" ref="AB288">MID(";"&amp;'CASE DATA'!$E288&amp;";",SMALL(IF(ISERROR(SEARCH(MID(";"&amp;'CASE DATA'!$E288&amp;";",ROW($1:$99),1),";")),"",ROW($1:$99)+1),COLUMN(H288)),SMALL(IF(ISERROR(SEARCH(MID(";"&amp;'CASE DATA'!$E288&amp;";",ROW($1:$99),1),";")),"",ROW($1:$99)),COLUMN(H287)+1)-SMALL(IF(ISERROR(SEARCH(MID(";"&amp;'CASE DATA'!$E288&amp;";",ROW($1:$99),1),";")),"",ROW($1:$99)),COLUMN(H287))-1)</f>
        <v/>
      </c>
      <c r="AC288" s="196" t="str" cm="1">
        <f t="array" ref="AC288">MID(";"&amp;'CASE DATA'!$E288&amp;";",SMALL(IF(ISERROR(SEARCH(MID(";"&amp;'CASE DATA'!$E288&amp;";",ROW($1:$99),1),";")),"",ROW($1:$99)+1),COLUMN(I288)),SMALL(IF(ISERROR(SEARCH(MID(";"&amp;'CASE DATA'!$E288&amp;";",ROW($1:$99),1),";")),"",ROW($1:$99)),COLUMN(I287)+1)-SMALL(IF(ISERROR(SEARCH(MID(";"&amp;'CASE DATA'!$E288&amp;";",ROW($1:$99),1),";")),"",ROW($1:$99)),COLUMN(I287))-1)</f>
        <v/>
      </c>
      <c r="AD288" s="196" t="str" cm="1">
        <f t="array" ref="AD288">MID(";"&amp;'CASE DATA'!$E288&amp;";",SMALL(IF(ISERROR(SEARCH(MID(";"&amp;'CASE DATA'!$E288&amp;";",ROW($1:$99),1),";")),"",ROW($1:$99)+1),COLUMN(J288)),SMALL(IF(ISERROR(SEARCH(MID(";"&amp;'CASE DATA'!$E288&amp;";",ROW($1:$99),1),";")),"",ROW($1:$99)),COLUMN(J287)+1)-SMALL(IF(ISERROR(SEARCH(MID(";"&amp;'CASE DATA'!$E288&amp;";",ROW($1:$99),1),";")),"",ROW($1:$99)),COLUMN(J287))-1)</f>
        <v/>
      </c>
      <c r="AE288" s="196" t="str" cm="1">
        <f t="array" ref="AE288">MID(";"&amp;'CASE DATA'!$E288&amp;";",SMALL(IF(ISERROR(SEARCH(MID(";"&amp;'CASE DATA'!$E288&amp;";",ROW($1:$99),1),";")),"",ROW($1:$99)+1),COLUMN(K288)),SMALL(IF(ISERROR(SEARCH(MID(";"&amp;'CASE DATA'!$E288&amp;";",ROW($1:$99),1),";")),"",ROW($1:$99)),COLUMN(K287)+1)-SMALL(IF(ISERROR(SEARCH(MID(";"&amp;'CASE DATA'!$E288&amp;";",ROW($1:$99),1),";")),"",ROW($1:$99)),COLUMN(K287))-1)</f>
        <v/>
      </c>
      <c r="AF288" s="196" t="str" cm="1">
        <f t="array" ref="AF288">MID(";"&amp;'CASE DATA'!$E288&amp;";",SMALL(IF(ISERROR(SEARCH(MID(";"&amp;'CASE DATA'!$E288&amp;";",ROW($1:$99),1),";")),"",ROW($1:$99)+1),COLUMN(L288)),SMALL(IF(ISERROR(SEARCH(MID(";"&amp;'CASE DATA'!$E288&amp;";",ROW($1:$99),1),";")),"",ROW($1:$99)),COLUMN(L287)+1)-SMALL(IF(ISERROR(SEARCH(MID(";"&amp;'CASE DATA'!$E288&amp;";",ROW($1:$99),1),";")),"",ROW($1:$99)),COLUMN(L287))-1)</f>
        <v/>
      </c>
    </row>
    <row r="289" spans="19:32" x14ac:dyDescent="0.3">
      <c r="S289" s="11">
        <f t="shared" si="5"/>
        <v>0</v>
      </c>
      <c r="U289" s="196" t="str" cm="1">
        <f t="array" ref="U289">MID(";"&amp;'CASE DATA'!$E289&amp;";",SMALL(IF(ISERROR(SEARCH(MID(";"&amp;'CASE DATA'!$E289&amp;";",ROW($1:$99),1),";")),"",ROW($1:$99)+1),COLUMN(A289)),SMALL(IF(ISERROR(SEARCH(MID(";"&amp;'CASE DATA'!$E289&amp;";",ROW($1:$99),1),";")),"",ROW($1:$99)),COLUMN(A288)+1)-SMALL(IF(ISERROR(SEARCH(MID(";"&amp;'CASE DATA'!$E289&amp;";",ROW($1:$99),1),";")),"",ROW($1:$99)),COLUMN(A288))-1)</f>
        <v/>
      </c>
      <c r="V289" s="196" t="str" cm="1">
        <f t="array" ref="V289">MID(";"&amp;'CASE DATA'!$E289&amp;";",SMALL(IF(ISERROR(SEARCH(MID(";"&amp;'CASE DATA'!$E289&amp;";",ROW($1:$99),1),";")),"",ROW($1:$99)+1),COLUMN(B289)),SMALL(IF(ISERROR(SEARCH(MID(";"&amp;'CASE DATA'!$E289&amp;";",ROW($1:$99),1),";")),"",ROW($1:$99)),COLUMN(B288)+1)-SMALL(IF(ISERROR(SEARCH(MID(";"&amp;'CASE DATA'!$E289&amp;";",ROW($1:$99),1),";")),"",ROW($1:$99)),COLUMN(B288))-1)</f>
        <v/>
      </c>
      <c r="W289" s="196" t="str" cm="1">
        <f t="array" ref="W289">MID(";"&amp;'CASE DATA'!$E289&amp;";",SMALL(IF(ISERROR(SEARCH(MID(";"&amp;'CASE DATA'!$E289&amp;";",ROW($1:$99),1),";")),"",ROW($1:$99)+1),COLUMN(C289)),SMALL(IF(ISERROR(SEARCH(MID(";"&amp;'CASE DATA'!$E289&amp;";",ROW($1:$99),1),";")),"",ROW($1:$99)),COLUMN(C288)+1)-SMALL(IF(ISERROR(SEARCH(MID(";"&amp;'CASE DATA'!$E289&amp;";",ROW($1:$99),1),";")),"",ROW($1:$99)),COLUMN(C288))-1)</f>
        <v/>
      </c>
      <c r="X289" s="196" t="str" cm="1">
        <f t="array" ref="X289">MID(";"&amp;'CASE DATA'!$E289&amp;";",SMALL(IF(ISERROR(SEARCH(MID(";"&amp;'CASE DATA'!$E289&amp;";",ROW($1:$99),1),";")),"",ROW($1:$99)+1),COLUMN(D289)),SMALL(IF(ISERROR(SEARCH(MID(";"&amp;'CASE DATA'!$E289&amp;";",ROW($1:$99),1),";")),"",ROW($1:$99)),COLUMN(D288)+1)-SMALL(IF(ISERROR(SEARCH(MID(";"&amp;'CASE DATA'!$E289&amp;";",ROW($1:$99),1),";")),"",ROW($1:$99)),COLUMN(D288))-1)</f>
        <v/>
      </c>
      <c r="Y289" s="196" t="str" cm="1">
        <f t="array" ref="Y289">MID(";"&amp;'CASE DATA'!$E289&amp;";",SMALL(IF(ISERROR(SEARCH(MID(";"&amp;'CASE DATA'!$E289&amp;";",ROW($1:$99),1),";")),"",ROW($1:$99)+1),COLUMN(E289)),SMALL(IF(ISERROR(SEARCH(MID(";"&amp;'CASE DATA'!$E289&amp;";",ROW($1:$99),1),";")),"",ROW($1:$99)),COLUMN(E288)+1)-SMALL(IF(ISERROR(SEARCH(MID(";"&amp;'CASE DATA'!$E289&amp;";",ROW($1:$99),1),";")),"",ROW($1:$99)),COLUMN(E288))-1)</f>
        <v/>
      </c>
      <c r="Z289" s="196" t="str" cm="1">
        <f t="array" ref="Z289">MID(";"&amp;'CASE DATA'!$E289&amp;";",SMALL(IF(ISERROR(SEARCH(MID(";"&amp;'CASE DATA'!$E289&amp;";",ROW($1:$99),1),";")),"",ROW($1:$99)+1),COLUMN(F289)),SMALL(IF(ISERROR(SEARCH(MID(";"&amp;'CASE DATA'!$E289&amp;";",ROW($1:$99),1),";")),"",ROW($1:$99)),COLUMN(F288)+1)-SMALL(IF(ISERROR(SEARCH(MID(";"&amp;'CASE DATA'!$E289&amp;";",ROW($1:$99),1),";")),"",ROW($1:$99)),COLUMN(F288))-1)</f>
        <v/>
      </c>
      <c r="AA289" s="196" t="str" cm="1">
        <f t="array" ref="AA289">MID(";"&amp;'CASE DATA'!$E289&amp;";",SMALL(IF(ISERROR(SEARCH(MID(";"&amp;'CASE DATA'!$E289&amp;";",ROW($1:$99),1),";")),"",ROW($1:$99)+1),COLUMN(G289)),SMALL(IF(ISERROR(SEARCH(MID(";"&amp;'CASE DATA'!$E289&amp;";",ROW($1:$99),1),";")),"",ROW($1:$99)),COLUMN(G288)+1)-SMALL(IF(ISERROR(SEARCH(MID(";"&amp;'CASE DATA'!$E289&amp;";",ROW($1:$99),1),";")),"",ROW($1:$99)),COLUMN(G288))-1)</f>
        <v/>
      </c>
      <c r="AB289" s="196" t="str" cm="1">
        <f t="array" ref="AB289">MID(";"&amp;'CASE DATA'!$E289&amp;";",SMALL(IF(ISERROR(SEARCH(MID(";"&amp;'CASE DATA'!$E289&amp;";",ROW($1:$99),1),";")),"",ROW($1:$99)+1),COLUMN(H289)),SMALL(IF(ISERROR(SEARCH(MID(";"&amp;'CASE DATA'!$E289&amp;";",ROW($1:$99),1),";")),"",ROW($1:$99)),COLUMN(H288)+1)-SMALL(IF(ISERROR(SEARCH(MID(";"&amp;'CASE DATA'!$E289&amp;";",ROW($1:$99),1),";")),"",ROW($1:$99)),COLUMN(H288))-1)</f>
        <v/>
      </c>
      <c r="AC289" s="196" t="str" cm="1">
        <f t="array" ref="AC289">MID(";"&amp;'CASE DATA'!$E289&amp;";",SMALL(IF(ISERROR(SEARCH(MID(";"&amp;'CASE DATA'!$E289&amp;";",ROW($1:$99),1),";")),"",ROW($1:$99)+1),COLUMN(I289)),SMALL(IF(ISERROR(SEARCH(MID(";"&amp;'CASE DATA'!$E289&amp;";",ROW($1:$99),1),";")),"",ROW($1:$99)),COLUMN(I288)+1)-SMALL(IF(ISERROR(SEARCH(MID(";"&amp;'CASE DATA'!$E289&amp;";",ROW($1:$99),1),";")),"",ROW($1:$99)),COLUMN(I288))-1)</f>
        <v/>
      </c>
      <c r="AD289" s="196" t="str" cm="1">
        <f t="array" ref="AD289">MID(";"&amp;'CASE DATA'!$E289&amp;";",SMALL(IF(ISERROR(SEARCH(MID(";"&amp;'CASE DATA'!$E289&amp;";",ROW($1:$99),1),";")),"",ROW($1:$99)+1),COLUMN(J289)),SMALL(IF(ISERROR(SEARCH(MID(";"&amp;'CASE DATA'!$E289&amp;";",ROW($1:$99),1),";")),"",ROW($1:$99)),COLUMN(J288)+1)-SMALL(IF(ISERROR(SEARCH(MID(";"&amp;'CASE DATA'!$E289&amp;";",ROW($1:$99),1),";")),"",ROW($1:$99)),COLUMN(J288))-1)</f>
        <v/>
      </c>
      <c r="AE289" s="196" t="str" cm="1">
        <f t="array" ref="AE289">MID(";"&amp;'CASE DATA'!$E289&amp;";",SMALL(IF(ISERROR(SEARCH(MID(";"&amp;'CASE DATA'!$E289&amp;";",ROW($1:$99),1),";")),"",ROW($1:$99)+1),COLUMN(K289)),SMALL(IF(ISERROR(SEARCH(MID(";"&amp;'CASE DATA'!$E289&amp;";",ROW($1:$99),1),";")),"",ROW($1:$99)),COLUMN(K288)+1)-SMALL(IF(ISERROR(SEARCH(MID(";"&amp;'CASE DATA'!$E289&amp;";",ROW($1:$99),1),";")),"",ROW($1:$99)),COLUMN(K288))-1)</f>
        <v/>
      </c>
      <c r="AF289" s="196" t="str" cm="1">
        <f t="array" ref="AF289">MID(";"&amp;'CASE DATA'!$E289&amp;";",SMALL(IF(ISERROR(SEARCH(MID(";"&amp;'CASE DATA'!$E289&amp;";",ROW($1:$99),1),";")),"",ROW($1:$99)+1),COLUMN(L289)),SMALL(IF(ISERROR(SEARCH(MID(";"&amp;'CASE DATA'!$E289&amp;";",ROW($1:$99),1),";")),"",ROW($1:$99)),COLUMN(L288)+1)-SMALL(IF(ISERROR(SEARCH(MID(";"&amp;'CASE DATA'!$E289&amp;";",ROW($1:$99),1),";")),"",ROW($1:$99)),COLUMN(L288))-1)</f>
        <v/>
      </c>
    </row>
    <row r="290" spans="19:32" x14ac:dyDescent="0.3">
      <c r="S290" s="11">
        <f t="shared" si="5"/>
        <v>0</v>
      </c>
      <c r="U290" s="196" t="str" cm="1">
        <f t="array" ref="U290">MID(";"&amp;'CASE DATA'!$E290&amp;";",SMALL(IF(ISERROR(SEARCH(MID(";"&amp;'CASE DATA'!$E290&amp;";",ROW($1:$99),1),";")),"",ROW($1:$99)+1),COLUMN(A290)),SMALL(IF(ISERROR(SEARCH(MID(";"&amp;'CASE DATA'!$E290&amp;";",ROW($1:$99),1),";")),"",ROW($1:$99)),COLUMN(A289)+1)-SMALL(IF(ISERROR(SEARCH(MID(";"&amp;'CASE DATA'!$E290&amp;";",ROW($1:$99),1),";")),"",ROW($1:$99)),COLUMN(A289))-1)</f>
        <v/>
      </c>
      <c r="V290" s="196" t="str" cm="1">
        <f t="array" ref="V290">MID(";"&amp;'CASE DATA'!$E290&amp;";",SMALL(IF(ISERROR(SEARCH(MID(";"&amp;'CASE DATA'!$E290&amp;";",ROW($1:$99),1),";")),"",ROW($1:$99)+1),COLUMN(B290)),SMALL(IF(ISERROR(SEARCH(MID(";"&amp;'CASE DATA'!$E290&amp;";",ROW($1:$99),1),";")),"",ROW($1:$99)),COLUMN(B289)+1)-SMALL(IF(ISERROR(SEARCH(MID(";"&amp;'CASE DATA'!$E290&amp;";",ROW($1:$99),1),";")),"",ROW($1:$99)),COLUMN(B289))-1)</f>
        <v/>
      </c>
      <c r="W290" s="196" t="str" cm="1">
        <f t="array" ref="W290">MID(";"&amp;'CASE DATA'!$E290&amp;";",SMALL(IF(ISERROR(SEARCH(MID(";"&amp;'CASE DATA'!$E290&amp;";",ROW($1:$99),1),";")),"",ROW($1:$99)+1),COLUMN(C290)),SMALL(IF(ISERROR(SEARCH(MID(";"&amp;'CASE DATA'!$E290&amp;";",ROW($1:$99),1),";")),"",ROW($1:$99)),COLUMN(C289)+1)-SMALL(IF(ISERROR(SEARCH(MID(";"&amp;'CASE DATA'!$E290&amp;";",ROW($1:$99),1),";")),"",ROW($1:$99)),COLUMN(C289))-1)</f>
        <v/>
      </c>
      <c r="X290" s="196" t="str" cm="1">
        <f t="array" ref="X290">MID(";"&amp;'CASE DATA'!$E290&amp;";",SMALL(IF(ISERROR(SEARCH(MID(";"&amp;'CASE DATA'!$E290&amp;";",ROW($1:$99),1),";")),"",ROW($1:$99)+1),COLUMN(D290)),SMALL(IF(ISERROR(SEARCH(MID(";"&amp;'CASE DATA'!$E290&amp;";",ROW($1:$99),1),";")),"",ROW($1:$99)),COLUMN(D289)+1)-SMALL(IF(ISERROR(SEARCH(MID(";"&amp;'CASE DATA'!$E290&amp;";",ROW($1:$99),1),";")),"",ROW($1:$99)),COLUMN(D289))-1)</f>
        <v/>
      </c>
      <c r="Y290" s="196" t="str" cm="1">
        <f t="array" ref="Y290">MID(";"&amp;'CASE DATA'!$E290&amp;";",SMALL(IF(ISERROR(SEARCH(MID(";"&amp;'CASE DATA'!$E290&amp;";",ROW($1:$99),1),";")),"",ROW($1:$99)+1),COLUMN(E290)),SMALL(IF(ISERROR(SEARCH(MID(";"&amp;'CASE DATA'!$E290&amp;";",ROW($1:$99),1),";")),"",ROW($1:$99)),COLUMN(E289)+1)-SMALL(IF(ISERROR(SEARCH(MID(";"&amp;'CASE DATA'!$E290&amp;";",ROW($1:$99),1),";")),"",ROW($1:$99)),COLUMN(E289))-1)</f>
        <v/>
      </c>
      <c r="Z290" s="196" t="str" cm="1">
        <f t="array" ref="Z290">MID(";"&amp;'CASE DATA'!$E290&amp;";",SMALL(IF(ISERROR(SEARCH(MID(";"&amp;'CASE DATA'!$E290&amp;";",ROW($1:$99),1),";")),"",ROW($1:$99)+1),COLUMN(F290)),SMALL(IF(ISERROR(SEARCH(MID(";"&amp;'CASE DATA'!$E290&amp;";",ROW($1:$99),1),";")),"",ROW($1:$99)),COLUMN(F289)+1)-SMALL(IF(ISERROR(SEARCH(MID(";"&amp;'CASE DATA'!$E290&amp;";",ROW($1:$99),1),";")),"",ROW($1:$99)),COLUMN(F289))-1)</f>
        <v/>
      </c>
      <c r="AA290" s="196" t="str" cm="1">
        <f t="array" ref="AA290">MID(";"&amp;'CASE DATA'!$E290&amp;";",SMALL(IF(ISERROR(SEARCH(MID(";"&amp;'CASE DATA'!$E290&amp;";",ROW($1:$99),1),";")),"",ROW($1:$99)+1),COLUMN(G290)),SMALL(IF(ISERROR(SEARCH(MID(";"&amp;'CASE DATA'!$E290&amp;";",ROW($1:$99),1),";")),"",ROW($1:$99)),COLUMN(G289)+1)-SMALL(IF(ISERROR(SEARCH(MID(";"&amp;'CASE DATA'!$E290&amp;";",ROW($1:$99),1),";")),"",ROW($1:$99)),COLUMN(G289))-1)</f>
        <v/>
      </c>
      <c r="AB290" s="196" t="str" cm="1">
        <f t="array" ref="AB290">MID(";"&amp;'CASE DATA'!$E290&amp;";",SMALL(IF(ISERROR(SEARCH(MID(";"&amp;'CASE DATA'!$E290&amp;";",ROW($1:$99),1),";")),"",ROW($1:$99)+1),COLUMN(H290)),SMALL(IF(ISERROR(SEARCH(MID(";"&amp;'CASE DATA'!$E290&amp;";",ROW($1:$99),1),";")),"",ROW($1:$99)),COLUMN(H289)+1)-SMALL(IF(ISERROR(SEARCH(MID(";"&amp;'CASE DATA'!$E290&amp;";",ROW($1:$99),1),";")),"",ROW($1:$99)),COLUMN(H289))-1)</f>
        <v/>
      </c>
      <c r="AC290" s="196" t="str" cm="1">
        <f t="array" ref="AC290">MID(";"&amp;'CASE DATA'!$E290&amp;";",SMALL(IF(ISERROR(SEARCH(MID(";"&amp;'CASE DATA'!$E290&amp;";",ROW($1:$99),1),";")),"",ROW($1:$99)+1),COLUMN(I290)),SMALL(IF(ISERROR(SEARCH(MID(";"&amp;'CASE DATA'!$E290&amp;";",ROW($1:$99),1),";")),"",ROW($1:$99)),COLUMN(I289)+1)-SMALL(IF(ISERROR(SEARCH(MID(";"&amp;'CASE DATA'!$E290&amp;";",ROW($1:$99),1),";")),"",ROW($1:$99)),COLUMN(I289))-1)</f>
        <v/>
      </c>
      <c r="AD290" s="196" t="str" cm="1">
        <f t="array" ref="AD290">MID(";"&amp;'CASE DATA'!$E290&amp;";",SMALL(IF(ISERROR(SEARCH(MID(";"&amp;'CASE DATA'!$E290&amp;";",ROW($1:$99),1),";")),"",ROW($1:$99)+1),COLUMN(J290)),SMALL(IF(ISERROR(SEARCH(MID(";"&amp;'CASE DATA'!$E290&amp;";",ROW($1:$99),1),";")),"",ROW($1:$99)),COLUMN(J289)+1)-SMALL(IF(ISERROR(SEARCH(MID(";"&amp;'CASE DATA'!$E290&amp;";",ROW($1:$99),1),";")),"",ROW($1:$99)),COLUMN(J289))-1)</f>
        <v/>
      </c>
      <c r="AE290" s="196" t="str" cm="1">
        <f t="array" ref="AE290">MID(";"&amp;'CASE DATA'!$E290&amp;";",SMALL(IF(ISERROR(SEARCH(MID(";"&amp;'CASE DATA'!$E290&amp;";",ROW($1:$99),1),";")),"",ROW($1:$99)+1),COLUMN(K290)),SMALL(IF(ISERROR(SEARCH(MID(";"&amp;'CASE DATA'!$E290&amp;";",ROW($1:$99),1),";")),"",ROW($1:$99)),COLUMN(K289)+1)-SMALL(IF(ISERROR(SEARCH(MID(";"&amp;'CASE DATA'!$E290&amp;";",ROW($1:$99),1),";")),"",ROW($1:$99)),COLUMN(K289))-1)</f>
        <v/>
      </c>
      <c r="AF290" s="196" t="str" cm="1">
        <f t="array" ref="AF290">MID(";"&amp;'CASE DATA'!$E290&amp;";",SMALL(IF(ISERROR(SEARCH(MID(";"&amp;'CASE DATA'!$E290&amp;";",ROW($1:$99),1),";")),"",ROW($1:$99)+1),COLUMN(L290)),SMALL(IF(ISERROR(SEARCH(MID(";"&amp;'CASE DATA'!$E290&amp;";",ROW($1:$99),1),";")),"",ROW($1:$99)),COLUMN(L289)+1)-SMALL(IF(ISERROR(SEARCH(MID(";"&amp;'CASE DATA'!$E290&amp;";",ROW($1:$99),1),";")),"",ROW($1:$99)),COLUMN(L289))-1)</f>
        <v/>
      </c>
    </row>
    <row r="291" spans="19:32" x14ac:dyDescent="0.3">
      <c r="S291" s="11">
        <f t="shared" si="5"/>
        <v>0</v>
      </c>
      <c r="U291" s="196" t="str" cm="1">
        <f t="array" ref="U291">MID(";"&amp;'CASE DATA'!$E291&amp;";",SMALL(IF(ISERROR(SEARCH(MID(";"&amp;'CASE DATA'!$E291&amp;";",ROW($1:$99),1),";")),"",ROW($1:$99)+1),COLUMN(A291)),SMALL(IF(ISERROR(SEARCH(MID(";"&amp;'CASE DATA'!$E291&amp;";",ROW($1:$99),1),";")),"",ROW($1:$99)),COLUMN(A290)+1)-SMALL(IF(ISERROR(SEARCH(MID(";"&amp;'CASE DATA'!$E291&amp;";",ROW($1:$99),1),";")),"",ROW($1:$99)),COLUMN(A290))-1)</f>
        <v/>
      </c>
      <c r="V291" s="196" t="str" cm="1">
        <f t="array" ref="V291">MID(";"&amp;'CASE DATA'!$E291&amp;";",SMALL(IF(ISERROR(SEARCH(MID(";"&amp;'CASE DATA'!$E291&amp;";",ROW($1:$99),1),";")),"",ROW($1:$99)+1),COLUMN(B291)),SMALL(IF(ISERROR(SEARCH(MID(";"&amp;'CASE DATA'!$E291&amp;";",ROW($1:$99),1),";")),"",ROW($1:$99)),COLUMN(B290)+1)-SMALL(IF(ISERROR(SEARCH(MID(";"&amp;'CASE DATA'!$E291&amp;";",ROW($1:$99),1),";")),"",ROW($1:$99)),COLUMN(B290))-1)</f>
        <v/>
      </c>
      <c r="W291" s="196" t="str" cm="1">
        <f t="array" ref="W291">MID(";"&amp;'CASE DATA'!$E291&amp;";",SMALL(IF(ISERROR(SEARCH(MID(";"&amp;'CASE DATA'!$E291&amp;";",ROW($1:$99),1),";")),"",ROW($1:$99)+1),COLUMN(C291)),SMALL(IF(ISERROR(SEARCH(MID(";"&amp;'CASE DATA'!$E291&amp;";",ROW($1:$99),1),";")),"",ROW($1:$99)),COLUMN(C290)+1)-SMALL(IF(ISERROR(SEARCH(MID(";"&amp;'CASE DATA'!$E291&amp;";",ROW($1:$99),1),";")),"",ROW($1:$99)),COLUMN(C290))-1)</f>
        <v/>
      </c>
      <c r="X291" s="196" t="str" cm="1">
        <f t="array" ref="X291">MID(";"&amp;'CASE DATA'!$E291&amp;";",SMALL(IF(ISERROR(SEARCH(MID(";"&amp;'CASE DATA'!$E291&amp;";",ROW($1:$99),1),";")),"",ROW($1:$99)+1),COLUMN(D291)),SMALL(IF(ISERROR(SEARCH(MID(";"&amp;'CASE DATA'!$E291&amp;";",ROW($1:$99),1),";")),"",ROW($1:$99)),COLUMN(D290)+1)-SMALL(IF(ISERROR(SEARCH(MID(";"&amp;'CASE DATA'!$E291&amp;";",ROW($1:$99),1),";")),"",ROW($1:$99)),COLUMN(D290))-1)</f>
        <v/>
      </c>
      <c r="Y291" s="196" t="str" cm="1">
        <f t="array" ref="Y291">MID(";"&amp;'CASE DATA'!$E291&amp;";",SMALL(IF(ISERROR(SEARCH(MID(";"&amp;'CASE DATA'!$E291&amp;";",ROW($1:$99),1),";")),"",ROW($1:$99)+1),COLUMN(E291)),SMALL(IF(ISERROR(SEARCH(MID(";"&amp;'CASE DATA'!$E291&amp;";",ROW($1:$99),1),";")),"",ROW($1:$99)),COLUMN(E290)+1)-SMALL(IF(ISERROR(SEARCH(MID(";"&amp;'CASE DATA'!$E291&amp;";",ROW($1:$99),1),";")),"",ROW($1:$99)),COLUMN(E290))-1)</f>
        <v/>
      </c>
      <c r="Z291" s="196" t="str" cm="1">
        <f t="array" ref="Z291">MID(";"&amp;'CASE DATA'!$E291&amp;";",SMALL(IF(ISERROR(SEARCH(MID(";"&amp;'CASE DATA'!$E291&amp;";",ROW($1:$99),1),";")),"",ROW($1:$99)+1),COLUMN(F291)),SMALL(IF(ISERROR(SEARCH(MID(";"&amp;'CASE DATA'!$E291&amp;";",ROW($1:$99),1),";")),"",ROW($1:$99)),COLUMN(F290)+1)-SMALL(IF(ISERROR(SEARCH(MID(";"&amp;'CASE DATA'!$E291&amp;";",ROW($1:$99),1),";")),"",ROW($1:$99)),COLUMN(F290))-1)</f>
        <v/>
      </c>
      <c r="AA291" s="196" t="str" cm="1">
        <f t="array" ref="AA291">MID(";"&amp;'CASE DATA'!$E291&amp;";",SMALL(IF(ISERROR(SEARCH(MID(";"&amp;'CASE DATA'!$E291&amp;";",ROW($1:$99),1),";")),"",ROW($1:$99)+1),COLUMN(G291)),SMALL(IF(ISERROR(SEARCH(MID(";"&amp;'CASE DATA'!$E291&amp;";",ROW($1:$99),1),";")),"",ROW($1:$99)),COLUMN(G290)+1)-SMALL(IF(ISERROR(SEARCH(MID(";"&amp;'CASE DATA'!$E291&amp;";",ROW($1:$99),1),";")),"",ROW($1:$99)),COLUMN(G290))-1)</f>
        <v/>
      </c>
      <c r="AB291" s="196" t="str" cm="1">
        <f t="array" ref="AB291">MID(";"&amp;'CASE DATA'!$E291&amp;";",SMALL(IF(ISERROR(SEARCH(MID(";"&amp;'CASE DATA'!$E291&amp;";",ROW($1:$99),1),";")),"",ROW($1:$99)+1),COLUMN(H291)),SMALL(IF(ISERROR(SEARCH(MID(";"&amp;'CASE DATA'!$E291&amp;";",ROW($1:$99),1),";")),"",ROW($1:$99)),COLUMN(H290)+1)-SMALL(IF(ISERROR(SEARCH(MID(";"&amp;'CASE DATA'!$E291&amp;";",ROW($1:$99),1),";")),"",ROW($1:$99)),COLUMN(H290))-1)</f>
        <v/>
      </c>
      <c r="AC291" s="196" t="str" cm="1">
        <f t="array" ref="AC291">MID(";"&amp;'CASE DATA'!$E291&amp;";",SMALL(IF(ISERROR(SEARCH(MID(";"&amp;'CASE DATA'!$E291&amp;";",ROW($1:$99),1),";")),"",ROW($1:$99)+1),COLUMN(I291)),SMALL(IF(ISERROR(SEARCH(MID(";"&amp;'CASE DATA'!$E291&amp;";",ROW($1:$99),1),";")),"",ROW($1:$99)),COLUMN(I290)+1)-SMALL(IF(ISERROR(SEARCH(MID(";"&amp;'CASE DATA'!$E291&amp;";",ROW($1:$99),1),";")),"",ROW($1:$99)),COLUMN(I290))-1)</f>
        <v/>
      </c>
      <c r="AD291" s="196" t="str" cm="1">
        <f t="array" ref="AD291">MID(";"&amp;'CASE DATA'!$E291&amp;";",SMALL(IF(ISERROR(SEARCH(MID(";"&amp;'CASE DATA'!$E291&amp;";",ROW($1:$99),1),";")),"",ROW($1:$99)+1),COLUMN(J291)),SMALL(IF(ISERROR(SEARCH(MID(";"&amp;'CASE DATA'!$E291&amp;";",ROW($1:$99),1),";")),"",ROW($1:$99)),COLUMN(J290)+1)-SMALL(IF(ISERROR(SEARCH(MID(";"&amp;'CASE DATA'!$E291&amp;";",ROW($1:$99),1),";")),"",ROW($1:$99)),COLUMN(J290))-1)</f>
        <v/>
      </c>
      <c r="AE291" s="196" t="str" cm="1">
        <f t="array" ref="AE291">MID(";"&amp;'CASE DATA'!$E291&amp;";",SMALL(IF(ISERROR(SEARCH(MID(";"&amp;'CASE DATA'!$E291&amp;";",ROW($1:$99),1),";")),"",ROW($1:$99)+1),COLUMN(K291)),SMALL(IF(ISERROR(SEARCH(MID(";"&amp;'CASE DATA'!$E291&amp;";",ROW($1:$99),1),";")),"",ROW($1:$99)),COLUMN(K290)+1)-SMALL(IF(ISERROR(SEARCH(MID(";"&amp;'CASE DATA'!$E291&amp;";",ROW($1:$99),1),";")),"",ROW($1:$99)),COLUMN(K290))-1)</f>
        <v/>
      </c>
      <c r="AF291" s="196" t="str" cm="1">
        <f t="array" ref="AF291">MID(";"&amp;'CASE DATA'!$E291&amp;";",SMALL(IF(ISERROR(SEARCH(MID(";"&amp;'CASE DATA'!$E291&amp;";",ROW($1:$99),1),";")),"",ROW($1:$99)+1),COLUMN(L291)),SMALL(IF(ISERROR(SEARCH(MID(";"&amp;'CASE DATA'!$E291&amp;";",ROW($1:$99),1),";")),"",ROW($1:$99)),COLUMN(L290)+1)-SMALL(IF(ISERROR(SEARCH(MID(";"&amp;'CASE DATA'!$E291&amp;";",ROW($1:$99),1),";")),"",ROW($1:$99)),COLUMN(L290))-1)</f>
        <v/>
      </c>
    </row>
    <row r="292" spans="19:32" x14ac:dyDescent="0.3">
      <c r="S292" s="11">
        <f t="shared" si="5"/>
        <v>0</v>
      </c>
      <c r="U292" s="196" t="str" cm="1">
        <f t="array" ref="U292">MID(";"&amp;'CASE DATA'!$E292&amp;";",SMALL(IF(ISERROR(SEARCH(MID(";"&amp;'CASE DATA'!$E292&amp;";",ROW($1:$99),1),";")),"",ROW($1:$99)+1),COLUMN(A292)),SMALL(IF(ISERROR(SEARCH(MID(";"&amp;'CASE DATA'!$E292&amp;";",ROW($1:$99),1),";")),"",ROW($1:$99)),COLUMN(A291)+1)-SMALL(IF(ISERROR(SEARCH(MID(";"&amp;'CASE DATA'!$E292&amp;";",ROW($1:$99),1),";")),"",ROW($1:$99)),COLUMN(A291))-1)</f>
        <v/>
      </c>
      <c r="V292" s="196" t="str" cm="1">
        <f t="array" ref="V292">MID(";"&amp;'CASE DATA'!$E292&amp;";",SMALL(IF(ISERROR(SEARCH(MID(";"&amp;'CASE DATA'!$E292&amp;";",ROW($1:$99),1),";")),"",ROW($1:$99)+1),COLUMN(B292)),SMALL(IF(ISERROR(SEARCH(MID(";"&amp;'CASE DATA'!$E292&amp;";",ROW($1:$99),1),";")),"",ROW($1:$99)),COLUMN(B291)+1)-SMALL(IF(ISERROR(SEARCH(MID(";"&amp;'CASE DATA'!$E292&amp;";",ROW($1:$99),1),";")),"",ROW($1:$99)),COLUMN(B291))-1)</f>
        <v/>
      </c>
      <c r="W292" s="196" t="str" cm="1">
        <f t="array" ref="W292">MID(";"&amp;'CASE DATA'!$E292&amp;";",SMALL(IF(ISERROR(SEARCH(MID(";"&amp;'CASE DATA'!$E292&amp;";",ROW($1:$99),1),";")),"",ROW($1:$99)+1),COLUMN(C292)),SMALL(IF(ISERROR(SEARCH(MID(";"&amp;'CASE DATA'!$E292&amp;";",ROW($1:$99),1),";")),"",ROW($1:$99)),COLUMN(C291)+1)-SMALL(IF(ISERROR(SEARCH(MID(";"&amp;'CASE DATA'!$E292&amp;";",ROW($1:$99),1),";")),"",ROW($1:$99)),COLUMN(C291))-1)</f>
        <v/>
      </c>
      <c r="X292" s="196" t="str" cm="1">
        <f t="array" ref="X292">MID(";"&amp;'CASE DATA'!$E292&amp;";",SMALL(IF(ISERROR(SEARCH(MID(";"&amp;'CASE DATA'!$E292&amp;";",ROW($1:$99),1),";")),"",ROW($1:$99)+1),COLUMN(D292)),SMALL(IF(ISERROR(SEARCH(MID(";"&amp;'CASE DATA'!$E292&amp;";",ROW($1:$99),1),";")),"",ROW($1:$99)),COLUMN(D291)+1)-SMALL(IF(ISERROR(SEARCH(MID(";"&amp;'CASE DATA'!$E292&amp;";",ROW($1:$99),1),";")),"",ROW($1:$99)),COLUMN(D291))-1)</f>
        <v/>
      </c>
      <c r="Y292" s="196" t="str" cm="1">
        <f t="array" ref="Y292">MID(";"&amp;'CASE DATA'!$E292&amp;";",SMALL(IF(ISERROR(SEARCH(MID(";"&amp;'CASE DATA'!$E292&amp;";",ROW($1:$99),1),";")),"",ROW($1:$99)+1),COLUMN(E292)),SMALL(IF(ISERROR(SEARCH(MID(";"&amp;'CASE DATA'!$E292&amp;";",ROW($1:$99),1),";")),"",ROW($1:$99)),COLUMN(E291)+1)-SMALL(IF(ISERROR(SEARCH(MID(";"&amp;'CASE DATA'!$E292&amp;";",ROW($1:$99),1),";")),"",ROW($1:$99)),COLUMN(E291))-1)</f>
        <v/>
      </c>
      <c r="Z292" s="196" t="str" cm="1">
        <f t="array" ref="Z292">MID(";"&amp;'CASE DATA'!$E292&amp;";",SMALL(IF(ISERROR(SEARCH(MID(";"&amp;'CASE DATA'!$E292&amp;";",ROW($1:$99),1),";")),"",ROW($1:$99)+1),COLUMN(F292)),SMALL(IF(ISERROR(SEARCH(MID(";"&amp;'CASE DATA'!$E292&amp;";",ROW($1:$99),1),";")),"",ROW($1:$99)),COLUMN(F291)+1)-SMALL(IF(ISERROR(SEARCH(MID(";"&amp;'CASE DATA'!$E292&amp;";",ROW($1:$99),1),";")),"",ROW($1:$99)),COLUMN(F291))-1)</f>
        <v/>
      </c>
      <c r="AA292" s="196" t="str" cm="1">
        <f t="array" ref="AA292">MID(";"&amp;'CASE DATA'!$E292&amp;";",SMALL(IF(ISERROR(SEARCH(MID(";"&amp;'CASE DATA'!$E292&amp;";",ROW($1:$99),1),";")),"",ROW($1:$99)+1),COLUMN(G292)),SMALL(IF(ISERROR(SEARCH(MID(";"&amp;'CASE DATA'!$E292&amp;";",ROW($1:$99),1),";")),"",ROW($1:$99)),COLUMN(G291)+1)-SMALL(IF(ISERROR(SEARCH(MID(";"&amp;'CASE DATA'!$E292&amp;";",ROW($1:$99),1),";")),"",ROW($1:$99)),COLUMN(G291))-1)</f>
        <v/>
      </c>
      <c r="AB292" s="196" t="str" cm="1">
        <f t="array" ref="AB292">MID(";"&amp;'CASE DATA'!$E292&amp;";",SMALL(IF(ISERROR(SEARCH(MID(";"&amp;'CASE DATA'!$E292&amp;";",ROW($1:$99),1),";")),"",ROW($1:$99)+1),COLUMN(H292)),SMALL(IF(ISERROR(SEARCH(MID(";"&amp;'CASE DATA'!$E292&amp;";",ROW($1:$99),1),";")),"",ROW($1:$99)),COLUMN(H291)+1)-SMALL(IF(ISERROR(SEARCH(MID(";"&amp;'CASE DATA'!$E292&amp;";",ROW($1:$99),1),";")),"",ROW($1:$99)),COLUMN(H291))-1)</f>
        <v/>
      </c>
      <c r="AC292" s="196" t="str" cm="1">
        <f t="array" ref="AC292">MID(";"&amp;'CASE DATA'!$E292&amp;";",SMALL(IF(ISERROR(SEARCH(MID(";"&amp;'CASE DATA'!$E292&amp;";",ROW($1:$99),1),";")),"",ROW($1:$99)+1),COLUMN(I292)),SMALL(IF(ISERROR(SEARCH(MID(";"&amp;'CASE DATA'!$E292&amp;";",ROW($1:$99),1),";")),"",ROW($1:$99)),COLUMN(I291)+1)-SMALL(IF(ISERROR(SEARCH(MID(";"&amp;'CASE DATA'!$E292&amp;";",ROW($1:$99),1),";")),"",ROW($1:$99)),COLUMN(I291))-1)</f>
        <v/>
      </c>
      <c r="AD292" s="196" t="str" cm="1">
        <f t="array" ref="AD292">MID(";"&amp;'CASE DATA'!$E292&amp;";",SMALL(IF(ISERROR(SEARCH(MID(";"&amp;'CASE DATA'!$E292&amp;";",ROW($1:$99),1),";")),"",ROW($1:$99)+1),COLUMN(J292)),SMALL(IF(ISERROR(SEARCH(MID(";"&amp;'CASE DATA'!$E292&amp;";",ROW($1:$99),1),";")),"",ROW($1:$99)),COLUMN(J291)+1)-SMALL(IF(ISERROR(SEARCH(MID(";"&amp;'CASE DATA'!$E292&amp;";",ROW($1:$99),1),";")),"",ROW($1:$99)),COLUMN(J291))-1)</f>
        <v/>
      </c>
      <c r="AE292" s="196" t="str" cm="1">
        <f t="array" ref="AE292">MID(";"&amp;'CASE DATA'!$E292&amp;";",SMALL(IF(ISERROR(SEARCH(MID(";"&amp;'CASE DATA'!$E292&amp;";",ROW($1:$99),1),";")),"",ROW($1:$99)+1),COLUMN(K292)),SMALL(IF(ISERROR(SEARCH(MID(";"&amp;'CASE DATA'!$E292&amp;";",ROW($1:$99),1),";")),"",ROW($1:$99)),COLUMN(K291)+1)-SMALL(IF(ISERROR(SEARCH(MID(";"&amp;'CASE DATA'!$E292&amp;";",ROW($1:$99),1),";")),"",ROW($1:$99)),COLUMN(K291))-1)</f>
        <v/>
      </c>
      <c r="AF292" s="196" t="str" cm="1">
        <f t="array" ref="AF292">MID(";"&amp;'CASE DATA'!$E292&amp;";",SMALL(IF(ISERROR(SEARCH(MID(";"&amp;'CASE DATA'!$E292&amp;";",ROW($1:$99),1),";")),"",ROW($1:$99)+1),COLUMN(L292)),SMALL(IF(ISERROR(SEARCH(MID(";"&amp;'CASE DATA'!$E292&amp;";",ROW($1:$99),1),";")),"",ROW($1:$99)),COLUMN(L291)+1)-SMALL(IF(ISERROR(SEARCH(MID(";"&amp;'CASE DATA'!$E292&amp;";",ROW($1:$99),1),";")),"",ROW($1:$99)),COLUMN(L291))-1)</f>
        <v/>
      </c>
    </row>
    <row r="293" spans="19:32" x14ac:dyDescent="0.3">
      <c r="S293" s="11">
        <f t="shared" si="5"/>
        <v>0</v>
      </c>
      <c r="U293" s="196" t="str" cm="1">
        <f t="array" ref="U293">MID(";"&amp;'CASE DATA'!$E293&amp;";",SMALL(IF(ISERROR(SEARCH(MID(";"&amp;'CASE DATA'!$E293&amp;";",ROW($1:$99),1),";")),"",ROW($1:$99)+1),COLUMN(A293)),SMALL(IF(ISERROR(SEARCH(MID(";"&amp;'CASE DATA'!$E293&amp;";",ROW($1:$99),1),";")),"",ROW($1:$99)),COLUMN(A292)+1)-SMALL(IF(ISERROR(SEARCH(MID(";"&amp;'CASE DATA'!$E293&amp;";",ROW($1:$99),1),";")),"",ROW($1:$99)),COLUMN(A292))-1)</f>
        <v/>
      </c>
      <c r="V293" s="196" t="str" cm="1">
        <f t="array" ref="V293">MID(";"&amp;'CASE DATA'!$E293&amp;";",SMALL(IF(ISERROR(SEARCH(MID(";"&amp;'CASE DATA'!$E293&amp;";",ROW($1:$99),1),";")),"",ROW($1:$99)+1),COLUMN(B293)),SMALL(IF(ISERROR(SEARCH(MID(";"&amp;'CASE DATA'!$E293&amp;";",ROW($1:$99),1),";")),"",ROW($1:$99)),COLUMN(B292)+1)-SMALL(IF(ISERROR(SEARCH(MID(";"&amp;'CASE DATA'!$E293&amp;";",ROW($1:$99),1),";")),"",ROW($1:$99)),COLUMN(B292))-1)</f>
        <v/>
      </c>
      <c r="W293" s="196" t="str" cm="1">
        <f t="array" ref="W293">MID(";"&amp;'CASE DATA'!$E293&amp;";",SMALL(IF(ISERROR(SEARCH(MID(";"&amp;'CASE DATA'!$E293&amp;";",ROW($1:$99),1),";")),"",ROW($1:$99)+1),COLUMN(C293)),SMALL(IF(ISERROR(SEARCH(MID(";"&amp;'CASE DATA'!$E293&amp;";",ROW($1:$99),1),";")),"",ROW($1:$99)),COLUMN(C292)+1)-SMALL(IF(ISERROR(SEARCH(MID(";"&amp;'CASE DATA'!$E293&amp;";",ROW($1:$99),1),";")),"",ROW($1:$99)),COLUMN(C292))-1)</f>
        <v/>
      </c>
      <c r="X293" s="196" t="str" cm="1">
        <f t="array" ref="X293">MID(";"&amp;'CASE DATA'!$E293&amp;";",SMALL(IF(ISERROR(SEARCH(MID(";"&amp;'CASE DATA'!$E293&amp;";",ROW($1:$99),1),";")),"",ROW($1:$99)+1),COLUMN(D293)),SMALL(IF(ISERROR(SEARCH(MID(";"&amp;'CASE DATA'!$E293&amp;";",ROW($1:$99),1),";")),"",ROW($1:$99)),COLUMN(D292)+1)-SMALL(IF(ISERROR(SEARCH(MID(";"&amp;'CASE DATA'!$E293&amp;";",ROW($1:$99),1),";")),"",ROW($1:$99)),COLUMN(D292))-1)</f>
        <v/>
      </c>
      <c r="Y293" s="196" t="str" cm="1">
        <f t="array" ref="Y293">MID(";"&amp;'CASE DATA'!$E293&amp;";",SMALL(IF(ISERROR(SEARCH(MID(";"&amp;'CASE DATA'!$E293&amp;";",ROW($1:$99),1),";")),"",ROW($1:$99)+1),COLUMN(E293)),SMALL(IF(ISERROR(SEARCH(MID(";"&amp;'CASE DATA'!$E293&amp;";",ROW($1:$99),1),";")),"",ROW($1:$99)),COLUMN(E292)+1)-SMALL(IF(ISERROR(SEARCH(MID(";"&amp;'CASE DATA'!$E293&amp;";",ROW($1:$99),1),";")),"",ROW($1:$99)),COLUMN(E292))-1)</f>
        <v/>
      </c>
      <c r="Z293" s="196" t="str" cm="1">
        <f t="array" ref="Z293">MID(";"&amp;'CASE DATA'!$E293&amp;";",SMALL(IF(ISERROR(SEARCH(MID(";"&amp;'CASE DATA'!$E293&amp;";",ROW($1:$99),1),";")),"",ROW($1:$99)+1),COLUMN(F293)),SMALL(IF(ISERROR(SEARCH(MID(";"&amp;'CASE DATA'!$E293&amp;";",ROW($1:$99),1),";")),"",ROW($1:$99)),COLUMN(F292)+1)-SMALL(IF(ISERROR(SEARCH(MID(";"&amp;'CASE DATA'!$E293&amp;";",ROW($1:$99),1),";")),"",ROW($1:$99)),COLUMN(F292))-1)</f>
        <v/>
      </c>
      <c r="AA293" s="196" t="str" cm="1">
        <f t="array" ref="AA293">MID(";"&amp;'CASE DATA'!$E293&amp;";",SMALL(IF(ISERROR(SEARCH(MID(";"&amp;'CASE DATA'!$E293&amp;";",ROW($1:$99),1),";")),"",ROW($1:$99)+1),COLUMN(G293)),SMALL(IF(ISERROR(SEARCH(MID(";"&amp;'CASE DATA'!$E293&amp;";",ROW($1:$99),1),";")),"",ROW($1:$99)),COLUMN(G292)+1)-SMALL(IF(ISERROR(SEARCH(MID(";"&amp;'CASE DATA'!$E293&amp;";",ROW($1:$99),1),";")),"",ROW($1:$99)),COLUMN(G292))-1)</f>
        <v/>
      </c>
      <c r="AB293" s="196" t="str" cm="1">
        <f t="array" ref="AB293">MID(";"&amp;'CASE DATA'!$E293&amp;";",SMALL(IF(ISERROR(SEARCH(MID(";"&amp;'CASE DATA'!$E293&amp;";",ROW($1:$99),1),";")),"",ROW($1:$99)+1),COLUMN(H293)),SMALL(IF(ISERROR(SEARCH(MID(";"&amp;'CASE DATA'!$E293&amp;";",ROW($1:$99),1),";")),"",ROW($1:$99)),COLUMN(H292)+1)-SMALL(IF(ISERROR(SEARCH(MID(";"&amp;'CASE DATA'!$E293&amp;";",ROW($1:$99),1),";")),"",ROW($1:$99)),COLUMN(H292))-1)</f>
        <v/>
      </c>
      <c r="AC293" s="196" t="str" cm="1">
        <f t="array" ref="AC293">MID(";"&amp;'CASE DATA'!$E293&amp;";",SMALL(IF(ISERROR(SEARCH(MID(";"&amp;'CASE DATA'!$E293&amp;";",ROW($1:$99),1),";")),"",ROW($1:$99)+1),COLUMN(I293)),SMALL(IF(ISERROR(SEARCH(MID(";"&amp;'CASE DATA'!$E293&amp;";",ROW($1:$99),1),";")),"",ROW($1:$99)),COLUMN(I292)+1)-SMALL(IF(ISERROR(SEARCH(MID(";"&amp;'CASE DATA'!$E293&amp;";",ROW($1:$99),1),";")),"",ROW($1:$99)),COLUMN(I292))-1)</f>
        <v/>
      </c>
      <c r="AD293" s="196" t="str" cm="1">
        <f t="array" ref="AD293">MID(";"&amp;'CASE DATA'!$E293&amp;";",SMALL(IF(ISERROR(SEARCH(MID(";"&amp;'CASE DATA'!$E293&amp;";",ROW($1:$99),1),";")),"",ROW($1:$99)+1),COLUMN(J293)),SMALL(IF(ISERROR(SEARCH(MID(";"&amp;'CASE DATA'!$E293&amp;";",ROW($1:$99),1),";")),"",ROW($1:$99)),COLUMN(J292)+1)-SMALL(IF(ISERROR(SEARCH(MID(";"&amp;'CASE DATA'!$E293&amp;";",ROW($1:$99),1),";")),"",ROW($1:$99)),COLUMN(J292))-1)</f>
        <v/>
      </c>
      <c r="AE293" s="196" t="str" cm="1">
        <f t="array" ref="AE293">MID(";"&amp;'CASE DATA'!$E293&amp;";",SMALL(IF(ISERROR(SEARCH(MID(";"&amp;'CASE DATA'!$E293&amp;";",ROW($1:$99),1),";")),"",ROW($1:$99)+1),COLUMN(K293)),SMALL(IF(ISERROR(SEARCH(MID(";"&amp;'CASE DATA'!$E293&amp;";",ROW($1:$99),1),";")),"",ROW($1:$99)),COLUMN(K292)+1)-SMALL(IF(ISERROR(SEARCH(MID(";"&amp;'CASE DATA'!$E293&amp;";",ROW($1:$99),1),";")),"",ROW($1:$99)),COLUMN(K292))-1)</f>
        <v/>
      </c>
      <c r="AF293" s="196" t="str" cm="1">
        <f t="array" ref="AF293">MID(";"&amp;'CASE DATA'!$E293&amp;";",SMALL(IF(ISERROR(SEARCH(MID(";"&amp;'CASE DATA'!$E293&amp;";",ROW($1:$99),1),";")),"",ROW($1:$99)+1),COLUMN(L293)),SMALL(IF(ISERROR(SEARCH(MID(";"&amp;'CASE DATA'!$E293&amp;";",ROW($1:$99),1),";")),"",ROW($1:$99)),COLUMN(L292)+1)-SMALL(IF(ISERROR(SEARCH(MID(";"&amp;'CASE DATA'!$E293&amp;";",ROW($1:$99),1),";")),"",ROW($1:$99)),COLUMN(L292))-1)</f>
        <v/>
      </c>
    </row>
    <row r="294" spans="19:32" x14ac:dyDescent="0.3">
      <c r="S294" s="11">
        <f t="shared" si="5"/>
        <v>0</v>
      </c>
      <c r="U294" s="196" t="str" cm="1">
        <f t="array" ref="U294">MID(";"&amp;'CASE DATA'!$E294&amp;";",SMALL(IF(ISERROR(SEARCH(MID(";"&amp;'CASE DATA'!$E294&amp;";",ROW($1:$99),1),";")),"",ROW($1:$99)+1),COLUMN(A294)),SMALL(IF(ISERROR(SEARCH(MID(";"&amp;'CASE DATA'!$E294&amp;";",ROW($1:$99),1),";")),"",ROW($1:$99)),COLUMN(A293)+1)-SMALL(IF(ISERROR(SEARCH(MID(";"&amp;'CASE DATA'!$E294&amp;";",ROW($1:$99),1),";")),"",ROW($1:$99)),COLUMN(A293))-1)</f>
        <v/>
      </c>
      <c r="V294" s="196" t="str" cm="1">
        <f t="array" ref="V294">MID(";"&amp;'CASE DATA'!$E294&amp;";",SMALL(IF(ISERROR(SEARCH(MID(";"&amp;'CASE DATA'!$E294&amp;";",ROW($1:$99),1),";")),"",ROW($1:$99)+1),COLUMN(B294)),SMALL(IF(ISERROR(SEARCH(MID(";"&amp;'CASE DATA'!$E294&amp;";",ROW($1:$99),1),";")),"",ROW($1:$99)),COLUMN(B293)+1)-SMALL(IF(ISERROR(SEARCH(MID(";"&amp;'CASE DATA'!$E294&amp;";",ROW($1:$99),1),";")),"",ROW($1:$99)),COLUMN(B293))-1)</f>
        <v/>
      </c>
      <c r="W294" s="196" t="str" cm="1">
        <f t="array" ref="W294">MID(";"&amp;'CASE DATA'!$E294&amp;";",SMALL(IF(ISERROR(SEARCH(MID(";"&amp;'CASE DATA'!$E294&amp;";",ROW($1:$99),1),";")),"",ROW($1:$99)+1),COLUMN(C294)),SMALL(IF(ISERROR(SEARCH(MID(";"&amp;'CASE DATA'!$E294&amp;";",ROW($1:$99),1),";")),"",ROW($1:$99)),COLUMN(C293)+1)-SMALL(IF(ISERROR(SEARCH(MID(";"&amp;'CASE DATA'!$E294&amp;";",ROW($1:$99),1),";")),"",ROW($1:$99)),COLUMN(C293))-1)</f>
        <v/>
      </c>
      <c r="X294" s="196" t="str" cm="1">
        <f t="array" ref="X294">MID(";"&amp;'CASE DATA'!$E294&amp;";",SMALL(IF(ISERROR(SEARCH(MID(";"&amp;'CASE DATA'!$E294&amp;";",ROW($1:$99),1),";")),"",ROW($1:$99)+1),COLUMN(D294)),SMALL(IF(ISERROR(SEARCH(MID(";"&amp;'CASE DATA'!$E294&amp;";",ROW($1:$99),1),";")),"",ROW($1:$99)),COLUMN(D293)+1)-SMALL(IF(ISERROR(SEARCH(MID(";"&amp;'CASE DATA'!$E294&amp;";",ROW($1:$99),1),";")),"",ROW($1:$99)),COLUMN(D293))-1)</f>
        <v/>
      </c>
      <c r="Y294" s="196" t="str" cm="1">
        <f t="array" ref="Y294">MID(";"&amp;'CASE DATA'!$E294&amp;";",SMALL(IF(ISERROR(SEARCH(MID(";"&amp;'CASE DATA'!$E294&amp;";",ROW($1:$99),1),";")),"",ROW($1:$99)+1),COLUMN(E294)),SMALL(IF(ISERROR(SEARCH(MID(";"&amp;'CASE DATA'!$E294&amp;";",ROW($1:$99),1),";")),"",ROW($1:$99)),COLUMN(E293)+1)-SMALL(IF(ISERROR(SEARCH(MID(";"&amp;'CASE DATA'!$E294&amp;";",ROW($1:$99),1),";")),"",ROW($1:$99)),COLUMN(E293))-1)</f>
        <v/>
      </c>
      <c r="Z294" s="196" t="str" cm="1">
        <f t="array" ref="Z294">MID(";"&amp;'CASE DATA'!$E294&amp;";",SMALL(IF(ISERROR(SEARCH(MID(";"&amp;'CASE DATA'!$E294&amp;";",ROW($1:$99),1),";")),"",ROW($1:$99)+1),COLUMN(F294)),SMALL(IF(ISERROR(SEARCH(MID(";"&amp;'CASE DATA'!$E294&amp;";",ROW($1:$99),1),";")),"",ROW($1:$99)),COLUMN(F293)+1)-SMALL(IF(ISERROR(SEARCH(MID(";"&amp;'CASE DATA'!$E294&amp;";",ROW($1:$99),1),";")),"",ROW($1:$99)),COLUMN(F293))-1)</f>
        <v/>
      </c>
      <c r="AA294" s="196" t="str" cm="1">
        <f t="array" ref="AA294">MID(";"&amp;'CASE DATA'!$E294&amp;";",SMALL(IF(ISERROR(SEARCH(MID(";"&amp;'CASE DATA'!$E294&amp;";",ROW($1:$99),1),";")),"",ROW($1:$99)+1),COLUMN(G294)),SMALL(IF(ISERROR(SEARCH(MID(";"&amp;'CASE DATA'!$E294&amp;";",ROW($1:$99),1),";")),"",ROW($1:$99)),COLUMN(G293)+1)-SMALL(IF(ISERROR(SEARCH(MID(";"&amp;'CASE DATA'!$E294&amp;";",ROW($1:$99),1),";")),"",ROW($1:$99)),COLUMN(G293))-1)</f>
        <v/>
      </c>
      <c r="AB294" s="196" t="str" cm="1">
        <f t="array" ref="AB294">MID(";"&amp;'CASE DATA'!$E294&amp;";",SMALL(IF(ISERROR(SEARCH(MID(";"&amp;'CASE DATA'!$E294&amp;";",ROW($1:$99),1),";")),"",ROW($1:$99)+1),COLUMN(H294)),SMALL(IF(ISERROR(SEARCH(MID(";"&amp;'CASE DATA'!$E294&amp;";",ROW($1:$99),1),";")),"",ROW($1:$99)),COLUMN(H293)+1)-SMALL(IF(ISERROR(SEARCH(MID(";"&amp;'CASE DATA'!$E294&amp;";",ROW($1:$99),1),";")),"",ROW($1:$99)),COLUMN(H293))-1)</f>
        <v/>
      </c>
      <c r="AC294" s="196" t="str" cm="1">
        <f t="array" ref="AC294">MID(";"&amp;'CASE DATA'!$E294&amp;";",SMALL(IF(ISERROR(SEARCH(MID(";"&amp;'CASE DATA'!$E294&amp;";",ROW($1:$99),1),";")),"",ROW($1:$99)+1),COLUMN(I294)),SMALL(IF(ISERROR(SEARCH(MID(";"&amp;'CASE DATA'!$E294&amp;";",ROW($1:$99),1),";")),"",ROW($1:$99)),COLUMN(I293)+1)-SMALL(IF(ISERROR(SEARCH(MID(";"&amp;'CASE DATA'!$E294&amp;";",ROW($1:$99),1),";")),"",ROW($1:$99)),COLUMN(I293))-1)</f>
        <v/>
      </c>
      <c r="AD294" s="196" t="str" cm="1">
        <f t="array" ref="AD294">MID(";"&amp;'CASE DATA'!$E294&amp;";",SMALL(IF(ISERROR(SEARCH(MID(";"&amp;'CASE DATA'!$E294&amp;";",ROW($1:$99),1),";")),"",ROW($1:$99)+1),COLUMN(J294)),SMALL(IF(ISERROR(SEARCH(MID(";"&amp;'CASE DATA'!$E294&amp;";",ROW($1:$99),1),";")),"",ROW($1:$99)),COLUMN(J293)+1)-SMALL(IF(ISERROR(SEARCH(MID(";"&amp;'CASE DATA'!$E294&amp;";",ROW($1:$99),1),";")),"",ROW($1:$99)),COLUMN(J293))-1)</f>
        <v/>
      </c>
      <c r="AE294" s="196" t="str" cm="1">
        <f t="array" ref="AE294">MID(";"&amp;'CASE DATA'!$E294&amp;";",SMALL(IF(ISERROR(SEARCH(MID(";"&amp;'CASE DATA'!$E294&amp;";",ROW($1:$99),1),";")),"",ROW($1:$99)+1),COLUMN(K294)),SMALL(IF(ISERROR(SEARCH(MID(";"&amp;'CASE DATA'!$E294&amp;";",ROW($1:$99),1),";")),"",ROW($1:$99)),COLUMN(K293)+1)-SMALL(IF(ISERROR(SEARCH(MID(";"&amp;'CASE DATA'!$E294&amp;";",ROW($1:$99),1),";")),"",ROW($1:$99)),COLUMN(K293))-1)</f>
        <v/>
      </c>
      <c r="AF294" s="196" t="str" cm="1">
        <f t="array" ref="AF294">MID(";"&amp;'CASE DATA'!$E294&amp;";",SMALL(IF(ISERROR(SEARCH(MID(";"&amp;'CASE DATA'!$E294&amp;";",ROW($1:$99),1),";")),"",ROW($1:$99)+1),COLUMN(L294)),SMALL(IF(ISERROR(SEARCH(MID(";"&amp;'CASE DATA'!$E294&amp;";",ROW($1:$99),1),";")),"",ROW($1:$99)),COLUMN(L293)+1)-SMALL(IF(ISERROR(SEARCH(MID(";"&amp;'CASE DATA'!$E294&amp;";",ROW($1:$99),1),";")),"",ROW($1:$99)),COLUMN(L293))-1)</f>
        <v/>
      </c>
    </row>
    <row r="295" spans="19:32" x14ac:dyDescent="0.3">
      <c r="S295" s="11">
        <f t="shared" si="5"/>
        <v>0</v>
      </c>
      <c r="U295" s="196" t="str" cm="1">
        <f t="array" ref="U295">MID(";"&amp;'CASE DATA'!$E295&amp;";",SMALL(IF(ISERROR(SEARCH(MID(";"&amp;'CASE DATA'!$E295&amp;";",ROW($1:$99),1),";")),"",ROW($1:$99)+1),COLUMN(A295)),SMALL(IF(ISERROR(SEARCH(MID(";"&amp;'CASE DATA'!$E295&amp;";",ROW($1:$99),1),";")),"",ROW($1:$99)),COLUMN(A294)+1)-SMALL(IF(ISERROR(SEARCH(MID(";"&amp;'CASE DATA'!$E295&amp;";",ROW($1:$99),1),";")),"",ROW($1:$99)),COLUMN(A294))-1)</f>
        <v/>
      </c>
      <c r="V295" s="196" t="str" cm="1">
        <f t="array" ref="V295">MID(";"&amp;'CASE DATA'!$E295&amp;";",SMALL(IF(ISERROR(SEARCH(MID(";"&amp;'CASE DATA'!$E295&amp;";",ROW($1:$99),1),";")),"",ROW($1:$99)+1),COLUMN(B295)),SMALL(IF(ISERROR(SEARCH(MID(";"&amp;'CASE DATA'!$E295&amp;";",ROW($1:$99),1),";")),"",ROW($1:$99)),COLUMN(B294)+1)-SMALL(IF(ISERROR(SEARCH(MID(";"&amp;'CASE DATA'!$E295&amp;";",ROW($1:$99),1),";")),"",ROW($1:$99)),COLUMN(B294))-1)</f>
        <v/>
      </c>
      <c r="W295" s="196" t="str" cm="1">
        <f t="array" ref="W295">MID(";"&amp;'CASE DATA'!$E295&amp;";",SMALL(IF(ISERROR(SEARCH(MID(";"&amp;'CASE DATA'!$E295&amp;";",ROW($1:$99),1),";")),"",ROW($1:$99)+1),COLUMN(C295)),SMALL(IF(ISERROR(SEARCH(MID(";"&amp;'CASE DATA'!$E295&amp;";",ROW($1:$99),1),";")),"",ROW($1:$99)),COLUMN(C294)+1)-SMALL(IF(ISERROR(SEARCH(MID(";"&amp;'CASE DATA'!$E295&amp;";",ROW($1:$99),1),";")),"",ROW($1:$99)),COLUMN(C294))-1)</f>
        <v/>
      </c>
      <c r="X295" s="196" t="str" cm="1">
        <f t="array" ref="X295">MID(";"&amp;'CASE DATA'!$E295&amp;";",SMALL(IF(ISERROR(SEARCH(MID(";"&amp;'CASE DATA'!$E295&amp;";",ROW($1:$99),1),";")),"",ROW($1:$99)+1),COLUMN(D295)),SMALL(IF(ISERROR(SEARCH(MID(";"&amp;'CASE DATA'!$E295&amp;";",ROW($1:$99),1),";")),"",ROW($1:$99)),COLUMN(D294)+1)-SMALL(IF(ISERROR(SEARCH(MID(";"&amp;'CASE DATA'!$E295&amp;";",ROW($1:$99),1),";")),"",ROW($1:$99)),COLUMN(D294))-1)</f>
        <v/>
      </c>
      <c r="Y295" s="196" t="str" cm="1">
        <f t="array" ref="Y295">MID(";"&amp;'CASE DATA'!$E295&amp;";",SMALL(IF(ISERROR(SEARCH(MID(";"&amp;'CASE DATA'!$E295&amp;";",ROW($1:$99),1),";")),"",ROW($1:$99)+1),COLUMN(E295)),SMALL(IF(ISERROR(SEARCH(MID(";"&amp;'CASE DATA'!$E295&amp;";",ROW($1:$99),1),";")),"",ROW($1:$99)),COLUMN(E294)+1)-SMALL(IF(ISERROR(SEARCH(MID(";"&amp;'CASE DATA'!$E295&amp;";",ROW($1:$99),1),";")),"",ROW($1:$99)),COLUMN(E294))-1)</f>
        <v/>
      </c>
      <c r="Z295" s="196" t="str" cm="1">
        <f t="array" ref="Z295">MID(";"&amp;'CASE DATA'!$E295&amp;";",SMALL(IF(ISERROR(SEARCH(MID(";"&amp;'CASE DATA'!$E295&amp;";",ROW($1:$99),1),";")),"",ROW($1:$99)+1),COLUMN(F295)),SMALL(IF(ISERROR(SEARCH(MID(";"&amp;'CASE DATA'!$E295&amp;";",ROW($1:$99),1),";")),"",ROW($1:$99)),COLUMN(F294)+1)-SMALL(IF(ISERROR(SEARCH(MID(";"&amp;'CASE DATA'!$E295&amp;";",ROW($1:$99),1),";")),"",ROW($1:$99)),COLUMN(F294))-1)</f>
        <v/>
      </c>
      <c r="AA295" s="196" t="str" cm="1">
        <f t="array" ref="AA295">MID(";"&amp;'CASE DATA'!$E295&amp;";",SMALL(IF(ISERROR(SEARCH(MID(";"&amp;'CASE DATA'!$E295&amp;";",ROW($1:$99),1),";")),"",ROW($1:$99)+1),COLUMN(G295)),SMALL(IF(ISERROR(SEARCH(MID(";"&amp;'CASE DATA'!$E295&amp;";",ROW($1:$99),1),";")),"",ROW($1:$99)),COLUMN(G294)+1)-SMALL(IF(ISERROR(SEARCH(MID(";"&amp;'CASE DATA'!$E295&amp;";",ROW($1:$99),1),";")),"",ROW($1:$99)),COLUMN(G294))-1)</f>
        <v/>
      </c>
      <c r="AB295" s="196" t="str" cm="1">
        <f t="array" ref="AB295">MID(";"&amp;'CASE DATA'!$E295&amp;";",SMALL(IF(ISERROR(SEARCH(MID(";"&amp;'CASE DATA'!$E295&amp;";",ROW($1:$99),1),";")),"",ROW($1:$99)+1),COLUMN(H295)),SMALL(IF(ISERROR(SEARCH(MID(";"&amp;'CASE DATA'!$E295&amp;";",ROW($1:$99),1),";")),"",ROW($1:$99)),COLUMN(H294)+1)-SMALL(IF(ISERROR(SEARCH(MID(";"&amp;'CASE DATA'!$E295&amp;";",ROW($1:$99),1),";")),"",ROW($1:$99)),COLUMN(H294))-1)</f>
        <v/>
      </c>
      <c r="AC295" s="196" t="str" cm="1">
        <f t="array" ref="AC295">MID(";"&amp;'CASE DATA'!$E295&amp;";",SMALL(IF(ISERROR(SEARCH(MID(";"&amp;'CASE DATA'!$E295&amp;";",ROW($1:$99),1),";")),"",ROW($1:$99)+1),COLUMN(I295)),SMALL(IF(ISERROR(SEARCH(MID(";"&amp;'CASE DATA'!$E295&amp;";",ROW($1:$99),1),";")),"",ROW($1:$99)),COLUMN(I294)+1)-SMALL(IF(ISERROR(SEARCH(MID(";"&amp;'CASE DATA'!$E295&amp;";",ROW($1:$99),1),";")),"",ROW($1:$99)),COLUMN(I294))-1)</f>
        <v/>
      </c>
      <c r="AD295" s="196" t="str" cm="1">
        <f t="array" ref="AD295">MID(";"&amp;'CASE DATA'!$E295&amp;";",SMALL(IF(ISERROR(SEARCH(MID(";"&amp;'CASE DATA'!$E295&amp;";",ROW($1:$99),1),";")),"",ROW($1:$99)+1),COLUMN(J295)),SMALL(IF(ISERROR(SEARCH(MID(";"&amp;'CASE DATA'!$E295&amp;";",ROW($1:$99),1),";")),"",ROW($1:$99)),COLUMN(J294)+1)-SMALL(IF(ISERROR(SEARCH(MID(";"&amp;'CASE DATA'!$E295&amp;";",ROW($1:$99),1),";")),"",ROW($1:$99)),COLUMN(J294))-1)</f>
        <v/>
      </c>
      <c r="AE295" s="196" t="str" cm="1">
        <f t="array" ref="AE295">MID(";"&amp;'CASE DATA'!$E295&amp;";",SMALL(IF(ISERROR(SEARCH(MID(";"&amp;'CASE DATA'!$E295&amp;";",ROW($1:$99),1),";")),"",ROW($1:$99)+1),COLUMN(K295)),SMALL(IF(ISERROR(SEARCH(MID(";"&amp;'CASE DATA'!$E295&amp;";",ROW($1:$99),1),";")),"",ROW($1:$99)),COLUMN(K294)+1)-SMALL(IF(ISERROR(SEARCH(MID(";"&amp;'CASE DATA'!$E295&amp;";",ROW($1:$99),1),";")),"",ROW($1:$99)),COLUMN(K294))-1)</f>
        <v/>
      </c>
      <c r="AF295" s="196" t="str" cm="1">
        <f t="array" ref="AF295">MID(";"&amp;'CASE DATA'!$E295&amp;";",SMALL(IF(ISERROR(SEARCH(MID(";"&amp;'CASE DATA'!$E295&amp;";",ROW($1:$99),1),";")),"",ROW($1:$99)+1),COLUMN(L295)),SMALL(IF(ISERROR(SEARCH(MID(";"&amp;'CASE DATA'!$E295&amp;";",ROW($1:$99),1),";")),"",ROW($1:$99)),COLUMN(L294)+1)-SMALL(IF(ISERROR(SEARCH(MID(";"&amp;'CASE DATA'!$E295&amp;";",ROW($1:$99),1),";")),"",ROW($1:$99)),COLUMN(L294))-1)</f>
        <v/>
      </c>
    </row>
    <row r="296" spans="19:32" x14ac:dyDescent="0.3">
      <c r="S296" s="11">
        <f t="shared" si="5"/>
        <v>0</v>
      </c>
      <c r="U296" s="196" t="str" cm="1">
        <f t="array" ref="U296">MID(";"&amp;'CASE DATA'!$E296&amp;";",SMALL(IF(ISERROR(SEARCH(MID(";"&amp;'CASE DATA'!$E296&amp;";",ROW($1:$99),1),";")),"",ROW($1:$99)+1),COLUMN(A296)),SMALL(IF(ISERROR(SEARCH(MID(";"&amp;'CASE DATA'!$E296&amp;";",ROW($1:$99),1),";")),"",ROW($1:$99)),COLUMN(A295)+1)-SMALL(IF(ISERROR(SEARCH(MID(";"&amp;'CASE DATA'!$E296&amp;";",ROW($1:$99),1),";")),"",ROW($1:$99)),COLUMN(A295))-1)</f>
        <v/>
      </c>
      <c r="V296" s="196" t="str" cm="1">
        <f t="array" ref="V296">MID(";"&amp;'CASE DATA'!$E296&amp;";",SMALL(IF(ISERROR(SEARCH(MID(";"&amp;'CASE DATA'!$E296&amp;";",ROW($1:$99),1),";")),"",ROW($1:$99)+1),COLUMN(B296)),SMALL(IF(ISERROR(SEARCH(MID(";"&amp;'CASE DATA'!$E296&amp;";",ROW($1:$99),1),";")),"",ROW($1:$99)),COLUMN(B295)+1)-SMALL(IF(ISERROR(SEARCH(MID(";"&amp;'CASE DATA'!$E296&amp;";",ROW($1:$99),1),";")),"",ROW($1:$99)),COLUMN(B295))-1)</f>
        <v/>
      </c>
      <c r="W296" s="196" t="str" cm="1">
        <f t="array" ref="W296">MID(";"&amp;'CASE DATA'!$E296&amp;";",SMALL(IF(ISERROR(SEARCH(MID(";"&amp;'CASE DATA'!$E296&amp;";",ROW($1:$99),1),";")),"",ROW($1:$99)+1),COLUMN(C296)),SMALL(IF(ISERROR(SEARCH(MID(";"&amp;'CASE DATA'!$E296&amp;";",ROW($1:$99),1),";")),"",ROW($1:$99)),COLUMN(C295)+1)-SMALL(IF(ISERROR(SEARCH(MID(";"&amp;'CASE DATA'!$E296&amp;";",ROW($1:$99),1),";")),"",ROW($1:$99)),COLUMN(C295))-1)</f>
        <v/>
      </c>
      <c r="X296" s="196" t="str" cm="1">
        <f t="array" ref="X296">MID(";"&amp;'CASE DATA'!$E296&amp;";",SMALL(IF(ISERROR(SEARCH(MID(";"&amp;'CASE DATA'!$E296&amp;";",ROW($1:$99),1),";")),"",ROW($1:$99)+1),COLUMN(D296)),SMALL(IF(ISERROR(SEARCH(MID(";"&amp;'CASE DATA'!$E296&amp;";",ROW($1:$99),1),";")),"",ROW($1:$99)),COLUMN(D295)+1)-SMALL(IF(ISERROR(SEARCH(MID(";"&amp;'CASE DATA'!$E296&amp;";",ROW($1:$99),1),";")),"",ROW($1:$99)),COLUMN(D295))-1)</f>
        <v/>
      </c>
      <c r="Y296" s="196" t="str" cm="1">
        <f t="array" ref="Y296">MID(";"&amp;'CASE DATA'!$E296&amp;";",SMALL(IF(ISERROR(SEARCH(MID(";"&amp;'CASE DATA'!$E296&amp;";",ROW($1:$99),1),";")),"",ROW($1:$99)+1),COLUMN(E296)),SMALL(IF(ISERROR(SEARCH(MID(";"&amp;'CASE DATA'!$E296&amp;";",ROW($1:$99),1),";")),"",ROW($1:$99)),COLUMN(E295)+1)-SMALL(IF(ISERROR(SEARCH(MID(";"&amp;'CASE DATA'!$E296&amp;";",ROW($1:$99),1),";")),"",ROW($1:$99)),COLUMN(E295))-1)</f>
        <v/>
      </c>
      <c r="Z296" s="196" t="str" cm="1">
        <f t="array" ref="Z296">MID(";"&amp;'CASE DATA'!$E296&amp;";",SMALL(IF(ISERROR(SEARCH(MID(";"&amp;'CASE DATA'!$E296&amp;";",ROW($1:$99),1),";")),"",ROW($1:$99)+1),COLUMN(F296)),SMALL(IF(ISERROR(SEARCH(MID(";"&amp;'CASE DATA'!$E296&amp;";",ROW($1:$99),1),";")),"",ROW($1:$99)),COLUMN(F295)+1)-SMALL(IF(ISERROR(SEARCH(MID(";"&amp;'CASE DATA'!$E296&amp;";",ROW($1:$99),1),";")),"",ROW($1:$99)),COLUMN(F295))-1)</f>
        <v/>
      </c>
      <c r="AA296" s="196" t="str" cm="1">
        <f t="array" ref="AA296">MID(";"&amp;'CASE DATA'!$E296&amp;";",SMALL(IF(ISERROR(SEARCH(MID(";"&amp;'CASE DATA'!$E296&amp;";",ROW($1:$99),1),";")),"",ROW($1:$99)+1),COLUMN(G296)),SMALL(IF(ISERROR(SEARCH(MID(";"&amp;'CASE DATA'!$E296&amp;";",ROW($1:$99),1),";")),"",ROW($1:$99)),COLUMN(G295)+1)-SMALL(IF(ISERROR(SEARCH(MID(";"&amp;'CASE DATA'!$E296&amp;";",ROW($1:$99),1),";")),"",ROW($1:$99)),COLUMN(G295))-1)</f>
        <v/>
      </c>
      <c r="AB296" s="196" t="str" cm="1">
        <f t="array" ref="AB296">MID(";"&amp;'CASE DATA'!$E296&amp;";",SMALL(IF(ISERROR(SEARCH(MID(";"&amp;'CASE DATA'!$E296&amp;";",ROW($1:$99),1),";")),"",ROW($1:$99)+1),COLUMN(H296)),SMALL(IF(ISERROR(SEARCH(MID(";"&amp;'CASE DATA'!$E296&amp;";",ROW($1:$99),1),";")),"",ROW($1:$99)),COLUMN(H295)+1)-SMALL(IF(ISERROR(SEARCH(MID(";"&amp;'CASE DATA'!$E296&amp;";",ROW($1:$99),1),";")),"",ROW($1:$99)),COLUMN(H295))-1)</f>
        <v/>
      </c>
      <c r="AC296" s="196" t="str" cm="1">
        <f t="array" ref="AC296">MID(";"&amp;'CASE DATA'!$E296&amp;";",SMALL(IF(ISERROR(SEARCH(MID(";"&amp;'CASE DATA'!$E296&amp;";",ROW($1:$99),1),";")),"",ROW($1:$99)+1),COLUMN(I296)),SMALL(IF(ISERROR(SEARCH(MID(";"&amp;'CASE DATA'!$E296&amp;";",ROW($1:$99),1),";")),"",ROW($1:$99)),COLUMN(I295)+1)-SMALL(IF(ISERROR(SEARCH(MID(";"&amp;'CASE DATA'!$E296&amp;";",ROW($1:$99),1),";")),"",ROW($1:$99)),COLUMN(I295))-1)</f>
        <v/>
      </c>
      <c r="AD296" s="196" t="str" cm="1">
        <f t="array" ref="AD296">MID(";"&amp;'CASE DATA'!$E296&amp;";",SMALL(IF(ISERROR(SEARCH(MID(";"&amp;'CASE DATA'!$E296&amp;";",ROW($1:$99),1),";")),"",ROW($1:$99)+1),COLUMN(J296)),SMALL(IF(ISERROR(SEARCH(MID(";"&amp;'CASE DATA'!$E296&amp;";",ROW($1:$99),1),";")),"",ROW($1:$99)),COLUMN(J295)+1)-SMALL(IF(ISERROR(SEARCH(MID(";"&amp;'CASE DATA'!$E296&amp;";",ROW($1:$99),1),";")),"",ROW($1:$99)),COLUMN(J295))-1)</f>
        <v/>
      </c>
      <c r="AE296" s="196" t="str" cm="1">
        <f t="array" ref="AE296">MID(";"&amp;'CASE DATA'!$E296&amp;";",SMALL(IF(ISERROR(SEARCH(MID(";"&amp;'CASE DATA'!$E296&amp;";",ROW($1:$99),1),";")),"",ROW($1:$99)+1),COLUMN(K296)),SMALL(IF(ISERROR(SEARCH(MID(";"&amp;'CASE DATA'!$E296&amp;";",ROW($1:$99),1),";")),"",ROW($1:$99)),COLUMN(K295)+1)-SMALL(IF(ISERROR(SEARCH(MID(";"&amp;'CASE DATA'!$E296&amp;";",ROW($1:$99),1),";")),"",ROW($1:$99)),COLUMN(K295))-1)</f>
        <v/>
      </c>
      <c r="AF296" s="196" t="str" cm="1">
        <f t="array" ref="AF296">MID(";"&amp;'CASE DATA'!$E296&amp;";",SMALL(IF(ISERROR(SEARCH(MID(";"&amp;'CASE DATA'!$E296&amp;";",ROW($1:$99),1),";")),"",ROW($1:$99)+1),COLUMN(L296)),SMALL(IF(ISERROR(SEARCH(MID(";"&amp;'CASE DATA'!$E296&amp;";",ROW($1:$99),1),";")),"",ROW($1:$99)),COLUMN(L295)+1)-SMALL(IF(ISERROR(SEARCH(MID(";"&amp;'CASE DATA'!$E296&amp;";",ROW($1:$99),1),";")),"",ROW($1:$99)),COLUMN(L295))-1)</f>
        <v/>
      </c>
    </row>
    <row r="297" spans="19:32" x14ac:dyDescent="0.3">
      <c r="S297" s="11">
        <f t="shared" si="5"/>
        <v>0</v>
      </c>
      <c r="U297" s="196" t="str" cm="1">
        <f t="array" ref="U297">MID(";"&amp;'CASE DATA'!$E297&amp;";",SMALL(IF(ISERROR(SEARCH(MID(";"&amp;'CASE DATA'!$E297&amp;";",ROW($1:$99),1),";")),"",ROW($1:$99)+1),COLUMN(A297)),SMALL(IF(ISERROR(SEARCH(MID(";"&amp;'CASE DATA'!$E297&amp;";",ROW($1:$99),1),";")),"",ROW($1:$99)),COLUMN(A296)+1)-SMALL(IF(ISERROR(SEARCH(MID(";"&amp;'CASE DATA'!$E297&amp;";",ROW($1:$99),1),";")),"",ROW($1:$99)),COLUMN(A296))-1)</f>
        <v/>
      </c>
      <c r="V297" s="196" t="str" cm="1">
        <f t="array" ref="V297">MID(";"&amp;'CASE DATA'!$E297&amp;";",SMALL(IF(ISERROR(SEARCH(MID(";"&amp;'CASE DATA'!$E297&amp;";",ROW($1:$99),1),";")),"",ROW($1:$99)+1),COLUMN(B297)),SMALL(IF(ISERROR(SEARCH(MID(";"&amp;'CASE DATA'!$E297&amp;";",ROW($1:$99),1),";")),"",ROW($1:$99)),COLUMN(B296)+1)-SMALL(IF(ISERROR(SEARCH(MID(";"&amp;'CASE DATA'!$E297&amp;";",ROW($1:$99),1),";")),"",ROW($1:$99)),COLUMN(B296))-1)</f>
        <v/>
      </c>
      <c r="W297" s="196" t="str" cm="1">
        <f t="array" ref="W297">MID(";"&amp;'CASE DATA'!$E297&amp;";",SMALL(IF(ISERROR(SEARCH(MID(";"&amp;'CASE DATA'!$E297&amp;";",ROW($1:$99),1),";")),"",ROW($1:$99)+1),COLUMN(C297)),SMALL(IF(ISERROR(SEARCH(MID(";"&amp;'CASE DATA'!$E297&amp;";",ROW($1:$99),1),";")),"",ROW($1:$99)),COLUMN(C296)+1)-SMALL(IF(ISERROR(SEARCH(MID(";"&amp;'CASE DATA'!$E297&amp;";",ROW($1:$99),1),";")),"",ROW($1:$99)),COLUMN(C296))-1)</f>
        <v/>
      </c>
      <c r="X297" s="196" t="str" cm="1">
        <f t="array" ref="X297">MID(";"&amp;'CASE DATA'!$E297&amp;";",SMALL(IF(ISERROR(SEARCH(MID(";"&amp;'CASE DATA'!$E297&amp;";",ROW($1:$99),1),";")),"",ROW($1:$99)+1),COLUMN(D297)),SMALL(IF(ISERROR(SEARCH(MID(";"&amp;'CASE DATA'!$E297&amp;";",ROW($1:$99),1),";")),"",ROW($1:$99)),COLUMN(D296)+1)-SMALL(IF(ISERROR(SEARCH(MID(";"&amp;'CASE DATA'!$E297&amp;";",ROW($1:$99),1),";")),"",ROW($1:$99)),COLUMN(D296))-1)</f>
        <v/>
      </c>
      <c r="Y297" s="196" t="str" cm="1">
        <f t="array" ref="Y297">MID(";"&amp;'CASE DATA'!$E297&amp;";",SMALL(IF(ISERROR(SEARCH(MID(";"&amp;'CASE DATA'!$E297&amp;";",ROW($1:$99),1),";")),"",ROW($1:$99)+1),COLUMN(E297)),SMALL(IF(ISERROR(SEARCH(MID(";"&amp;'CASE DATA'!$E297&amp;";",ROW($1:$99),1),";")),"",ROW($1:$99)),COLUMN(E296)+1)-SMALL(IF(ISERROR(SEARCH(MID(";"&amp;'CASE DATA'!$E297&amp;";",ROW($1:$99),1),";")),"",ROW($1:$99)),COLUMN(E296))-1)</f>
        <v/>
      </c>
      <c r="Z297" s="196" t="str" cm="1">
        <f t="array" ref="Z297">MID(";"&amp;'CASE DATA'!$E297&amp;";",SMALL(IF(ISERROR(SEARCH(MID(";"&amp;'CASE DATA'!$E297&amp;";",ROW($1:$99),1),";")),"",ROW($1:$99)+1),COLUMN(F297)),SMALL(IF(ISERROR(SEARCH(MID(";"&amp;'CASE DATA'!$E297&amp;";",ROW($1:$99),1),";")),"",ROW($1:$99)),COLUMN(F296)+1)-SMALL(IF(ISERROR(SEARCH(MID(";"&amp;'CASE DATA'!$E297&amp;";",ROW($1:$99),1),";")),"",ROW($1:$99)),COLUMN(F296))-1)</f>
        <v/>
      </c>
      <c r="AA297" s="196" t="str" cm="1">
        <f t="array" ref="AA297">MID(";"&amp;'CASE DATA'!$E297&amp;";",SMALL(IF(ISERROR(SEARCH(MID(";"&amp;'CASE DATA'!$E297&amp;";",ROW($1:$99),1),";")),"",ROW($1:$99)+1),COLUMN(G297)),SMALL(IF(ISERROR(SEARCH(MID(";"&amp;'CASE DATA'!$E297&amp;";",ROW($1:$99),1),";")),"",ROW($1:$99)),COLUMN(G296)+1)-SMALL(IF(ISERROR(SEARCH(MID(";"&amp;'CASE DATA'!$E297&amp;";",ROW($1:$99),1),";")),"",ROW($1:$99)),COLUMN(G296))-1)</f>
        <v/>
      </c>
      <c r="AB297" s="196" t="str" cm="1">
        <f t="array" ref="AB297">MID(";"&amp;'CASE DATA'!$E297&amp;";",SMALL(IF(ISERROR(SEARCH(MID(";"&amp;'CASE DATA'!$E297&amp;";",ROW($1:$99),1),";")),"",ROW($1:$99)+1),COLUMN(H297)),SMALL(IF(ISERROR(SEARCH(MID(";"&amp;'CASE DATA'!$E297&amp;";",ROW($1:$99),1),";")),"",ROW($1:$99)),COLUMN(H296)+1)-SMALL(IF(ISERROR(SEARCH(MID(";"&amp;'CASE DATA'!$E297&amp;";",ROW($1:$99),1),";")),"",ROW($1:$99)),COLUMN(H296))-1)</f>
        <v/>
      </c>
      <c r="AC297" s="196" t="str" cm="1">
        <f t="array" ref="AC297">MID(";"&amp;'CASE DATA'!$E297&amp;";",SMALL(IF(ISERROR(SEARCH(MID(";"&amp;'CASE DATA'!$E297&amp;";",ROW($1:$99),1),";")),"",ROW($1:$99)+1),COLUMN(I297)),SMALL(IF(ISERROR(SEARCH(MID(";"&amp;'CASE DATA'!$E297&amp;";",ROW($1:$99),1),";")),"",ROW($1:$99)),COLUMN(I296)+1)-SMALL(IF(ISERROR(SEARCH(MID(";"&amp;'CASE DATA'!$E297&amp;";",ROW($1:$99),1),";")),"",ROW($1:$99)),COLUMN(I296))-1)</f>
        <v/>
      </c>
      <c r="AD297" s="196" t="str" cm="1">
        <f t="array" ref="AD297">MID(";"&amp;'CASE DATA'!$E297&amp;";",SMALL(IF(ISERROR(SEARCH(MID(";"&amp;'CASE DATA'!$E297&amp;";",ROW($1:$99),1),";")),"",ROW($1:$99)+1),COLUMN(J297)),SMALL(IF(ISERROR(SEARCH(MID(";"&amp;'CASE DATA'!$E297&amp;";",ROW($1:$99),1),";")),"",ROW($1:$99)),COLUMN(J296)+1)-SMALL(IF(ISERROR(SEARCH(MID(";"&amp;'CASE DATA'!$E297&amp;";",ROW($1:$99),1),";")),"",ROW($1:$99)),COLUMN(J296))-1)</f>
        <v/>
      </c>
      <c r="AE297" s="196" t="str" cm="1">
        <f t="array" ref="AE297">MID(";"&amp;'CASE DATA'!$E297&amp;";",SMALL(IF(ISERROR(SEARCH(MID(";"&amp;'CASE DATA'!$E297&amp;";",ROW($1:$99),1),";")),"",ROW($1:$99)+1),COLUMN(K297)),SMALL(IF(ISERROR(SEARCH(MID(";"&amp;'CASE DATA'!$E297&amp;";",ROW($1:$99),1),";")),"",ROW($1:$99)),COLUMN(K296)+1)-SMALL(IF(ISERROR(SEARCH(MID(";"&amp;'CASE DATA'!$E297&amp;";",ROW($1:$99),1),";")),"",ROW($1:$99)),COLUMN(K296))-1)</f>
        <v/>
      </c>
      <c r="AF297" s="196" t="str" cm="1">
        <f t="array" ref="AF297">MID(";"&amp;'CASE DATA'!$E297&amp;";",SMALL(IF(ISERROR(SEARCH(MID(";"&amp;'CASE DATA'!$E297&amp;";",ROW($1:$99),1),";")),"",ROW($1:$99)+1),COLUMN(L297)),SMALL(IF(ISERROR(SEARCH(MID(";"&amp;'CASE DATA'!$E297&amp;";",ROW($1:$99),1),";")),"",ROW($1:$99)),COLUMN(L296)+1)-SMALL(IF(ISERROR(SEARCH(MID(";"&amp;'CASE DATA'!$E297&amp;";",ROW($1:$99),1),";")),"",ROW($1:$99)),COLUMN(L296))-1)</f>
        <v/>
      </c>
    </row>
    <row r="298" spans="19:32" x14ac:dyDescent="0.3">
      <c r="S298" s="11">
        <f t="shared" si="5"/>
        <v>0</v>
      </c>
      <c r="U298" s="196" t="str" cm="1">
        <f t="array" ref="U298">MID(";"&amp;'CASE DATA'!$E298&amp;";",SMALL(IF(ISERROR(SEARCH(MID(";"&amp;'CASE DATA'!$E298&amp;";",ROW($1:$99),1),";")),"",ROW($1:$99)+1),COLUMN(A298)),SMALL(IF(ISERROR(SEARCH(MID(";"&amp;'CASE DATA'!$E298&amp;";",ROW($1:$99),1),";")),"",ROW($1:$99)),COLUMN(A297)+1)-SMALL(IF(ISERROR(SEARCH(MID(";"&amp;'CASE DATA'!$E298&amp;";",ROW($1:$99),1),";")),"",ROW($1:$99)),COLUMN(A297))-1)</f>
        <v/>
      </c>
      <c r="V298" s="196" t="str" cm="1">
        <f t="array" ref="V298">MID(";"&amp;'CASE DATA'!$E298&amp;";",SMALL(IF(ISERROR(SEARCH(MID(";"&amp;'CASE DATA'!$E298&amp;";",ROW($1:$99),1),";")),"",ROW($1:$99)+1),COLUMN(B298)),SMALL(IF(ISERROR(SEARCH(MID(";"&amp;'CASE DATA'!$E298&amp;";",ROW($1:$99),1),";")),"",ROW($1:$99)),COLUMN(B297)+1)-SMALL(IF(ISERROR(SEARCH(MID(";"&amp;'CASE DATA'!$E298&amp;";",ROW($1:$99),1),";")),"",ROW($1:$99)),COLUMN(B297))-1)</f>
        <v/>
      </c>
      <c r="W298" s="196" t="str" cm="1">
        <f t="array" ref="W298">MID(";"&amp;'CASE DATA'!$E298&amp;";",SMALL(IF(ISERROR(SEARCH(MID(";"&amp;'CASE DATA'!$E298&amp;";",ROW($1:$99),1),";")),"",ROW($1:$99)+1),COLUMN(C298)),SMALL(IF(ISERROR(SEARCH(MID(";"&amp;'CASE DATA'!$E298&amp;";",ROW($1:$99),1),";")),"",ROW($1:$99)),COLUMN(C297)+1)-SMALL(IF(ISERROR(SEARCH(MID(";"&amp;'CASE DATA'!$E298&amp;";",ROW($1:$99),1),";")),"",ROW($1:$99)),COLUMN(C297))-1)</f>
        <v/>
      </c>
      <c r="X298" s="196" t="str" cm="1">
        <f t="array" ref="X298">MID(";"&amp;'CASE DATA'!$E298&amp;";",SMALL(IF(ISERROR(SEARCH(MID(";"&amp;'CASE DATA'!$E298&amp;";",ROW($1:$99),1),";")),"",ROW($1:$99)+1),COLUMN(D298)),SMALL(IF(ISERROR(SEARCH(MID(";"&amp;'CASE DATA'!$E298&amp;";",ROW($1:$99),1),";")),"",ROW($1:$99)),COLUMN(D297)+1)-SMALL(IF(ISERROR(SEARCH(MID(";"&amp;'CASE DATA'!$E298&amp;";",ROW($1:$99),1),";")),"",ROW($1:$99)),COLUMN(D297))-1)</f>
        <v/>
      </c>
      <c r="Y298" s="196" t="str" cm="1">
        <f t="array" ref="Y298">MID(";"&amp;'CASE DATA'!$E298&amp;";",SMALL(IF(ISERROR(SEARCH(MID(";"&amp;'CASE DATA'!$E298&amp;";",ROW($1:$99),1),";")),"",ROW($1:$99)+1),COLUMN(E298)),SMALL(IF(ISERROR(SEARCH(MID(";"&amp;'CASE DATA'!$E298&amp;";",ROW($1:$99),1),";")),"",ROW($1:$99)),COLUMN(E297)+1)-SMALL(IF(ISERROR(SEARCH(MID(";"&amp;'CASE DATA'!$E298&amp;";",ROW($1:$99),1),";")),"",ROW($1:$99)),COLUMN(E297))-1)</f>
        <v/>
      </c>
      <c r="Z298" s="196" t="str" cm="1">
        <f t="array" ref="Z298">MID(";"&amp;'CASE DATA'!$E298&amp;";",SMALL(IF(ISERROR(SEARCH(MID(";"&amp;'CASE DATA'!$E298&amp;";",ROW($1:$99),1),";")),"",ROW($1:$99)+1),COLUMN(F298)),SMALL(IF(ISERROR(SEARCH(MID(";"&amp;'CASE DATA'!$E298&amp;";",ROW($1:$99),1),";")),"",ROW($1:$99)),COLUMN(F297)+1)-SMALL(IF(ISERROR(SEARCH(MID(";"&amp;'CASE DATA'!$E298&amp;";",ROW($1:$99),1),";")),"",ROW($1:$99)),COLUMN(F297))-1)</f>
        <v/>
      </c>
      <c r="AA298" s="196" t="str" cm="1">
        <f t="array" ref="AA298">MID(";"&amp;'CASE DATA'!$E298&amp;";",SMALL(IF(ISERROR(SEARCH(MID(";"&amp;'CASE DATA'!$E298&amp;";",ROW($1:$99),1),";")),"",ROW($1:$99)+1),COLUMN(G298)),SMALL(IF(ISERROR(SEARCH(MID(";"&amp;'CASE DATA'!$E298&amp;";",ROW($1:$99),1),";")),"",ROW($1:$99)),COLUMN(G297)+1)-SMALL(IF(ISERROR(SEARCH(MID(";"&amp;'CASE DATA'!$E298&amp;";",ROW($1:$99),1),";")),"",ROW($1:$99)),COLUMN(G297))-1)</f>
        <v/>
      </c>
      <c r="AB298" s="196" t="str" cm="1">
        <f t="array" ref="AB298">MID(";"&amp;'CASE DATA'!$E298&amp;";",SMALL(IF(ISERROR(SEARCH(MID(";"&amp;'CASE DATA'!$E298&amp;";",ROW($1:$99),1),";")),"",ROW($1:$99)+1),COLUMN(H298)),SMALL(IF(ISERROR(SEARCH(MID(";"&amp;'CASE DATA'!$E298&amp;";",ROW($1:$99),1),";")),"",ROW($1:$99)),COLUMN(H297)+1)-SMALL(IF(ISERROR(SEARCH(MID(";"&amp;'CASE DATA'!$E298&amp;";",ROW($1:$99),1),";")),"",ROW($1:$99)),COLUMN(H297))-1)</f>
        <v/>
      </c>
      <c r="AC298" s="196" t="str" cm="1">
        <f t="array" ref="AC298">MID(";"&amp;'CASE DATA'!$E298&amp;";",SMALL(IF(ISERROR(SEARCH(MID(";"&amp;'CASE DATA'!$E298&amp;";",ROW($1:$99),1),";")),"",ROW($1:$99)+1),COLUMN(I298)),SMALL(IF(ISERROR(SEARCH(MID(";"&amp;'CASE DATA'!$E298&amp;";",ROW($1:$99),1),";")),"",ROW($1:$99)),COLUMN(I297)+1)-SMALL(IF(ISERROR(SEARCH(MID(";"&amp;'CASE DATA'!$E298&amp;";",ROW($1:$99),1),";")),"",ROW($1:$99)),COLUMN(I297))-1)</f>
        <v/>
      </c>
      <c r="AD298" s="196" t="str" cm="1">
        <f t="array" ref="AD298">MID(";"&amp;'CASE DATA'!$E298&amp;";",SMALL(IF(ISERROR(SEARCH(MID(";"&amp;'CASE DATA'!$E298&amp;";",ROW($1:$99),1),";")),"",ROW($1:$99)+1),COLUMN(J298)),SMALL(IF(ISERROR(SEARCH(MID(";"&amp;'CASE DATA'!$E298&amp;";",ROW($1:$99),1),";")),"",ROW($1:$99)),COLUMN(J297)+1)-SMALL(IF(ISERROR(SEARCH(MID(";"&amp;'CASE DATA'!$E298&amp;";",ROW($1:$99),1),";")),"",ROW($1:$99)),COLUMN(J297))-1)</f>
        <v/>
      </c>
      <c r="AE298" s="196" t="str" cm="1">
        <f t="array" ref="AE298">MID(";"&amp;'CASE DATA'!$E298&amp;";",SMALL(IF(ISERROR(SEARCH(MID(";"&amp;'CASE DATA'!$E298&amp;";",ROW($1:$99),1),";")),"",ROW($1:$99)+1),COLUMN(K298)),SMALL(IF(ISERROR(SEARCH(MID(";"&amp;'CASE DATA'!$E298&amp;";",ROW($1:$99),1),";")),"",ROW($1:$99)),COLUMN(K297)+1)-SMALL(IF(ISERROR(SEARCH(MID(";"&amp;'CASE DATA'!$E298&amp;";",ROW($1:$99),1),";")),"",ROW($1:$99)),COLUMN(K297))-1)</f>
        <v/>
      </c>
      <c r="AF298" s="196" t="str" cm="1">
        <f t="array" ref="AF298">MID(";"&amp;'CASE DATA'!$E298&amp;";",SMALL(IF(ISERROR(SEARCH(MID(";"&amp;'CASE DATA'!$E298&amp;";",ROW($1:$99),1),";")),"",ROW($1:$99)+1),COLUMN(L298)),SMALL(IF(ISERROR(SEARCH(MID(";"&amp;'CASE DATA'!$E298&amp;";",ROW($1:$99),1),";")),"",ROW($1:$99)),COLUMN(L297)+1)-SMALL(IF(ISERROR(SEARCH(MID(";"&amp;'CASE DATA'!$E298&amp;";",ROW($1:$99),1),";")),"",ROW($1:$99)),COLUMN(L297))-1)</f>
        <v/>
      </c>
    </row>
    <row r="299" spans="19:32" x14ac:dyDescent="0.3">
      <c r="S299" s="11">
        <f t="shared" si="5"/>
        <v>0</v>
      </c>
      <c r="U299" s="196" t="str" cm="1">
        <f t="array" ref="U299">MID(";"&amp;'CASE DATA'!$E299&amp;";",SMALL(IF(ISERROR(SEARCH(MID(";"&amp;'CASE DATA'!$E299&amp;";",ROW($1:$99),1),";")),"",ROW($1:$99)+1),COLUMN(A299)),SMALL(IF(ISERROR(SEARCH(MID(";"&amp;'CASE DATA'!$E299&amp;";",ROW($1:$99),1),";")),"",ROW($1:$99)),COLUMN(A298)+1)-SMALL(IF(ISERROR(SEARCH(MID(";"&amp;'CASE DATA'!$E299&amp;";",ROW($1:$99),1),";")),"",ROW($1:$99)),COLUMN(A298))-1)</f>
        <v/>
      </c>
      <c r="V299" s="196" t="str" cm="1">
        <f t="array" ref="V299">MID(";"&amp;'CASE DATA'!$E299&amp;";",SMALL(IF(ISERROR(SEARCH(MID(";"&amp;'CASE DATA'!$E299&amp;";",ROW($1:$99),1),";")),"",ROW($1:$99)+1),COLUMN(B299)),SMALL(IF(ISERROR(SEARCH(MID(";"&amp;'CASE DATA'!$E299&amp;";",ROW($1:$99),1),";")),"",ROW($1:$99)),COLUMN(B298)+1)-SMALL(IF(ISERROR(SEARCH(MID(";"&amp;'CASE DATA'!$E299&amp;";",ROW($1:$99),1),";")),"",ROW($1:$99)),COLUMN(B298))-1)</f>
        <v/>
      </c>
      <c r="W299" s="196" t="str" cm="1">
        <f t="array" ref="W299">MID(";"&amp;'CASE DATA'!$E299&amp;";",SMALL(IF(ISERROR(SEARCH(MID(";"&amp;'CASE DATA'!$E299&amp;";",ROW($1:$99),1),";")),"",ROW($1:$99)+1),COLUMN(C299)),SMALL(IF(ISERROR(SEARCH(MID(";"&amp;'CASE DATA'!$E299&amp;";",ROW($1:$99),1),";")),"",ROW($1:$99)),COLUMN(C298)+1)-SMALL(IF(ISERROR(SEARCH(MID(";"&amp;'CASE DATA'!$E299&amp;";",ROW($1:$99),1),";")),"",ROW($1:$99)),COLUMN(C298))-1)</f>
        <v/>
      </c>
      <c r="X299" s="196" t="str" cm="1">
        <f t="array" ref="X299">MID(";"&amp;'CASE DATA'!$E299&amp;";",SMALL(IF(ISERROR(SEARCH(MID(";"&amp;'CASE DATA'!$E299&amp;";",ROW($1:$99),1),";")),"",ROW($1:$99)+1),COLUMN(D299)),SMALL(IF(ISERROR(SEARCH(MID(";"&amp;'CASE DATA'!$E299&amp;";",ROW($1:$99),1),";")),"",ROW($1:$99)),COLUMN(D298)+1)-SMALL(IF(ISERROR(SEARCH(MID(";"&amp;'CASE DATA'!$E299&amp;";",ROW($1:$99),1),";")),"",ROW($1:$99)),COLUMN(D298))-1)</f>
        <v/>
      </c>
      <c r="Y299" s="196" t="str" cm="1">
        <f t="array" ref="Y299">MID(";"&amp;'CASE DATA'!$E299&amp;";",SMALL(IF(ISERROR(SEARCH(MID(";"&amp;'CASE DATA'!$E299&amp;";",ROW($1:$99),1),";")),"",ROW($1:$99)+1),COLUMN(E299)),SMALL(IF(ISERROR(SEARCH(MID(";"&amp;'CASE DATA'!$E299&amp;";",ROW($1:$99),1),";")),"",ROW($1:$99)),COLUMN(E298)+1)-SMALL(IF(ISERROR(SEARCH(MID(";"&amp;'CASE DATA'!$E299&amp;";",ROW($1:$99),1),";")),"",ROW($1:$99)),COLUMN(E298))-1)</f>
        <v/>
      </c>
      <c r="Z299" s="196" t="str" cm="1">
        <f t="array" ref="Z299">MID(";"&amp;'CASE DATA'!$E299&amp;";",SMALL(IF(ISERROR(SEARCH(MID(";"&amp;'CASE DATA'!$E299&amp;";",ROW($1:$99),1),";")),"",ROW($1:$99)+1),COLUMN(F299)),SMALL(IF(ISERROR(SEARCH(MID(";"&amp;'CASE DATA'!$E299&amp;";",ROW($1:$99),1),";")),"",ROW($1:$99)),COLUMN(F298)+1)-SMALL(IF(ISERROR(SEARCH(MID(";"&amp;'CASE DATA'!$E299&amp;";",ROW($1:$99),1),";")),"",ROW($1:$99)),COLUMN(F298))-1)</f>
        <v/>
      </c>
      <c r="AA299" s="196" t="str" cm="1">
        <f t="array" ref="AA299">MID(";"&amp;'CASE DATA'!$E299&amp;";",SMALL(IF(ISERROR(SEARCH(MID(";"&amp;'CASE DATA'!$E299&amp;";",ROW($1:$99),1),";")),"",ROW($1:$99)+1),COLUMN(G299)),SMALL(IF(ISERROR(SEARCH(MID(";"&amp;'CASE DATA'!$E299&amp;";",ROW($1:$99),1),";")),"",ROW($1:$99)),COLUMN(G298)+1)-SMALL(IF(ISERROR(SEARCH(MID(";"&amp;'CASE DATA'!$E299&amp;";",ROW($1:$99),1),";")),"",ROW($1:$99)),COLUMN(G298))-1)</f>
        <v/>
      </c>
      <c r="AB299" s="196" t="str" cm="1">
        <f t="array" ref="AB299">MID(";"&amp;'CASE DATA'!$E299&amp;";",SMALL(IF(ISERROR(SEARCH(MID(";"&amp;'CASE DATA'!$E299&amp;";",ROW($1:$99),1),";")),"",ROW($1:$99)+1),COLUMN(H299)),SMALL(IF(ISERROR(SEARCH(MID(";"&amp;'CASE DATA'!$E299&amp;";",ROW($1:$99),1),";")),"",ROW($1:$99)),COLUMN(H298)+1)-SMALL(IF(ISERROR(SEARCH(MID(";"&amp;'CASE DATA'!$E299&amp;";",ROW($1:$99),1),";")),"",ROW($1:$99)),COLUMN(H298))-1)</f>
        <v/>
      </c>
      <c r="AC299" s="196" t="str" cm="1">
        <f t="array" ref="AC299">MID(";"&amp;'CASE DATA'!$E299&amp;";",SMALL(IF(ISERROR(SEARCH(MID(";"&amp;'CASE DATA'!$E299&amp;";",ROW($1:$99),1),";")),"",ROW($1:$99)+1),COLUMN(I299)),SMALL(IF(ISERROR(SEARCH(MID(";"&amp;'CASE DATA'!$E299&amp;";",ROW($1:$99),1),";")),"",ROW($1:$99)),COLUMN(I298)+1)-SMALL(IF(ISERROR(SEARCH(MID(";"&amp;'CASE DATA'!$E299&amp;";",ROW($1:$99),1),";")),"",ROW($1:$99)),COLUMN(I298))-1)</f>
        <v/>
      </c>
      <c r="AD299" s="196" t="str" cm="1">
        <f t="array" ref="AD299">MID(";"&amp;'CASE DATA'!$E299&amp;";",SMALL(IF(ISERROR(SEARCH(MID(";"&amp;'CASE DATA'!$E299&amp;";",ROW($1:$99),1),";")),"",ROW($1:$99)+1),COLUMN(J299)),SMALL(IF(ISERROR(SEARCH(MID(";"&amp;'CASE DATA'!$E299&amp;";",ROW($1:$99),1),";")),"",ROW($1:$99)),COLUMN(J298)+1)-SMALL(IF(ISERROR(SEARCH(MID(";"&amp;'CASE DATA'!$E299&amp;";",ROW($1:$99),1),";")),"",ROW($1:$99)),COLUMN(J298))-1)</f>
        <v/>
      </c>
      <c r="AE299" s="196" t="str" cm="1">
        <f t="array" ref="AE299">MID(";"&amp;'CASE DATA'!$E299&amp;";",SMALL(IF(ISERROR(SEARCH(MID(";"&amp;'CASE DATA'!$E299&amp;";",ROW($1:$99),1),";")),"",ROW($1:$99)+1),COLUMN(K299)),SMALL(IF(ISERROR(SEARCH(MID(";"&amp;'CASE DATA'!$E299&amp;";",ROW($1:$99),1),";")),"",ROW($1:$99)),COLUMN(K298)+1)-SMALL(IF(ISERROR(SEARCH(MID(";"&amp;'CASE DATA'!$E299&amp;";",ROW($1:$99),1),";")),"",ROW($1:$99)),COLUMN(K298))-1)</f>
        <v/>
      </c>
      <c r="AF299" s="196" t="str" cm="1">
        <f t="array" ref="AF299">MID(";"&amp;'CASE DATA'!$E299&amp;";",SMALL(IF(ISERROR(SEARCH(MID(";"&amp;'CASE DATA'!$E299&amp;";",ROW($1:$99),1),";")),"",ROW($1:$99)+1),COLUMN(L299)),SMALL(IF(ISERROR(SEARCH(MID(";"&amp;'CASE DATA'!$E299&amp;";",ROW($1:$99),1),";")),"",ROW($1:$99)),COLUMN(L298)+1)-SMALL(IF(ISERROR(SEARCH(MID(";"&amp;'CASE DATA'!$E299&amp;";",ROW($1:$99),1),";")),"",ROW($1:$99)),COLUMN(L298))-1)</f>
        <v/>
      </c>
    </row>
    <row r="300" spans="19:32" x14ac:dyDescent="0.3">
      <c r="S300" s="11">
        <f t="shared" si="5"/>
        <v>0</v>
      </c>
      <c r="U300" s="196" t="str" cm="1">
        <f t="array" ref="U300">MID(";"&amp;'CASE DATA'!$E300&amp;";",SMALL(IF(ISERROR(SEARCH(MID(";"&amp;'CASE DATA'!$E300&amp;";",ROW($1:$99),1),";")),"",ROW($1:$99)+1),COLUMN(A300)),SMALL(IF(ISERROR(SEARCH(MID(";"&amp;'CASE DATA'!$E300&amp;";",ROW($1:$99),1),";")),"",ROW($1:$99)),COLUMN(A299)+1)-SMALL(IF(ISERROR(SEARCH(MID(";"&amp;'CASE DATA'!$E300&amp;";",ROW($1:$99),1),";")),"",ROW($1:$99)),COLUMN(A299))-1)</f>
        <v/>
      </c>
      <c r="V300" s="196" t="str" cm="1">
        <f t="array" ref="V300">MID(";"&amp;'CASE DATA'!$E300&amp;";",SMALL(IF(ISERROR(SEARCH(MID(";"&amp;'CASE DATA'!$E300&amp;";",ROW($1:$99),1),";")),"",ROW($1:$99)+1),COLUMN(B300)),SMALL(IF(ISERROR(SEARCH(MID(";"&amp;'CASE DATA'!$E300&amp;";",ROW($1:$99),1),";")),"",ROW($1:$99)),COLUMN(B299)+1)-SMALL(IF(ISERROR(SEARCH(MID(";"&amp;'CASE DATA'!$E300&amp;";",ROW($1:$99),1),";")),"",ROW($1:$99)),COLUMN(B299))-1)</f>
        <v/>
      </c>
      <c r="W300" s="196" t="str" cm="1">
        <f t="array" ref="W300">MID(";"&amp;'CASE DATA'!$E300&amp;";",SMALL(IF(ISERROR(SEARCH(MID(";"&amp;'CASE DATA'!$E300&amp;";",ROW($1:$99),1),";")),"",ROW($1:$99)+1),COLUMN(C300)),SMALL(IF(ISERROR(SEARCH(MID(";"&amp;'CASE DATA'!$E300&amp;";",ROW($1:$99),1),";")),"",ROW($1:$99)),COLUMN(C299)+1)-SMALL(IF(ISERROR(SEARCH(MID(";"&amp;'CASE DATA'!$E300&amp;";",ROW($1:$99),1),";")),"",ROW($1:$99)),COLUMN(C299))-1)</f>
        <v/>
      </c>
      <c r="X300" s="196" t="str" cm="1">
        <f t="array" ref="X300">MID(";"&amp;'CASE DATA'!$E300&amp;";",SMALL(IF(ISERROR(SEARCH(MID(";"&amp;'CASE DATA'!$E300&amp;";",ROW($1:$99),1),";")),"",ROW($1:$99)+1),COLUMN(D300)),SMALL(IF(ISERROR(SEARCH(MID(";"&amp;'CASE DATA'!$E300&amp;";",ROW($1:$99),1),";")),"",ROW($1:$99)),COLUMN(D299)+1)-SMALL(IF(ISERROR(SEARCH(MID(";"&amp;'CASE DATA'!$E300&amp;";",ROW($1:$99),1),";")),"",ROW($1:$99)),COLUMN(D299))-1)</f>
        <v/>
      </c>
      <c r="Y300" s="196" t="str" cm="1">
        <f t="array" ref="Y300">MID(";"&amp;'CASE DATA'!$E300&amp;";",SMALL(IF(ISERROR(SEARCH(MID(";"&amp;'CASE DATA'!$E300&amp;";",ROW($1:$99),1),";")),"",ROW($1:$99)+1),COLUMN(E300)),SMALL(IF(ISERROR(SEARCH(MID(";"&amp;'CASE DATA'!$E300&amp;";",ROW($1:$99),1),";")),"",ROW($1:$99)),COLUMN(E299)+1)-SMALL(IF(ISERROR(SEARCH(MID(";"&amp;'CASE DATA'!$E300&amp;";",ROW($1:$99),1),";")),"",ROW($1:$99)),COLUMN(E299))-1)</f>
        <v/>
      </c>
      <c r="Z300" s="196" t="str" cm="1">
        <f t="array" ref="Z300">MID(";"&amp;'CASE DATA'!$E300&amp;";",SMALL(IF(ISERROR(SEARCH(MID(";"&amp;'CASE DATA'!$E300&amp;";",ROW($1:$99),1),";")),"",ROW($1:$99)+1),COLUMN(F300)),SMALL(IF(ISERROR(SEARCH(MID(";"&amp;'CASE DATA'!$E300&amp;";",ROW($1:$99),1),";")),"",ROW($1:$99)),COLUMN(F299)+1)-SMALL(IF(ISERROR(SEARCH(MID(";"&amp;'CASE DATA'!$E300&amp;";",ROW($1:$99),1),";")),"",ROW($1:$99)),COLUMN(F299))-1)</f>
        <v/>
      </c>
      <c r="AA300" s="196" t="str" cm="1">
        <f t="array" ref="AA300">MID(";"&amp;'CASE DATA'!$E300&amp;";",SMALL(IF(ISERROR(SEARCH(MID(";"&amp;'CASE DATA'!$E300&amp;";",ROW($1:$99),1),";")),"",ROW($1:$99)+1),COLUMN(G300)),SMALL(IF(ISERROR(SEARCH(MID(";"&amp;'CASE DATA'!$E300&amp;";",ROW($1:$99),1),";")),"",ROW($1:$99)),COLUMN(G299)+1)-SMALL(IF(ISERROR(SEARCH(MID(";"&amp;'CASE DATA'!$E300&amp;";",ROW($1:$99),1),";")),"",ROW($1:$99)),COLUMN(G299))-1)</f>
        <v/>
      </c>
      <c r="AB300" s="196" t="str" cm="1">
        <f t="array" ref="AB300">MID(";"&amp;'CASE DATA'!$E300&amp;";",SMALL(IF(ISERROR(SEARCH(MID(";"&amp;'CASE DATA'!$E300&amp;";",ROW($1:$99),1),";")),"",ROW($1:$99)+1),COLUMN(H300)),SMALL(IF(ISERROR(SEARCH(MID(";"&amp;'CASE DATA'!$E300&amp;";",ROW($1:$99),1),";")),"",ROW($1:$99)),COLUMN(H299)+1)-SMALL(IF(ISERROR(SEARCH(MID(";"&amp;'CASE DATA'!$E300&amp;";",ROW($1:$99),1),";")),"",ROW($1:$99)),COLUMN(H299))-1)</f>
        <v/>
      </c>
      <c r="AC300" s="196" t="str" cm="1">
        <f t="array" ref="AC300">MID(";"&amp;'CASE DATA'!$E300&amp;";",SMALL(IF(ISERROR(SEARCH(MID(";"&amp;'CASE DATA'!$E300&amp;";",ROW($1:$99),1),";")),"",ROW($1:$99)+1),COLUMN(I300)),SMALL(IF(ISERROR(SEARCH(MID(";"&amp;'CASE DATA'!$E300&amp;";",ROW($1:$99),1),";")),"",ROW($1:$99)),COLUMN(I299)+1)-SMALL(IF(ISERROR(SEARCH(MID(";"&amp;'CASE DATA'!$E300&amp;";",ROW($1:$99),1),";")),"",ROW($1:$99)),COLUMN(I299))-1)</f>
        <v/>
      </c>
      <c r="AD300" s="196" t="str" cm="1">
        <f t="array" ref="AD300">MID(";"&amp;'CASE DATA'!$E300&amp;";",SMALL(IF(ISERROR(SEARCH(MID(";"&amp;'CASE DATA'!$E300&amp;";",ROW($1:$99),1),";")),"",ROW($1:$99)+1),COLUMN(J300)),SMALL(IF(ISERROR(SEARCH(MID(";"&amp;'CASE DATA'!$E300&amp;";",ROW($1:$99),1),";")),"",ROW($1:$99)),COLUMN(J299)+1)-SMALL(IF(ISERROR(SEARCH(MID(";"&amp;'CASE DATA'!$E300&amp;";",ROW($1:$99),1),";")),"",ROW($1:$99)),COLUMN(J299))-1)</f>
        <v/>
      </c>
      <c r="AE300" s="196" t="str" cm="1">
        <f t="array" ref="AE300">MID(";"&amp;'CASE DATA'!$E300&amp;";",SMALL(IF(ISERROR(SEARCH(MID(";"&amp;'CASE DATA'!$E300&amp;";",ROW($1:$99),1),";")),"",ROW($1:$99)+1),COLUMN(K300)),SMALL(IF(ISERROR(SEARCH(MID(";"&amp;'CASE DATA'!$E300&amp;";",ROW($1:$99),1),";")),"",ROW($1:$99)),COLUMN(K299)+1)-SMALL(IF(ISERROR(SEARCH(MID(";"&amp;'CASE DATA'!$E300&amp;";",ROW($1:$99),1),";")),"",ROW($1:$99)),COLUMN(K299))-1)</f>
        <v/>
      </c>
      <c r="AF300" s="196" t="str" cm="1">
        <f t="array" ref="AF300">MID(";"&amp;'CASE DATA'!$E300&amp;";",SMALL(IF(ISERROR(SEARCH(MID(";"&amp;'CASE DATA'!$E300&amp;";",ROW($1:$99),1),";")),"",ROW($1:$99)+1),COLUMN(L300)),SMALL(IF(ISERROR(SEARCH(MID(";"&amp;'CASE DATA'!$E300&amp;";",ROW($1:$99),1),";")),"",ROW($1:$99)),COLUMN(L299)+1)-SMALL(IF(ISERROR(SEARCH(MID(";"&amp;'CASE DATA'!$E300&amp;";",ROW($1:$99),1),";")),"",ROW($1:$99)),COLUMN(L299))-1)</f>
        <v/>
      </c>
    </row>
    <row r="1048576" spans="2:2" x14ac:dyDescent="0.3">
      <c r="B1048576" s="167" t="s">
        <v>28</v>
      </c>
    </row>
  </sheetData>
  <sortState xmlns:xlrd2="http://schemas.microsoft.com/office/spreadsheetml/2017/richdata2" ref="A4:P42">
    <sortCondition ref="A4:A42"/>
  </sortState>
  <mergeCells count="11">
    <mergeCell ref="U3:AF3"/>
    <mergeCell ref="A1:H1"/>
    <mergeCell ref="I2:R2"/>
    <mergeCell ref="B2:B3"/>
    <mergeCell ref="H2:H3"/>
    <mergeCell ref="G2:G3"/>
    <mergeCell ref="A2:A3"/>
    <mergeCell ref="C2:C3"/>
    <mergeCell ref="E2:E3"/>
    <mergeCell ref="F2:F3"/>
    <mergeCell ref="D2:D3"/>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5" operator="lessThan" id="{B55559CC-5906-4858-BD97-3999BE366DD6}">
            <xm:f>'BASIC INFO'!#REF!-7300</xm:f>
            <x14:dxf>
              <font>
                <color rgb="FF9C0006"/>
              </font>
              <fill>
                <patternFill>
                  <bgColor rgb="FFFFC7CE"/>
                </patternFill>
              </fill>
            </x14:dxf>
          </x14:cfRule>
          <xm:sqref>C16:C24</xm:sqref>
        </x14:conditionalFormatting>
        <x14:conditionalFormatting xmlns:xm="http://schemas.microsoft.com/office/excel/2006/main">
          <x14:cfRule type="cellIs" priority="13" operator="lessThan" id="{8856AABD-6883-402B-954D-332DA6FFDAAA}">
            <xm:f>'BASIC INFO'!#REF!-7300</xm:f>
            <x14:dxf>
              <font>
                <color rgb="FF9C0006"/>
              </font>
              <fill>
                <patternFill>
                  <bgColor rgb="FFFFC7CE"/>
                </patternFill>
              </fill>
            </x14:dxf>
          </x14:cfRule>
          <xm:sqref>C25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D200"/>
  <sheetViews>
    <sheetView zoomScale="70" zoomScaleNormal="70" workbookViewId="0">
      <pane xSplit="1" topLeftCell="C1" activePane="topRight" state="frozen"/>
      <selection pane="topRight" activeCell="M3" sqref="M3"/>
    </sheetView>
  </sheetViews>
  <sheetFormatPr defaultRowHeight="14.4" x14ac:dyDescent="0.3"/>
  <cols>
    <col min="1" max="1" width="23.21875" customWidth="1"/>
    <col min="2" max="2" width="29.77734375" customWidth="1"/>
    <col min="3" max="3" width="16.77734375" customWidth="1"/>
    <col min="4" max="4" width="7.77734375" customWidth="1"/>
    <col min="5" max="5" width="15" customWidth="1"/>
    <col min="6" max="6" width="18" customWidth="1"/>
    <col min="7" max="7" width="21.5546875" customWidth="1"/>
    <col min="8" max="8" width="14.5546875" customWidth="1"/>
    <col min="9" max="9" width="15.77734375" customWidth="1"/>
    <col min="10" max="10" width="14.21875" customWidth="1"/>
    <col min="11" max="11" width="12" customWidth="1"/>
    <col min="12" max="13" width="17.21875" customWidth="1"/>
    <col min="14" max="14" width="15.21875" customWidth="1"/>
    <col min="15" max="16" width="17.21875" customWidth="1"/>
    <col min="17" max="17" width="14" customWidth="1"/>
    <col min="18" max="18" width="14.21875" customWidth="1"/>
    <col min="19" max="19" width="12.44140625" customWidth="1"/>
    <col min="20" max="20" width="13.77734375" customWidth="1"/>
    <col min="21" max="21" width="11.5546875" customWidth="1"/>
    <col min="22" max="22" width="12.44140625" customWidth="1"/>
    <col min="23" max="23" width="20.6640625" style="167" customWidth="1"/>
    <col min="24" max="24" width="10.21875" customWidth="1"/>
    <col min="25" max="25" width="10.77734375" customWidth="1"/>
    <col min="26" max="26" width="14.44140625" customWidth="1"/>
    <col min="27" max="27" width="17.5546875" customWidth="1"/>
    <col min="28" max="28" width="13.6640625" customWidth="1"/>
    <col min="29" max="29" width="16.6640625" customWidth="1"/>
    <col min="30" max="30" width="11.5546875" bestFit="1" customWidth="1"/>
  </cols>
  <sheetData>
    <row r="1" spans="1:30" ht="35.25" customHeight="1" x14ac:dyDescent="0.3">
      <c r="A1" s="225" t="s">
        <v>10</v>
      </c>
      <c r="B1" s="220" t="s">
        <v>29</v>
      </c>
      <c r="C1" s="229" t="s">
        <v>30</v>
      </c>
      <c r="D1" s="227" t="s">
        <v>31</v>
      </c>
      <c r="E1" s="227"/>
      <c r="F1" s="227"/>
      <c r="G1" s="227"/>
      <c r="H1" s="228" t="s">
        <v>32</v>
      </c>
      <c r="I1" s="228"/>
      <c r="J1" s="228"/>
      <c r="K1" s="228"/>
      <c r="L1" s="231" t="s">
        <v>33</v>
      </c>
      <c r="M1" s="232"/>
      <c r="N1" s="232"/>
      <c r="O1" s="232"/>
      <c r="P1" s="232"/>
      <c r="Q1" s="233"/>
      <c r="R1" s="234" t="s">
        <v>34</v>
      </c>
      <c r="S1" s="235"/>
      <c r="T1" s="235"/>
      <c r="U1" s="236"/>
      <c r="V1" s="237" t="s">
        <v>35</v>
      </c>
      <c r="W1" s="238"/>
      <c r="X1" s="239"/>
      <c r="Y1" s="223" t="s">
        <v>36</v>
      </c>
      <c r="Z1" s="224"/>
      <c r="AA1" s="224"/>
    </row>
    <row r="2" spans="1:30" ht="47.25" customHeight="1" x14ac:dyDescent="0.3">
      <c r="A2" s="226"/>
      <c r="B2" s="220"/>
      <c r="C2" s="230"/>
      <c r="D2" s="7" t="s">
        <v>37</v>
      </c>
      <c r="E2" s="4" t="s">
        <v>423</v>
      </c>
      <c r="F2" s="4" t="s">
        <v>38</v>
      </c>
      <c r="G2" s="4" t="s">
        <v>39</v>
      </c>
      <c r="H2" s="144" t="s">
        <v>40</v>
      </c>
      <c r="I2" s="144" t="s">
        <v>41</v>
      </c>
      <c r="J2" s="144" t="s">
        <v>42</v>
      </c>
      <c r="K2" s="145" t="s">
        <v>43</v>
      </c>
      <c r="L2" s="200" t="s">
        <v>428</v>
      </c>
      <c r="M2" s="200" t="s">
        <v>44</v>
      </c>
      <c r="N2" s="131" t="s">
        <v>38</v>
      </c>
      <c r="O2" s="146" t="s">
        <v>45</v>
      </c>
      <c r="P2" s="146" t="s">
        <v>42</v>
      </c>
      <c r="Q2" s="146" t="s">
        <v>46</v>
      </c>
      <c r="R2" s="147" t="s">
        <v>47</v>
      </c>
      <c r="S2" s="147" t="s">
        <v>15</v>
      </c>
      <c r="T2" s="148" t="s">
        <v>41</v>
      </c>
      <c r="U2" s="148" t="s">
        <v>42</v>
      </c>
      <c r="V2" s="149" t="s">
        <v>48</v>
      </c>
      <c r="W2" s="173" t="s">
        <v>424</v>
      </c>
      <c r="X2" s="150" t="s">
        <v>49</v>
      </c>
      <c r="Y2" s="151" t="s">
        <v>49</v>
      </c>
      <c r="Z2" s="171" t="s">
        <v>50</v>
      </c>
      <c r="AA2" s="171" t="s">
        <v>424</v>
      </c>
    </row>
    <row r="3" spans="1:30" x14ac:dyDescent="0.3">
      <c r="A3" s="152" t="str">
        <f xml:space="preserve"> IF('CASE DATA'!A4="","",'CASE DATA'!A4)</f>
        <v>00000STCR000001</v>
      </c>
      <c r="B3" s="152">
        <f xml:space="preserve"> IF('CASE DATA'!A4="","",'CASE DATA'!E4)</f>
        <v>0</v>
      </c>
      <c r="C3" s="153">
        <f xml:space="preserve"> 'CASE DATA'!C4</f>
        <v>36892</v>
      </c>
      <c r="D3" s="8" t="str">
        <f xml:space="preserve"> IF(OR('CASE DATA'!F4="JUV", 'CASE DATA'!F5="JWV"), "YES", "NO")</f>
        <v>NO</v>
      </c>
      <c r="E3" s="8" t="str" cm="1">
        <f t="array" ref="E3">IF(D3="YES",IF(SUM(COUNTIF('CASE DATA'!$F$4:$F$200, {"GTR","GPL","DEF","JUV"}))&gt;0, "YES","NO"),"N/A")</f>
        <v>N/A</v>
      </c>
      <c r="F3" s="8" t="str">
        <f>IF(D3="YES",IF(COUNTIF('CASE DATA'!$C$4:$C$200, "")-COUNTIF('CASE DATA'!$A$4:$A$200, "")&gt;0, "YES","NO"),"N/A")</f>
        <v>N/A</v>
      </c>
      <c r="G3" s="154" t="str">
        <f xml:space="preserve"> _xlfn.IFS(D3="NO", "N/A", AND('BASIC INFO'!$B$3&gt;'BASIC INFO'!$B$6+6574.5, C3+730.5&lt;'BASIC INFO'!$B$3), "YES", 'BASIC INFO'!$B$3&lt;('BASIC INFO'!$B$6+6574.5), "NOT YET 18", C3+730.5&gt;'BASIC INFO'!$B$3, "NOT YET 2 YEARS")</f>
        <v>N/A</v>
      </c>
      <c r="H3" s="169" t="str">
        <f xml:space="preserve"> IF(LEFT('CASE DATA'!E4,4)&lt;&gt;"321.",IF(OR('CASE DATA'!F4="DISM", 'CASE DATA'!F4="ACQ", 'CASE DATA'!F4="NOTF", 'CASE DATA'!F4="WTHD", 'CASE DATA'!F4="TNSF"), "YES", "NO"), "TRAFFIC")</f>
        <v>NO</v>
      </c>
      <c r="I3" s="168" t="str">
        <f xml:space="preserve"> IF(H3="YES",'CASE DATA'!K4,"N/A")</f>
        <v>N/A</v>
      </c>
      <c r="J3" s="168" t="str">
        <f>IF(H3="YES",'CASE DATA'!I4+'CASE DATA'!J4+'CASE DATA'!L4+'CASE DATA'!M4+'CASE DATA'!N4+'CASE DATA'!O4+'CASE DATA'!M4+'CASE DATA'!Q4+'CASE DATA'!R4,"N/A")</f>
        <v>N/A</v>
      </c>
      <c r="K3" s="152" t="str">
        <f xml:space="preserve"> IF(H3="YES",IF(C3+180&lt;'BASIC INFO'!$B$3, "YES", "NO"),"N/A")</f>
        <v>N/A</v>
      </c>
      <c r="L3" s="168" t="str" cm="1">
        <f t="array" ref="L3">IF(OR('CASE DATA'!F4="GTR", 'CASE DATA'!F4="GPL"),IF(SUM(COUNTIF('CASE DATA'!U4:AF4, TABLES!$N$2:$N$217&amp;"*"))&gt;0,"felony","eligible"),"n/a")</f>
        <v>eligible</v>
      </c>
      <c r="M3" s="168" t="str" cm="1">
        <f t="array" ref="M3">IF(L3="eligible",IF(OR((SUM(COUNTIF('CASE DATA'!U4:AF4,TABLES!$P$2:$P$19&amp;"*"))&gt;0),LEFT('CASE DATA'!U4:AF4,4)="717C", LEFT('CASE DATA'!U4:AF4, 3)="719", LEFT('CASE DATA'!U4:AF4,3)="720", LEFT('CASE DATA'!U4:AF4,3)="724", LEFT('CASE DATA'!U4:AF4,3)="726", LEFT('CASE DATA'!U4:AF4,3)="728", LEFT('CASE DATA'!U4:AF4,4)="901A"), "ineligible misd","eligible"),"n/a")</f>
        <v>eligible</v>
      </c>
      <c r="N3" s="168" t="str">
        <f>IF(M3="eligible",IF(COUNTIF('CASE DATA'!$C$4:$C$200, "")-COUNTIF('CASE DATA'!$A$4:$A$200, "")&gt;0, "YES","NO"),"N/A")</f>
        <v>NO</v>
      </c>
      <c r="O3" s="168">
        <f xml:space="preserve"> IF(M3="eligible",'CASE DATA'!K4,"N/A")</f>
        <v>0</v>
      </c>
      <c r="P3" s="168">
        <f xml:space="preserve"> IF(M3="eligible",'CASE DATA'!I4+'CASE DATA'!J4+'CASE DATA'!L4+'CASE DATA'!M4+'CASE DATA'!N4+'CASE DATA'!O4+'CASE DATA'!M4+'CASE DATA'!Q4+'CASE DATA'!R4,"N/A")</f>
        <v>500</v>
      </c>
      <c r="Q3" s="8" t="str">
        <f>IF(M3="eligible",IF(C3+2920&lt;'BASIC INFO'!$B$3, "YES", "NO"),"N/A")</f>
        <v>NO</v>
      </c>
      <c r="R3" s="169" t="str">
        <f xml:space="preserve"> IF(OR('CASE DATA'!F4="DEF"), "YES", "NO")</f>
        <v>NO</v>
      </c>
      <c r="S3" s="152" t="str">
        <f>IF(R3="YES",'CASE DATA'!H4,"N/A")</f>
        <v>N/A</v>
      </c>
      <c r="T3" s="168" t="str">
        <f xml:space="preserve"> IF(R3="YES",'CASE DATA'!K4,"N/A")</f>
        <v>N/A</v>
      </c>
      <c r="U3" s="168" t="str">
        <f>IF(R3="YES",'CASE DATA'!I4+'CASE DATA'!J4+'CASE DATA'!L4+'CASE DATA'!M4+'CASE DATA'!N4+'CASE DATA'!O4+'CASE DATA'!P4+'CASE DATA'!Q4+'CASE DATA'!R4,"N/A")</f>
        <v>N/A</v>
      </c>
      <c r="V3" s="172" t="str">
        <f>IF(OR('CASE DATA'!E4="123.46",'CASE DATA'!E4="123.47"),"YES","NO")</f>
        <v>NO</v>
      </c>
      <c r="W3" s="8"/>
      <c r="X3" s="168" t="str">
        <f>IF(V3="YES",IF(C3+730.5&lt;'BASIC INFO'!$B$3, "YES","NO"), "N/A")</f>
        <v>N/A</v>
      </c>
      <c r="Y3" s="155" t="str">
        <f>V3</f>
        <v>NO</v>
      </c>
      <c r="Z3" s="170" t="str">
        <f xml:space="preserve"> IF('BASIC INFO'!$B$6+6574.5&gt;C3, "YES", "NO")</f>
        <v>NO</v>
      </c>
      <c r="AA3" s="167"/>
    </row>
    <row r="4" spans="1:30" x14ac:dyDescent="0.3">
      <c r="A4" s="152" t="str">
        <f xml:space="preserve"> IF('CASE DATA'!A5="","",'CASE DATA'!A5)</f>
        <v>00000STCR000002</v>
      </c>
      <c r="B4" s="152">
        <f xml:space="preserve"> IF('CASE DATA'!A5="","",'CASE DATA'!E5)</f>
        <v>0</v>
      </c>
      <c r="C4" s="153">
        <f xml:space="preserve"> 'CASE DATA'!C5</f>
        <v>36892</v>
      </c>
      <c r="D4" s="8" t="str">
        <f xml:space="preserve"> IF(OR('CASE DATA'!F5="JUV", 'CASE DATA'!F5="JWV"), "YES", "NO")</f>
        <v>NO</v>
      </c>
      <c r="E4" s="8" t="str" cm="1">
        <f t="array" ref="E4">IF(D4="YES",IF(SUM(COUNTIF('CASE DATA'!$F$4:$F$200, {"GTR","GPL","DEF","JUV"}))&gt;0, "YES","NO"),"N/A")</f>
        <v>N/A</v>
      </c>
      <c r="F4" s="8" t="str">
        <f>IF(D4="YES",IF(COUNTIF('CASE DATA'!$C$4:$C$200, "")-COUNTIF('CASE DATA'!$A$4:$A$200, "")&gt;0, "YES","NO"),"N/A")</f>
        <v>N/A</v>
      </c>
      <c r="G4" s="154" t="str">
        <f xml:space="preserve"> _xlfn.IFS(D4="NO", "N/A", AND('BASIC INFO'!$B$3&gt;'BASIC INFO'!$B$6+6574.5, C4+730.5&lt;'BASIC INFO'!$B$3), "YES", 'BASIC INFO'!$B$3&lt;('BASIC INFO'!$B$6+6574.5), "NOT YET 18", C4+730.5&gt;'BASIC INFO'!$B$3, "NOT YET 2 YEARS")</f>
        <v>N/A</v>
      </c>
      <c r="H4" s="169" t="str">
        <f xml:space="preserve"> IF(LEFT('CASE DATA'!E5,4)&lt;&gt;"321.",IF(OR('CASE DATA'!F5="DISM", 'CASE DATA'!F5="ACQ", 'CASE DATA'!F5="NOTF", 'CASE DATA'!F5="WTHD", 'CASE DATA'!F5="TNSF"), "YES", "NO"), "TRAFFIC")</f>
        <v>YES</v>
      </c>
      <c r="I4" s="168">
        <f xml:space="preserve"> IF(H4="YES",'CASE DATA'!K5,"N/A")</f>
        <v>0</v>
      </c>
      <c r="J4" s="168">
        <f>IF(H4="YES",'CASE DATA'!I5+'CASE DATA'!J5+'CASE DATA'!L5+'CASE DATA'!M5+'CASE DATA'!N5+'CASE DATA'!O5+'CASE DATA'!M5+'CASE DATA'!Q5+'CASE DATA'!R5,"N/A")</f>
        <v>500</v>
      </c>
      <c r="K4" s="152" t="str">
        <f xml:space="preserve"> IF(H4="YES",IF(C4+180&lt;'BASIC INFO'!$B$3, "YES", "NO"),"N/A")</f>
        <v>NO</v>
      </c>
      <c r="L4" s="168" t="str" cm="1">
        <f t="array" ref="L4">IF(OR('CASE DATA'!F5="GTR", 'CASE DATA'!F5="GPL"),IF(SUM(COUNTIF('CASE DATA'!U5:AF5, TABLES!$N$2:$N$217&amp;"*"))&gt;0,"felony","eligible"),"n/a")</f>
        <v>n/a</v>
      </c>
      <c r="M4" s="168" t="str" cm="1">
        <f t="array" ref="M4">IF(L4="eligible",IF(OR((SUM(COUNTIF('CASE DATA'!U5:AF5,TABLES!$P$2:$P$19&amp;"*"))&gt;0),LEFT('CASE DATA'!U5:AF5,4)="717C", LEFT('CASE DATA'!U5:AF5, 3)="719", LEFT('CASE DATA'!U5:AF5,3)="720", LEFT('CASE DATA'!U5:AF5,3)="724", LEFT('CASE DATA'!U5:AF5,3)="726", LEFT('CASE DATA'!U5:AF5,3)="728", LEFT('CASE DATA'!U5:AF5,4)="901A"), "ineligible misd","eligible"),"n/a")</f>
        <v>n/a</v>
      </c>
      <c r="N4" s="168" t="str">
        <f>IF(M4="eligible",IF(COUNTIF('CASE DATA'!$C$4:$C$200, "")-COUNTIF('CASE DATA'!$A$4:$A$200, "")&gt;0, "YES","NO"),"N/A")</f>
        <v>N/A</v>
      </c>
      <c r="O4" s="168" t="str">
        <f xml:space="preserve"> IF(M4="eligible",'CASE DATA'!K5,"N/A")</f>
        <v>N/A</v>
      </c>
      <c r="P4" s="168" t="str">
        <f xml:space="preserve"> IF(M4="eligible",'CASE DATA'!I5+'CASE DATA'!J5+'CASE DATA'!L5+'CASE DATA'!M5+'CASE DATA'!N5+'CASE DATA'!O5+'CASE DATA'!M5+'CASE DATA'!Q5+'CASE DATA'!R5,"N/A")</f>
        <v>N/A</v>
      </c>
      <c r="Q4" s="8" t="str">
        <f>IF(M4="eligible",IF(C4+2920&lt;'BASIC INFO'!$B$3, "YES", "NO"),"N/A")</f>
        <v>N/A</v>
      </c>
      <c r="R4" s="169" t="str">
        <f xml:space="preserve"> IF(OR('CASE DATA'!F5="DEF"), "YES", "NO")</f>
        <v>NO</v>
      </c>
      <c r="S4" s="152" t="str">
        <f>IF(R4="YES",'CASE DATA'!H5,"N/A")</f>
        <v>N/A</v>
      </c>
      <c r="T4" s="168" t="str">
        <f xml:space="preserve"> IF(R4="YES",'CASE DATA'!K5,"N/A")</f>
        <v>N/A</v>
      </c>
      <c r="U4" s="168" t="str">
        <f>IF(R4="YES",'CASE DATA'!I5+'CASE DATA'!J5+'CASE DATA'!L5+'CASE DATA'!M5+'CASE DATA'!N5+'CASE DATA'!O5+'CASE DATA'!P5+'CASE DATA'!Q5+'CASE DATA'!R5,"N/A")</f>
        <v>N/A</v>
      </c>
      <c r="V4" s="172" t="str">
        <f>IF(OR('CASE DATA'!E5="123.46",'CASE DATA'!E5="123.47"),"YES","NO")</f>
        <v>NO</v>
      </c>
      <c r="W4" s="8"/>
      <c r="X4" s="168" t="str">
        <f>IF(V4="YES",IF(C4+730.5&lt;'BASIC INFO'!$B$3, "YES","NO"), "N/A")</f>
        <v>N/A</v>
      </c>
      <c r="Y4" s="172" t="str">
        <f t="shared" ref="Y4:Y67" si="0">V4</f>
        <v>NO</v>
      </c>
      <c r="Z4" s="170" t="str">
        <f xml:space="preserve"> IF('BASIC INFO'!$B$6+6574.5&gt;C4, "YES", "NO")</f>
        <v>NO</v>
      </c>
      <c r="AA4" s="167"/>
    </row>
    <row r="5" spans="1:30" x14ac:dyDescent="0.3">
      <c r="A5" s="152" t="str">
        <f xml:space="preserve"> IF('CASE DATA'!A6="","",'CASE DATA'!A6)</f>
        <v>00000STCR000003</v>
      </c>
      <c r="B5" s="152">
        <f xml:space="preserve"> IF('CASE DATA'!A6="","",'CASE DATA'!E6)</f>
        <v>0</v>
      </c>
      <c r="C5" s="153">
        <f xml:space="preserve"> 'CASE DATA'!C6</f>
        <v>36892</v>
      </c>
      <c r="D5" s="8" t="str">
        <f xml:space="preserve"> IF(OR('CASE DATA'!F6="JUV", 'CASE DATA'!F6="JWV"), "YES", "NO")</f>
        <v>NO</v>
      </c>
      <c r="E5" s="8" t="str" cm="1">
        <f t="array" ref="E5">IF(D5="YES",IF(SUM(COUNTIF('CASE DATA'!$F$4:$F$200, {"GTR","GPL","DEF","JUV"}))&gt;0, "YES","NO"),"N/A")</f>
        <v>N/A</v>
      </c>
      <c r="F5" s="8" t="str">
        <f>IF(D5="YES",IF(COUNTIF('CASE DATA'!$C$4:$C$200, "")-COUNTIF('CASE DATA'!$A$4:$A$200, "")&gt;0, "YES","NO"),"N/A")</f>
        <v>N/A</v>
      </c>
      <c r="G5" s="154" t="str">
        <f xml:space="preserve"> _xlfn.IFS(D5="NO", "N/A", AND('BASIC INFO'!$B$3&gt;'BASIC INFO'!$B$6+6574.5, C5+730.5&lt;'BASIC INFO'!$B$3), "YES", 'BASIC INFO'!$B$3&lt;('BASIC INFO'!$B$6+6574.5), "NOT YET 18", C5+730.5&gt;'BASIC INFO'!$B$3, "NOT YET 2 YEARS")</f>
        <v>N/A</v>
      </c>
      <c r="H5" s="169" t="str">
        <f xml:space="preserve"> IF(LEFT('CASE DATA'!E6,4)&lt;&gt;"321.",IF(OR('CASE DATA'!F6="DISM", 'CASE DATA'!F6="ACQ", 'CASE DATA'!F6="NOTF", 'CASE DATA'!F6="WTHD", 'CASE DATA'!F6="TNSF"), "YES", "NO"), "TRAFFIC")</f>
        <v>NO</v>
      </c>
      <c r="I5" s="168" t="str">
        <f xml:space="preserve"> IF(H5="YES",'CASE DATA'!K6,"N/A")</f>
        <v>N/A</v>
      </c>
      <c r="J5" s="168" t="str">
        <f>IF(H5="YES",'CASE DATA'!I6+'CASE DATA'!J6+'CASE DATA'!L6+'CASE DATA'!M6+'CASE DATA'!N6+'CASE DATA'!O6+'CASE DATA'!P6+'CASE DATA'!Q6+'CASE DATA'!R6,"N/A")</f>
        <v>N/A</v>
      </c>
      <c r="K5" s="152" t="str">
        <f xml:space="preserve"> IF(H5="YES",IF(C5+180&lt;'BASIC INFO'!$B$3, "YES", "NO"),"N/A")</f>
        <v>N/A</v>
      </c>
      <c r="L5" s="168" t="str" cm="1">
        <f t="array" ref="L5">IF(OR('CASE DATA'!F6="GTR", 'CASE DATA'!F6="GPL"),IF(SUM(COUNTIF('CASE DATA'!U6:AF6, TABLES!$N$2:$N$217&amp;"*"))&gt;0,"felony","eligible"),"n/a")</f>
        <v>eligible</v>
      </c>
      <c r="M5" s="168" t="str" cm="1">
        <f t="array" ref="M5">IF(L5="eligible",IF(OR((SUM(COUNTIF('CASE DATA'!U6:AF6,TABLES!$P$2:$P$19&amp;"*"))&gt;0),LEFT('CASE DATA'!U6:AF6,4)="717C", LEFT('CASE DATA'!U6:AF6, 3)="719", LEFT('CASE DATA'!U6:AF6,3)="720", LEFT('CASE DATA'!U6:AF6,3)="724", LEFT('CASE DATA'!U6:AF6,3)="726", LEFT('CASE DATA'!U6:AF6,3)="728", LEFT('CASE DATA'!U6:AF6,4)="901A"), "ineligible misd","eligible"),"n/a")</f>
        <v>eligible</v>
      </c>
      <c r="N5" s="168" t="str">
        <f>IF(M5="eligible",IF(COUNTIF('CASE DATA'!$C$4:$C$200, "")-COUNTIF('CASE DATA'!$A$4:$A$200, "")&gt;0, "YES","NO"),"N/A")</f>
        <v>NO</v>
      </c>
      <c r="O5" s="168">
        <f xml:space="preserve"> IF(M5="eligible",'CASE DATA'!K6,"N/A")</f>
        <v>0</v>
      </c>
      <c r="P5" s="168">
        <f xml:space="preserve"> IF(M5="eligible",'CASE DATA'!I6+'CASE DATA'!J6+'CASE DATA'!L6+'CASE DATA'!M6+'CASE DATA'!N6+'CASE DATA'!O6+'CASE DATA'!M6+'CASE DATA'!Q6+'CASE DATA'!R6,"N/A")</f>
        <v>500</v>
      </c>
      <c r="Q5" s="8" t="str">
        <f>IF(M5="eligible",IF(C5+2920&lt;'BASIC INFO'!$B$3, "YES", "NO"),"N/A")</f>
        <v>NO</v>
      </c>
      <c r="R5" s="169" t="str">
        <f xml:space="preserve"> IF(OR('CASE DATA'!F6="DEF"), "YES", "NO")</f>
        <v>NO</v>
      </c>
      <c r="S5" s="152" t="str">
        <f>IF(R5="YES",'CASE DATA'!H6,"N/A")</f>
        <v>N/A</v>
      </c>
      <c r="T5" s="168" t="str">
        <f xml:space="preserve"> IF(R5="YES",'CASE DATA'!K6,"N/A")</f>
        <v>N/A</v>
      </c>
      <c r="U5" s="168" t="str">
        <f>IF(R5="YES",'CASE DATA'!I6+'CASE DATA'!J6+'CASE DATA'!L6+'CASE DATA'!M6+'CASE DATA'!N6+'CASE DATA'!O6+'CASE DATA'!P6+'CASE DATA'!Q6+'CASE DATA'!R6,"N/A")</f>
        <v>N/A</v>
      </c>
      <c r="V5" s="172" t="str">
        <f>IF(OR('CASE DATA'!E6="123.46",'CASE DATA'!E6="123.47"),"YES","NO")</f>
        <v>NO</v>
      </c>
      <c r="W5" s="8"/>
      <c r="X5" s="168" t="str">
        <f>IF(V5="YES",IF(C5+730.5&lt;'BASIC INFO'!$B$3, "YES","NO"), "N/A")</f>
        <v>N/A</v>
      </c>
      <c r="Y5" s="172" t="str">
        <f t="shared" si="0"/>
        <v>NO</v>
      </c>
      <c r="Z5" s="170" t="str">
        <f xml:space="preserve"> IF('BASIC INFO'!$B$6+6574.5&gt;C5, "YES", "NO")</f>
        <v>NO</v>
      </c>
      <c r="AA5" s="167"/>
    </row>
    <row r="6" spans="1:30" x14ac:dyDescent="0.3">
      <c r="A6" s="152" t="str">
        <f xml:space="preserve"> IF('CASE DATA'!A7="","",'CASE DATA'!A7)</f>
        <v>00000STCR000004</v>
      </c>
      <c r="B6" s="152">
        <f xml:space="preserve"> IF('CASE DATA'!A7="","",'CASE DATA'!E7)</f>
        <v>0</v>
      </c>
      <c r="C6" s="153">
        <f xml:space="preserve"> 'CASE DATA'!C7</f>
        <v>36892</v>
      </c>
      <c r="D6" s="8" t="str">
        <f xml:space="preserve"> IF(OR('CASE DATA'!F7="JUV", 'CASE DATA'!F7="JWV"), "YES", "NO")</f>
        <v>NO</v>
      </c>
      <c r="E6" s="8" t="str" cm="1">
        <f t="array" ref="E6">IF(D6="YES",IF(SUM(COUNTIF('CASE DATA'!$F$4:$F$200, {"GTR","GPL","DEF","JUV"}))&gt;0, "YES","NO"),"N/A")</f>
        <v>N/A</v>
      </c>
      <c r="F6" s="8" t="str">
        <f>IF(D6="YES",IF(COUNTIF('CASE DATA'!$C$4:$C$200, "")-COUNTIF('CASE DATA'!$A$4:$A$200, "")&gt;0, "YES","NO"),"N/A")</f>
        <v>N/A</v>
      </c>
      <c r="G6" s="154" t="str">
        <f xml:space="preserve"> _xlfn.IFS(D6="NO", "N/A", AND('BASIC INFO'!$B$3&gt;'BASIC INFO'!$B$6+6574.5, C6+730.5&lt;'BASIC INFO'!$B$3), "YES", 'BASIC INFO'!$B$3&lt;('BASIC INFO'!$B$6+6574.5), "NOT YET 18", C6+730.5&gt;'BASIC INFO'!$B$3, "NOT YET 2 YEARS")</f>
        <v>N/A</v>
      </c>
      <c r="H6" s="169" t="str">
        <f xml:space="preserve"> IF(LEFT('CASE DATA'!E7,4)&lt;&gt;"321.",IF(OR('CASE DATA'!F7="DISM", 'CASE DATA'!F7="ACQ", 'CASE DATA'!F7="NOTF", 'CASE DATA'!F7="WTHD", 'CASE DATA'!F7="TNSF"), "YES", "NO"), "TRAFFIC")</f>
        <v>NO</v>
      </c>
      <c r="I6" s="168" t="str">
        <f xml:space="preserve"> IF(H6="YES",'CASE DATA'!K7,"N/A")</f>
        <v>N/A</v>
      </c>
      <c r="J6" s="168" t="str">
        <f>IF(H6="YES",'CASE DATA'!I7+'CASE DATA'!J7+'CASE DATA'!L7+'CASE DATA'!M7+'CASE DATA'!N7+'CASE DATA'!O7+'CASE DATA'!P7+'CASE DATA'!Q7+'CASE DATA'!R7,"N/A")</f>
        <v>N/A</v>
      </c>
      <c r="K6" s="152" t="str">
        <f xml:space="preserve"> IF(H6="YES",IF(C6+180&lt;'BASIC INFO'!$B$3, "YES", "NO"),"N/A")</f>
        <v>N/A</v>
      </c>
      <c r="L6" s="168" t="str" cm="1">
        <f t="array" ref="L6">IF(OR('CASE DATA'!F7="GTR", 'CASE DATA'!F7="GPL"),IF(SUM(COUNTIF('CASE DATA'!U7:AF7, TABLES!$N$2:$N$217&amp;"*"))&gt;0,"felony","eligible"),"n/a")</f>
        <v>eligible</v>
      </c>
      <c r="M6" s="168" t="str" cm="1">
        <f t="array" ref="M6">IF(L6="eligible",IF(OR((SUM(COUNTIF('CASE DATA'!U7:AF7,TABLES!$P$2:$P$19&amp;"*"))&gt;0),LEFT('CASE DATA'!U7:AF7,4)="717C", LEFT('CASE DATA'!U7:AF7, 3)="719", LEFT('CASE DATA'!U7:AF7,3)="720", LEFT('CASE DATA'!U7:AF7,3)="724", LEFT('CASE DATA'!U7:AF7,3)="726", LEFT('CASE DATA'!U7:AF7,3)="728", LEFT('CASE DATA'!U7:AF7,4)="901A"), "ineligible misd","eligible"),"n/a")</f>
        <v>eligible</v>
      </c>
      <c r="N6" s="168" t="str">
        <f>IF(M6="eligible",IF(COUNTIF('CASE DATA'!$C$4:$C$200, "")-COUNTIF('CASE DATA'!$A$4:$A$200, "")&gt;0, "YES","NO"),"N/A")</f>
        <v>NO</v>
      </c>
      <c r="O6" s="168">
        <f xml:space="preserve"> IF(M6="eligible",'CASE DATA'!K7,"N/A")</f>
        <v>0</v>
      </c>
      <c r="P6" s="168">
        <f xml:space="preserve"> IF(M6="eligible",'CASE DATA'!I7+'CASE DATA'!J7+'CASE DATA'!L7+'CASE DATA'!M7+'CASE DATA'!N7+'CASE DATA'!O7+'CASE DATA'!M7+'CASE DATA'!Q7+'CASE DATA'!R7,"N/A")</f>
        <v>0</v>
      </c>
      <c r="Q6" s="8" t="str">
        <f>IF(M6="eligible",IF(C6+2920&lt;'BASIC INFO'!$B$3, "YES", "NO"),"N/A")</f>
        <v>NO</v>
      </c>
      <c r="R6" s="169" t="str">
        <f xml:space="preserve"> IF(OR('CASE DATA'!F7="DEF"), "YES", "NO")</f>
        <v>NO</v>
      </c>
      <c r="S6" s="152" t="str">
        <f>IF(R6="YES",'CASE DATA'!H7,"N/A")</f>
        <v>N/A</v>
      </c>
      <c r="T6" s="168" t="str">
        <f xml:space="preserve"> IF(R6="YES",'CASE DATA'!K7,"N/A")</f>
        <v>N/A</v>
      </c>
      <c r="U6" s="168" t="str">
        <f>IF(R6="YES",'CASE DATA'!I7+'CASE DATA'!J7+'CASE DATA'!L7+'CASE DATA'!M7+'CASE DATA'!N7+'CASE DATA'!O7+'CASE DATA'!P7+'CASE DATA'!Q7+'CASE DATA'!R7,"N/A")</f>
        <v>N/A</v>
      </c>
      <c r="V6" s="172" t="str">
        <f>IF(OR('CASE DATA'!E7="123.46",'CASE DATA'!E7="123.47"),"YES","NO")</f>
        <v>NO</v>
      </c>
      <c r="W6" s="8"/>
      <c r="X6" s="168" t="str">
        <f>IF(V6="YES",IF(C6+730.5&lt;'BASIC INFO'!$B$3, "YES","NO"), "N/A")</f>
        <v>N/A</v>
      </c>
      <c r="Y6" s="172" t="str">
        <f t="shared" si="0"/>
        <v>NO</v>
      </c>
      <c r="Z6" s="170" t="str">
        <f xml:space="preserve"> IF('BASIC INFO'!$B$6+6574.5&gt;C6, "YES", "NO")</f>
        <v>NO</v>
      </c>
      <c r="AA6" s="167"/>
    </row>
    <row r="7" spans="1:30" x14ac:dyDescent="0.3">
      <c r="A7" s="152" t="str">
        <f xml:space="preserve"> IF('CASE DATA'!A8="","",'CASE DATA'!A8)</f>
        <v/>
      </c>
      <c r="B7" s="152" t="str">
        <f xml:space="preserve"> IF('CASE DATA'!A8="","",'CASE DATA'!E8)</f>
        <v/>
      </c>
      <c r="C7" s="153">
        <f xml:space="preserve"> 'CASE DATA'!C8</f>
        <v>0</v>
      </c>
      <c r="D7" s="8" t="str">
        <f xml:space="preserve"> IF(OR('CASE DATA'!F8="JUV", 'CASE DATA'!F8="JWV"), "YES", "NO")</f>
        <v>NO</v>
      </c>
      <c r="E7" s="8" t="str" cm="1">
        <f t="array" ref="E7">IF(D7="YES",IF(SUM(COUNTIF('CASE DATA'!$F$4:$F$200, {"GTR","GPL","DEF","JUV"}))&gt;0, "YES","NO"),"N/A")</f>
        <v>N/A</v>
      </c>
      <c r="F7" s="8" t="str">
        <f>IF(D7="YES",IF(COUNTIF('CASE DATA'!$C$4:$C$200, "")-COUNTIF('CASE DATA'!$A$4:$A$200, "")&gt;0, "YES","NO"),"N/A")</f>
        <v>N/A</v>
      </c>
      <c r="G7" s="154" t="str">
        <f xml:space="preserve"> _xlfn.IFS(D7="NO", "N/A", AND('BASIC INFO'!$B$3&gt;'BASIC INFO'!$B$6+6574.5, C7+730.5&lt;'BASIC INFO'!$B$3), "YES", 'BASIC INFO'!$B$3&lt;('BASIC INFO'!$B$6+6574.5), "NOT YET 18", C7+730.5&gt;'BASIC INFO'!$B$3, "NOT YET 2 YEARS")</f>
        <v>N/A</v>
      </c>
      <c r="H7" s="169" t="str">
        <f xml:space="preserve"> IF(LEFT('CASE DATA'!E8,4)&lt;&gt;"321.",IF(OR('CASE DATA'!F8="DISM", 'CASE DATA'!F8="ACQ", 'CASE DATA'!F8="NOTF", 'CASE DATA'!F8="WTHD", 'CASE DATA'!F8="TNSF"), "YES", "NO"), "TRAFFIC")</f>
        <v>NO</v>
      </c>
      <c r="I7" s="168" t="str">
        <f xml:space="preserve"> IF(H7="YES",'CASE DATA'!K8,"N/A")</f>
        <v>N/A</v>
      </c>
      <c r="J7" s="168" t="str">
        <f>IF(H7="YES",'CASE DATA'!I8+'CASE DATA'!J8+'CASE DATA'!L8+'CASE DATA'!M8+'CASE DATA'!N8+'CASE DATA'!O8+'CASE DATA'!P8+'CASE DATA'!Q8+'CASE DATA'!R8,"N/A")</f>
        <v>N/A</v>
      </c>
      <c r="K7" s="152" t="str">
        <f xml:space="preserve"> IF(H7="YES",IF(C7+180&lt;'BASIC INFO'!$B$3, "YES", "NO"),"N/A")</f>
        <v>N/A</v>
      </c>
      <c r="L7" s="168" t="str" cm="1">
        <f t="array" ref="L7">IF(OR('CASE DATA'!F8="GTR", 'CASE DATA'!F8="GPL"),IF(SUM(COUNTIF('CASE DATA'!U8:AF8, TABLES!$N$2:$N$217&amp;"*"))&gt;0,"felony","eligible"),"n/a")</f>
        <v>n/a</v>
      </c>
      <c r="M7" s="168" t="str" cm="1">
        <f t="array" ref="M7">IF(L7="eligible",IF(OR((SUM(COUNTIF('CASE DATA'!U8:AF8,TABLES!$P$2:$P$19&amp;"*"))&gt;0),LEFT('CASE DATA'!U8:AF8,4)="717C", LEFT('CASE DATA'!U8:AF8, 3)="719", LEFT('CASE DATA'!U8:AF8,3)="720", LEFT('CASE DATA'!U8:AF8,3)="724", LEFT('CASE DATA'!U8:AF8,3)="726", LEFT('CASE DATA'!U8:AF8,3)="728", LEFT('CASE DATA'!U8:AF8,4)="901A"), "ineligible misd","eligible"),"n/a")</f>
        <v>n/a</v>
      </c>
      <c r="N7" s="168" t="str">
        <f>IF(M7="eligible",IF(COUNTIF('CASE DATA'!$C$4:$C$200, "")-COUNTIF('CASE DATA'!$A$4:$A$200, "")&gt;0, "YES","NO"),"N/A")</f>
        <v>N/A</v>
      </c>
      <c r="O7" s="168" t="str">
        <f xml:space="preserve"> IF(M7="eligible",'CASE DATA'!K8,"N/A")</f>
        <v>N/A</v>
      </c>
      <c r="P7" s="168" t="str">
        <f xml:space="preserve"> IF(M7="eligible",'CASE DATA'!I8+'CASE DATA'!J8+'CASE DATA'!L8+'CASE DATA'!M8+'CASE DATA'!N8+'CASE DATA'!O8+'CASE DATA'!M8+'CASE DATA'!Q8+'CASE DATA'!R8,"N/A")</f>
        <v>N/A</v>
      </c>
      <c r="Q7" s="8" t="str">
        <f>IF(M7="eligible",IF(C7+2920&lt;'BASIC INFO'!$B$3, "YES", "NO"),"N/A")</f>
        <v>N/A</v>
      </c>
      <c r="R7" s="169" t="str">
        <f xml:space="preserve"> IF(OR('CASE DATA'!F8="DEF"), "YES", "NO")</f>
        <v>NO</v>
      </c>
      <c r="S7" s="152" t="str">
        <f>IF(R7="YES",'CASE DATA'!H8,"N/A")</f>
        <v>N/A</v>
      </c>
      <c r="T7" s="168" t="str">
        <f xml:space="preserve"> IF(R7="YES",'CASE DATA'!K8,"N/A")</f>
        <v>N/A</v>
      </c>
      <c r="U7" s="168" t="str">
        <f>IF(R7="YES",'CASE DATA'!I8+'CASE DATA'!J8+'CASE DATA'!L8+'CASE DATA'!M8+'CASE DATA'!N8+'CASE DATA'!O8+'CASE DATA'!P8+'CASE DATA'!Q8+'CASE DATA'!R8,"N/A")</f>
        <v>N/A</v>
      </c>
      <c r="V7" s="172" t="str">
        <f>IF(OR('CASE DATA'!E8="123.46",'CASE DATA'!E8="123.47"),"YES","NO")</f>
        <v>NO</v>
      </c>
      <c r="W7" s="8"/>
      <c r="X7" s="168" t="str">
        <f>IF(V7="YES",IF(C7+730.5&lt;'BASIC INFO'!$B$3, "YES","NO"), "N/A")</f>
        <v>N/A</v>
      </c>
      <c r="Y7" s="172" t="str">
        <f t="shared" si="0"/>
        <v>NO</v>
      </c>
      <c r="Z7" s="170" t="str">
        <f xml:space="preserve"> IF('BASIC INFO'!$B$6+6574.5&gt;C7, "YES", "NO")</f>
        <v>YES</v>
      </c>
      <c r="AA7" s="167"/>
    </row>
    <row r="8" spans="1:30" x14ac:dyDescent="0.3">
      <c r="A8" s="152" t="str">
        <f xml:space="preserve"> IF('CASE DATA'!A9="","",'CASE DATA'!A9)</f>
        <v/>
      </c>
      <c r="B8" s="152" t="str">
        <f xml:space="preserve"> IF('CASE DATA'!A9="","",'CASE DATA'!E9)</f>
        <v/>
      </c>
      <c r="C8" s="153">
        <f xml:space="preserve"> 'CASE DATA'!C9</f>
        <v>0</v>
      </c>
      <c r="D8" s="8" t="str">
        <f xml:space="preserve"> IF(OR('CASE DATA'!F9="JUV", 'CASE DATA'!F9="JWV"), "YES", "NO")</f>
        <v>NO</v>
      </c>
      <c r="E8" s="8" t="str" cm="1">
        <f t="array" ref="E8">IF(D8="YES",IF(SUM(COUNTIF('CASE DATA'!$F$4:$F$200, {"GTR","GPL","DEF","JUV"}))&gt;0, "YES","NO"),"N/A")</f>
        <v>N/A</v>
      </c>
      <c r="F8" s="8" t="str">
        <f>IF(D8="YES",IF(COUNTIF('CASE DATA'!$C$4:$C$200, "")-COUNTIF('CASE DATA'!$A$4:$A$200, "")&gt;0, "YES","NO"),"N/A")</f>
        <v>N/A</v>
      </c>
      <c r="G8" s="154" t="str">
        <f xml:space="preserve"> _xlfn.IFS(D8="NO", "N/A", AND('BASIC INFO'!$B$3&gt;'BASIC INFO'!$B$6+6574.5, C8+730.5&lt;'BASIC INFO'!$B$3), "YES", 'BASIC INFO'!$B$3&lt;('BASIC INFO'!$B$6+6574.5), "NOT YET 18", C8+730.5&gt;'BASIC INFO'!$B$3, "NOT YET 2 YEARS")</f>
        <v>N/A</v>
      </c>
      <c r="H8" s="169" t="str">
        <f xml:space="preserve"> IF(LEFT('CASE DATA'!E9,4)&lt;&gt;"321.",IF(OR('CASE DATA'!F9="DISM", 'CASE DATA'!F9="ACQ", 'CASE DATA'!F9="NOTF", 'CASE DATA'!F9="WTHD", 'CASE DATA'!F9="TNSF"), "YES", "NO"), "TRAFFIC")</f>
        <v>NO</v>
      </c>
      <c r="I8" s="168" t="str">
        <f xml:space="preserve"> IF(H8="YES",'CASE DATA'!K9,"N/A")</f>
        <v>N/A</v>
      </c>
      <c r="J8" s="168" t="str">
        <f>IF(H8="YES",'CASE DATA'!I9+'CASE DATA'!J9+'CASE DATA'!L9+'CASE DATA'!M9+'CASE DATA'!N9+'CASE DATA'!O9+'CASE DATA'!P9+'CASE DATA'!Q9+'CASE DATA'!R9,"N/A")</f>
        <v>N/A</v>
      </c>
      <c r="K8" s="152" t="str">
        <f xml:space="preserve"> IF(H8="YES",IF(C8+180&lt;'BASIC INFO'!$B$3, "YES", "NO"),"N/A")</f>
        <v>N/A</v>
      </c>
      <c r="L8" s="168" t="str" cm="1">
        <f t="array" ref="L8">IF(OR('CASE DATA'!F9="GTR", 'CASE DATA'!F9="GPL"),IF(SUM(COUNTIF('CASE DATA'!U9:AF9, TABLES!$N$2:$N$217&amp;"*"))&gt;0,"felony","eligible"),"n/a")</f>
        <v>n/a</v>
      </c>
      <c r="M8" s="168" t="str" cm="1">
        <f t="array" ref="M8">IF(L8="eligible",IF(OR((SUM(COUNTIF('CASE DATA'!U9:AF9,TABLES!$P$2:$P$19&amp;"*"))&gt;0),LEFT('CASE DATA'!U9:AF9,4)="717C", LEFT('CASE DATA'!U9:AF9, 3)="719", LEFT('CASE DATA'!U9:AF9,3)="720", LEFT('CASE DATA'!U9:AF9,3)="724", LEFT('CASE DATA'!U9:AF9,3)="726", LEFT('CASE DATA'!U9:AF9,3)="728", LEFT('CASE DATA'!U9:AF9,4)="901A"), "ineligible misd","eligible"),"n/a")</f>
        <v>n/a</v>
      </c>
      <c r="N8" s="168" t="str">
        <f>IF(M8="eligible",IF(COUNTIF('CASE DATA'!$C$4:$C$200, "")-COUNTIF('CASE DATA'!$A$4:$A$200, "")&gt;0, "YES","NO"),"N/A")</f>
        <v>N/A</v>
      </c>
      <c r="O8" s="168" t="str">
        <f xml:space="preserve"> IF(M8="eligible",'CASE DATA'!K9,"N/A")</f>
        <v>N/A</v>
      </c>
      <c r="P8" s="168" t="str">
        <f xml:space="preserve"> IF(M8="eligible",'CASE DATA'!I9+'CASE DATA'!J9+'CASE DATA'!L9+'CASE DATA'!M9+'CASE DATA'!N9+'CASE DATA'!O9+'CASE DATA'!M9+'CASE DATA'!Q9+'CASE DATA'!R9,"N/A")</f>
        <v>N/A</v>
      </c>
      <c r="Q8" s="8" t="str">
        <f>IF(M8="eligible",IF(C8+2920&lt;'BASIC INFO'!$B$3, "YES", "NO"),"N/A")</f>
        <v>N/A</v>
      </c>
      <c r="R8" s="169" t="str">
        <f xml:space="preserve"> IF(OR('CASE DATA'!F9="DEF"), "YES", "NO")</f>
        <v>NO</v>
      </c>
      <c r="S8" s="152" t="str">
        <f>IF(R8="YES",'CASE DATA'!H9,"N/A")</f>
        <v>N/A</v>
      </c>
      <c r="T8" s="168" t="str">
        <f xml:space="preserve"> IF(R8="YES",'CASE DATA'!K9,"N/A")</f>
        <v>N/A</v>
      </c>
      <c r="U8" s="168" t="str">
        <f>IF(R8="YES",'CASE DATA'!I9+'CASE DATA'!J9+'CASE DATA'!L9+'CASE DATA'!M9+'CASE DATA'!N9+'CASE DATA'!O9+'CASE DATA'!P9+'CASE DATA'!Q9+'CASE DATA'!R9,"N/A")</f>
        <v>N/A</v>
      </c>
      <c r="V8" s="172" t="str">
        <f>IF(OR('CASE DATA'!E9="123.46",'CASE DATA'!E9="123.47"),"YES","NO")</f>
        <v>NO</v>
      </c>
      <c r="W8" s="8"/>
      <c r="X8" s="168" t="str">
        <f>IF(V8="YES",IF(C8+730.5&lt;'BASIC INFO'!$B$3, "YES","NO"), "N/A")</f>
        <v>N/A</v>
      </c>
      <c r="Y8" s="172" t="str">
        <f t="shared" si="0"/>
        <v>NO</v>
      </c>
      <c r="Z8" s="170" t="str">
        <f xml:space="preserve"> IF('BASIC INFO'!$B$6+6574.5&gt;C8, "YES", "NO")</f>
        <v>YES</v>
      </c>
      <c r="AA8" s="167"/>
      <c r="AC8" s="194" t="str" cm="1">
        <f t="array" ref="AC8:AD8">_xlfn.XLOOKUP({"GTR","GPL"},'CASE DATA'!$F$4:$F$300,'CASE DATA'!C4:C300,"NOT FOUND")</f>
        <v>NOT FOUND</v>
      </c>
      <c r="AD8" s="183">
        <v>36892</v>
      </c>
    </row>
    <row r="9" spans="1:30" x14ac:dyDescent="0.3">
      <c r="A9" s="152" t="str">
        <f xml:space="preserve"> IF('CASE DATA'!A10="","",'CASE DATA'!A10)</f>
        <v/>
      </c>
      <c r="B9" s="152" t="str">
        <f xml:space="preserve"> IF('CASE DATA'!A10="","",'CASE DATA'!E10)</f>
        <v/>
      </c>
      <c r="C9" s="153">
        <f xml:space="preserve"> 'CASE DATA'!C10</f>
        <v>0</v>
      </c>
      <c r="D9" s="8" t="str">
        <f xml:space="preserve"> IF(OR('CASE DATA'!F10="JUV", 'CASE DATA'!F10="JWV"), "YES", "NO")</f>
        <v>NO</v>
      </c>
      <c r="E9" s="8" t="str" cm="1">
        <f t="array" ref="E9">IF(D9="YES",IF(SUM(COUNTIF('CASE DATA'!$F$4:$F$200, {"GTR","GPL","DEF","JUV"}))&gt;0, "YES","NO"),"N/A")</f>
        <v>N/A</v>
      </c>
      <c r="F9" s="8" t="str">
        <f>IF(D9="YES",IF(COUNTIF('CASE DATA'!$C$4:$C$200, "")-COUNTIF('CASE DATA'!$A$4:$A$200, "")&gt;0, "YES","NO"),"N/A")</f>
        <v>N/A</v>
      </c>
      <c r="G9" s="154" t="str">
        <f xml:space="preserve"> _xlfn.IFS(D9="NO", "N/A", AND('BASIC INFO'!$B$3&gt;'BASIC INFO'!$B$6+6574.5, C9+730.5&lt;'BASIC INFO'!$B$3), "YES", 'BASIC INFO'!$B$3&lt;('BASIC INFO'!$B$6+6574.5), "NOT YET 18", C9+730.5&gt;'BASIC INFO'!$B$3, "NOT YET 2 YEARS")</f>
        <v>N/A</v>
      </c>
      <c r="H9" s="169" t="str">
        <f xml:space="preserve"> IF(LEFT('CASE DATA'!E10,4)&lt;&gt;"321.",IF(OR('CASE DATA'!F10="DISM", 'CASE DATA'!F10="ACQ", 'CASE DATA'!F10="NOTF", 'CASE DATA'!F10="WTHD", 'CASE DATA'!F10="TNSF"), "YES", "NO"), "TRAFFIC")</f>
        <v>NO</v>
      </c>
      <c r="I9" s="168" t="str">
        <f xml:space="preserve"> IF(H9="YES",'CASE DATA'!K10,"N/A")</f>
        <v>N/A</v>
      </c>
      <c r="J9" s="168" t="str">
        <f>IF(H9="YES",'CASE DATA'!I10+'CASE DATA'!J10+'CASE DATA'!L10+'CASE DATA'!M10+'CASE DATA'!N10+'CASE DATA'!O10+'CASE DATA'!P10+'CASE DATA'!Q10+'CASE DATA'!R10,"N/A")</f>
        <v>N/A</v>
      </c>
      <c r="K9" s="152" t="str">
        <f xml:space="preserve"> IF(H9="YES",IF(C9+180&lt;'BASIC INFO'!$B$3, "YES", "NO"),"N/A")</f>
        <v>N/A</v>
      </c>
      <c r="L9" s="168" t="str" cm="1">
        <f t="array" ref="L9">IF(OR('CASE DATA'!F10="GTR", 'CASE DATA'!F10="GPL"),IF(SUM(COUNTIF('CASE DATA'!U10:AF10, TABLES!$N$2:$N$217&amp;"*"))&gt;0,"felony","eligible"),"n/a")</f>
        <v>n/a</v>
      </c>
      <c r="M9" s="168" t="str" cm="1">
        <f t="array" ref="M9">IF(L9="eligible",IF(OR((SUM(COUNTIF('CASE DATA'!U10:AF10,TABLES!$P$2:$P$19&amp;"*"))&gt;0),LEFT('CASE DATA'!U10:AF10,4)="717C", LEFT('CASE DATA'!U10:AF10, 3)="719", LEFT('CASE DATA'!U10:AF10,3)="720", LEFT('CASE DATA'!U10:AF10,3)="724", LEFT('CASE DATA'!U10:AF10,3)="726", LEFT('CASE DATA'!U10:AF10,3)="728", LEFT('CASE DATA'!U10:AF10,4)="901A"), "ineligible misd","eligible"),"n/a")</f>
        <v>n/a</v>
      </c>
      <c r="N9" s="168" t="str">
        <f>IF(M9="eligible",IF(COUNTIF('CASE DATA'!$C$4:$C$200, "")-COUNTIF('CASE DATA'!$A$4:$A$200, "")&gt;0, "YES","NO"),"N/A")</f>
        <v>N/A</v>
      </c>
      <c r="O9" s="168" t="str">
        <f xml:space="preserve"> IF(M9="eligible",'CASE DATA'!K10,"N/A")</f>
        <v>N/A</v>
      </c>
      <c r="P9" s="168" t="str">
        <f xml:space="preserve"> IF(M9="eligible",'CASE DATA'!I10+'CASE DATA'!J10+'CASE DATA'!L10+'CASE DATA'!M10+'CASE DATA'!N10+'CASE DATA'!O10+'CASE DATA'!M10+'CASE DATA'!Q10+'CASE DATA'!R10,"N/A")</f>
        <v>N/A</v>
      </c>
      <c r="Q9" s="8" t="str">
        <f>IF(M9="eligible",IF(C9+2920&lt;'BASIC INFO'!$B$3, "YES", "NO"),"N/A")</f>
        <v>N/A</v>
      </c>
      <c r="R9" s="169" t="str">
        <f xml:space="preserve"> IF(OR('CASE DATA'!F10="DEF"), "YES", "NO")</f>
        <v>NO</v>
      </c>
      <c r="S9" s="152" t="str">
        <f>IF(R9="YES",'CASE DATA'!H10,"N/A")</f>
        <v>N/A</v>
      </c>
      <c r="T9" s="168" t="str">
        <f xml:space="preserve"> IF(R9="YES",'CASE DATA'!K10,"N/A")</f>
        <v>N/A</v>
      </c>
      <c r="U9" s="168" t="str">
        <f>IF(R9="YES",'CASE DATA'!I10+'CASE DATA'!J10+'CASE DATA'!L10+'CASE DATA'!M10+'CASE DATA'!N10+'CASE DATA'!O10+'CASE DATA'!P10+'CASE DATA'!Q10+'CASE DATA'!R10,"N/A")</f>
        <v>N/A</v>
      </c>
      <c r="V9" s="172" t="str">
        <f>IF(OR('CASE DATA'!E10="123.46",'CASE DATA'!E10="123.47"),"YES","NO")</f>
        <v>NO</v>
      </c>
      <c r="W9" s="172"/>
      <c r="X9" s="168" t="str">
        <f>IF(V9="YES",IF(C9+730.5&lt;'BASIC INFO'!$B$3, "YES","NO"), "N/A")</f>
        <v>N/A</v>
      </c>
      <c r="Y9" s="172" t="str">
        <f t="shared" si="0"/>
        <v>NO</v>
      </c>
      <c r="Z9" s="170" t="str">
        <f xml:space="preserve"> IF('BASIC INFO'!$B$6+6574.5&gt;C9, "YES", "NO")</f>
        <v>YES</v>
      </c>
      <c r="AA9" s="167"/>
    </row>
    <row r="10" spans="1:30" x14ac:dyDescent="0.3">
      <c r="A10" s="152" t="str">
        <f xml:space="preserve"> IF('CASE DATA'!A11="","",'CASE DATA'!A11)</f>
        <v/>
      </c>
      <c r="B10" s="152" t="str">
        <f xml:space="preserve"> IF('CASE DATA'!A11="","",'CASE DATA'!E11)</f>
        <v/>
      </c>
      <c r="C10" s="153">
        <f xml:space="preserve"> 'CASE DATA'!C11</f>
        <v>0</v>
      </c>
      <c r="D10" s="8" t="str">
        <f xml:space="preserve"> IF(OR('CASE DATA'!F11="JUV", 'CASE DATA'!F11="JWV"), "YES", "NO")</f>
        <v>NO</v>
      </c>
      <c r="E10" s="8" t="str" cm="1">
        <f t="array" ref="E10">IF(D10="YES",IF(SUM(COUNTIF('CASE DATA'!$F$4:$F$200, {"GTR","GPL","DEF","JUV"}))&gt;0, "YES","NO"),"N/A")</f>
        <v>N/A</v>
      </c>
      <c r="F10" s="8" t="str">
        <f>IF(D10="YES",IF(COUNTIF('CASE DATA'!$C$4:$C$200, "")-COUNTIF('CASE DATA'!$A$4:$A$200, "")&gt;0, "YES","NO"),"N/A")</f>
        <v>N/A</v>
      </c>
      <c r="G10" s="154" t="str">
        <f xml:space="preserve"> _xlfn.IFS(D10="NO", "N/A", AND('BASIC INFO'!$B$3&gt;'BASIC INFO'!$B$6+6574.5, C10+730.5&lt;'BASIC INFO'!$B$3), "YES", 'BASIC INFO'!$B$3&lt;('BASIC INFO'!$B$6+6574.5), "NOT YET 18", C10+730.5&gt;'BASIC INFO'!$B$3, "NOT YET 2 YEARS")</f>
        <v>N/A</v>
      </c>
      <c r="H10" s="169" t="str">
        <f xml:space="preserve"> IF(LEFT('CASE DATA'!E11,4)&lt;&gt;"321.",IF(OR('CASE DATA'!F11="DISM", 'CASE DATA'!F11="ACQ", 'CASE DATA'!F11="NOTF", 'CASE DATA'!F11="WTHD", 'CASE DATA'!F11="TNSF"), "YES", "NO"), "TRAFFIC")</f>
        <v>NO</v>
      </c>
      <c r="I10" s="168" t="str">
        <f xml:space="preserve"> IF(H10="YES",'CASE DATA'!K11,"N/A")</f>
        <v>N/A</v>
      </c>
      <c r="J10" s="168" t="str">
        <f>IF(H10="YES",'CASE DATA'!I11+'CASE DATA'!J11+'CASE DATA'!L11+'CASE DATA'!M11+'CASE DATA'!N11+'CASE DATA'!O11+'CASE DATA'!P11+'CASE DATA'!Q11+'CASE DATA'!R11,"N/A")</f>
        <v>N/A</v>
      </c>
      <c r="K10" s="152" t="str">
        <f xml:space="preserve"> IF(H10="YES",IF(C10+180&lt;'BASIC INFO'!$B$3, "YES", "NO"),"N/A")</f>
        <v>N/A</v>
      </c>
      <c r="L10" s="168" t="str" cm="1">
        <f t="array" ref="L10">IF(OR('CASE DATA'!F11="GTR", 'CASE DATA'!F11="GPL"),IF(SUM(COUNTIF('CASE DATA'!U11:AF11, TABLES!$N$2:$N$217&amp;"*"))&gt;0,"felony","eligible"),"n/a")</f>
        <v>n/a</v>
      </c>
      <c r="M10" s="168" t="str" cm="1">
        <f t="array" ref="M10">IF(L10="eligible",IF(OR((SUM(COUNTIF('CASE DATA'!U11:AF11,TABLES!$P$2:$P$19&amp;"*"))&gt;0),LEFT('CASE DATA'!U11:AF11,4)="717C", LEFT('CASE DATA'!U11:AF11, 3)="719", LEFT('CASE DATA'!U11:AF11,3)="720", LEFT('CASE DATA'!U11:AF11,3)="724", LEFT('CASE DATA'!U11:AF11,3)="726", LEFT('CASE DATA'!U11:AF11,3)="728", LEFT('CASE DATA'!U11:AF11,4)="901A"), "ineligible misd","eligible"),"n/a")</f>
        <v>n/a</v>
      </c>
      <c r="N10" s="168" t="str">
        <f>IF(M10="eligible",IF(COUNTIF('CASE DATA'!$C$4:$C$200, "")-COUNTIF('CASE DATA'!$A$4:$A$200, "")&gt;0, "YES","NO"),"N/A")</f>
        <v>N/A</v>
      </c>
      <c r="O10" s="168" t="str">
        <f xml:space="preserve"> IF(M10="eligible",'CASE DATA'!K11,"N/A")</f>
        <v>N/A</v>
      </c>
      <c r="P10" s="168" t="str">
        <f xml:space="preserve"> IF(M10="eligible",'CASE DATA'!I11+'CASE DATA'!J11+'CASE DATA'!L11+'CASE DATA'!M11+'CASE DATA'!N11+'CASE DATA'!O11+'CASE DATA'!M11+'CASE DATA'!Q11+'CASE DATA'!R11,"N/A")</f>
        <v>N/A</v>
      </c>
      <c r="Q10" s="8" t="str">
        <f>IF(M10="eligible",IF(C10+2920&lt;'BASIC INFO'!$B$3, "YES", "NO"),"N/A")</f>
        <v>N/A</v>
      </c>
      <c r="R10" s="169" t="str">
        <f xml:space="preserve"> IF(OR('CASE DATA'!F11="DEF"), "YES", "NO")</f>
        <v>NO</v>
      </c>
      <c r="S10" s="152" t="str">
        <f>IF(R10="YES",'CASE DATA'!H11,"N/A")</f>
        <v>N/A</v>
      </c>
      <c r="T10" s="168" t="str">
        <f xml:space="preserve"> IF(R10="YES",'CASE DATA'!K11,"N/A")</f>
        <v>N/A</v>
      </c>
      <c r="U10" s="168" t="str">
        <f>IF(R10="YES",'CASE DATA'!I11+'CASE DATA'!J11+'CASE DATA'!L11+'CASE DATA'!M11+'CASE DATA'!N11+'CASE DATA'!O11+'CASE DATA'!P11+'CASE DATA'!Q11+'CASE DATA'!R11,"N/A")</f>
        <v>N/A</v>
      </c>
      <c r="V10" s="172" t="str">
        <f>IF(OR('CASE DATA'!E11="123.46",'CASE DATA'!E11="123.47"),"YES","NO")</f>
        <v>NO</v>
      </c>
      <c r="W10" s="172"/>
      <c r="X10" s="168" t="str">
        <f>IF(V10="YES",IF(C10+730.5&lt;'BASIC INFO'!$B$3, "YES","NO"), "N/A")</f>
        <v>N/A</v>
      </c>
      <c r="Y10" s="172" t="str">
        <f t="shared" si="0"/>
        <v>NO</v>
      </c>
      <c r="Z10" s="170" t="str">
        <f xml:space="preserve"> IF('BASIC INFO'!$B$6+6574.5&gt;C10, "YES", "NO")</f>
        <v>YES</v>
      </c>
      <c r="AA10" s="167"/>
    </row>
    <row r="11" spans="1:30" x14ac:dyDescent="0.3">
      <c r="A11" s="152" t="str">
        <f xml:space="preserve"> IF('CASE DATA'!A12="","",'CASE DATA'!A12)</f>
        <v/>
      </c>
      <c r="B11" s="152" t="str">
        <f xml:space="preserve"> IF('CASE DATA'!A12="","",'CASE DATA'!E12)</f>
        <v/>
      </c>
      <c r="C11" s="153">
        <f xml:space="preserve"> 'CASE DATA'!C12</f>
        <v>0</v>
      </c>
      <c r="D11" s="8" t="str">
        <f xml:space="preserve"> IF(OR('CASE DATA'!F12="JUV", 'CASE DATA'!F12="JWV"), "YES", "NO")</f>
        <v>NO</v>
      </c>
      <c r="E11" s="8" t="str" cm="1">
        <f t="array" ref="E11">IF(D11="YES",IF(SUM(COUNTIF('CASE DATA'!$F$4:$F$200, {"GTR","GPL","DEF","JUV"}))&gt;0, "YES","NO"),"N/A")</f>
        <v>N/A</v>
      </c>
      <c r="F11" s="8" t="str">
        <f>IF(D11="YES",IF(COUNTIF('CASE DATA'!$C$4:$C$200, "")-COUNTIF('CASE DATA'!$A$4:$A$200, "")&gt;0, "YES","NO"),"N/A")</f>
        <v>N/A</v>
      </c>
      <c r="G11" s="154" t="str">
        <f xml:space="preserve"> _xlfn.IFS(D11="NO", "N/A", AND('BASIC INFO'!$B$3&gt;'BASIC INFO'!$B$6+6574.5, C11+730.5&lt;'BASIC INFO'!$B$3), "YES", 'BASIC INFO'!$B$3&lt;('BASIC INFO'!$B$6+6574.5), "NOT YET 18", C11+730.5&gt;'BASIC INFO'!$B$3, "NOT YET 2 YEARS")</f>
        <v>N/A</v>
      </c>
      <c r="H11" s="169" t="str">
        <f xml:space="preserve"> IF(LEFT('CASE DATA'!E12,4)&lt;&gt;"321.",IF(OR('CASE DATA'!F12="DISM", 'CASE DATA'!F12="ACQ", 'CASE DATA'!F12="NOTF", 'CASE DATA'!F12="WTHD", 'CASE DATA'!F12="TNSF"), "YES", "NO"), "TRAFFIC")</f>
        <v>NO</v>
      </c>
      <c r="I11" s="168" t="str">
        <f xml:space="preserve"> IF(H11="YES",'CASE DATA'!K12,"N/A")</f>
        <v>N/A</v>
      </c>
      <c r="J11" s="168" t="str">
        <f>IF(H11="YES",'CASE DATA'!I12+'CASE DATA'!J12+'CASE DATA'!L12+'CASE DATA'!M12+'CASE DATA'!N12+'CASE DATA'!O12+'CASE DATA'!P12+'CASE DATA'!Q12+'CASE DATA'!R12,"N/A")</f>
        <v>N/A</v>
      </c>
      <c r="K11" s="152" t="str">
        <f xml:space="preserve"> IF(H11="YES",IF(C11+180&lt;'BASIC INFO'!$B$3, "YES", "NO"),"N/A")</f>
        <v>N/A</v>
      </c>
      <c r="L11" s="168" t="str" cm="1">
        <f t="array" ref="L11">IF(OR('CASE DATA'!F12="GTR", 'CASE DATA'!F12="GPL"),IF(SUM(COUNTIF('CASE DATA'!U12:AF12, TABLES!$N$2:$N$217&amp;"*"))&gt;0,"felony","eligible"),"n/a")</f>
        <v>n/a</v>
      </c>
      <c r="M11" s="168" t="str" cm="1">
        <f t="array" ref="M11">IF(L11="eligible",IF(OR((SUM(COUNTIF('CASE DATA'!U12:AF12,TABLES!$P$2:$P$19&amp;"*"))&gt;0),LEFT('CASE DATA'!U12:AF12,4)="717C", LEFT('CASE DATA'!U12:AF12, 3)="719", LEFT('CASE DATA'!U12:AF12,3)="720", LEFT('CASE DATA'!U12:AF12,3)="724", LEFT('CASE DATA'!U12:AF12,3)="726", LEFT('CASE DATA'!U12:AF12,3)="728", LEFT('CASE DATA'!U12:AF12,4)="901A"), "ineligible misd","eligible"),"n/a")</f>
        <v>n/a</v>
      </c>
      <c r="N11" s="168" t="str">
        <f>IF(M11="eligible",IF(COUNTIF('CASE DATA'!$C$4:$C$200, "")-COUNTIF('CASE DATA'!$A$4:$A$200, "")&gt;0, "YES","NO"),"N/A")</f>
        <v>N/A</v>
      </c>
      <c r="O11" s="168" t="str">
        <f xml:space="preserve"> IF(M11="eligible",'CASE DATA'!K12,"N/A")</f>
        <v>N/A</v>
      </c>
      <c r="P11" s="168" t="str">
        <f xml:space="preserve"> IF(M11="eligible",'CASE DATA'!I12+'CASE DATA'!J12+'CASE DATA'!L12+'CASE DATA'!M12+'CASE DATA'!N12+'CASE DATA'!O12+'CASE DATA'!M12+'CASE DATA'!Q12+'CASE DATA'!R12,"N/A")</f>
        <v>N/A</v>
      </c>
      <c r="Q11" s="8" t="str">
        <f>IF(M11="eligible",IF(C11+2920&lt;'BASIC INFO'!$B$3, "YES", "NO"),"N/A")</f>
        <v>N/A</v>
      </c>
      <c r="R11" s="169" t="str">
        <f xml:space="preserve"> IF(OR('CASE DATA'!F12="DEF"), "YES", "NO")</f>
        <v>NO</v>
      </c>
      <c r="S11" s="152" t="str">
        <f>IF(R11="YES",'CASE DATA'!H12,"N/A")</f>
        <v>N/A</v>
      </c>
      <c r="T11" s="168" t="str">
        <f xml:space="preserve"> IF(R11="YES",'CASE DATA'!K12,"N/A")</f>
        <v>N/A</v>
      </c>
      <c r="U11" s="168" t="str">
        <f>IF(R11="YES",'CASE DATA'!I12+'CASE DATA'!J12+'CASE DATA'!L12+'CASE DATA'!M12+'CASE DATA'!N12+'CASE DATA'!O12+'CASE DATA'!P12+'CASE DATA'!Q12+'CASE DATA'!R12,"N/A")</f>
        <v>N/A</v>
      </c>
      <c r="V11" s="172" t="str">
        <f>IF(OR('CASE DATA'!E12="123.46",'CASE DATA'!E12="123.47"),"YES","NO")</f>
        <v>NO</v>
      </c>
      <c r="W11" s="172"/>
      <c r="X11" s="168" t="str">
        <f>IF(V11="YES",IF(C11+730.5&lt;'BASIC INFO'!$B$3, "YES","NO"), "N/A")</f>
        <v>N/A</v>
      </c>
      <c r="Y11" s="172" t="str">
        <f t="shared" si="0"/>
        <v>NO</v>
      </c>
      <c r="Z11" s="170" t="str">
        <f xml:space="preserve"> IF('BASIC INFO'!$B$6+6574.5&gt;C11, "YES", "NO")</f>
        <v>YES</v>
      </c>
      <c r="AA11" s="167"/>
    </row>
    <row r="12" spans="1:30" x14ac:dyDescent="0.3">
      <c r="A12" s="152" t="str">
        <f xml:space="preserve"> IF('CASE DATA'!A13="","",'CASE DATA'!A13)</f>
        <v/>
      </c>
      <c r="B12" s="152" t="str">
        <f xml:space="preserve"> IF('CASE DATA'!A13="","",'CASE DATA'!E13)</f>
        <v/>
      </c>
      <c r="C12" s="153">
        <f xml:space="preserve"> 'CASE DATA'!C13</f>
        <v>0</v>
      </c>
      <c r="D12" s="8" t="str">
        <f xml:space="preserve"> IF(OR('CASE DATA'!F13="JUV", 'CASE DATA'!F13="JWV"), "YES", "NO")</f>
        <v>NO</v>
      </c>
      <c r="E12" s="8" t="str" cm="1">
        <f t="array" ref="E12">IF(D12="YES",IF(SUM(COUNTIF('CASE DATA'!$F$4:$F$200, {"GTR","GPL","DEF","JUV"}))&gt;0, "YES","NO"),"N/A")</f>
        <v>N/A</v>
      </c>
      <c r="F12" s="8" t="str">
        <f>IF(D12="YES",IF(COUNTIF('CASE DATA'!$C$4:$C$200, "")-COUNTIF('CASE DATA'!$A$4:$A$200, "")&gt;0, "YES","NO"),"N/A")</f>
        <v>N/A</v>
      </c>
      <c r="G12" s="154" t="str">
        <f xml:space="preserve"> _xlfn.IFS(D12="NO", "N/A", AND('BASIC INFO'!$B$3&gt;'BASIC INFO'!$B$6+6574.5, C12+730.5&lt;'BASIC INFO'!$B$3), "YES", 'BASIC INFO'!$B$3&lt;('BASIC INFO'!$B$6+6574.5), "NOT YET 18", C12+730.5&gt;'BASIC INFO'!$B$3, "NOT YET 2 YEARS")</f>
        <v>N/A</v>
      </c>
      <c r="H12" s="169" t="str">
        <f xml:space="preserve"> IF(LEFT('CASE DATA'!E13,4)&lt;&gt;"321.",IF(OR('CASE DATA'!F13="DISM", 'CASE DATA'!F13="ACQ", 'CASE DATA'!F13="NOTF", 'CASE DATA'!F13="WTHD", 'CASE DATA'!F13="TNSF"), "YES", "NO"), "TRAFFIC")</f>
        <v>NO</v>
      </c>
      <c r="I12" s="168" t="str">
        <f xml:space="preserve"> IF(H12="YES",'CASE DATA'!K13,"N/A")</f>
        <v>N/A</v>
      </c>
      <c r="J12" s="168" t="str">
        <f>IF(H12="YES",'CASE DATA'!I13+'CASE DATA'!J13+'CASE DATA'!L13+'CASE DATA'!M13+'CASE DATA'!N13+'CASE DATA'!O13+'CASE DATA'!P13+'CASE DATA'!Q13+'CASE DATA'!R13,"N/A")</f>
        <v>N/A</v>
      </c>
      <c r="K12" s="152" t="str">
        <f xml:space="preserve"> IF(H12="YES",IF(C12+180&lt;'BASIC INFO'!$B$3, "YES", "NO"),"N/A")</f>
        <v>N/A</v>
      </c>
      <c r="L12" s="168" t="str" cm="1">
        <f t="array" ref="L12">IF(OR('CASE DATA'!F13="GTR", 'CASE DATA'!F13="GPL"),IF(SUM(COUNTIF('CASE DATA'!U13:AF13, TABLES!$N$2:$N$217&amp;"*"))&gt;0,"felony","eligible"),"n/a")</f>
        <v>n/a</v>
      </c>
      <c r="M12" s="168" t="str" cm="1">
        <f t="array" ref="M12">IF(L12="eligible",IF(OR((SUM(COUNTIF('CASE DATA'!U13:AF13,TABLES!$P$2:$P$19&amp;"*"))&gt;0),LEFT('CASE DATA'!U13:AF13,4)="717C", LEFT('CASE DATA'!U13:AF13, 3)="719", LEFT('CASE DATA'!U13:AF13,3)="720", LEFT('CASE DATA'!U13:AF13,3)="724", LEFT('CASE DATA'!U13:AF13,3)="726", LEFT('CASE DATA'!U13:AF13,3)="728", LEFT('CASE DATA'!U13:AF13,4)="901A"), "ineligible misd","eligible"),"n/a")</f>
        <v>n/a</v>
      </c>
      <c r="N12" s="168" t="str">
        <f>IF(M12="eligible",IF(COUNTIF('CASE DATA'!$C$4:$C$200, "")-COUNTIF('CASE DATA'!$A$4:$A$200, "")&gt;0, "YES","NO"),"N/A")</f>
        <v>N/A</v>
      </c>
      <c r="O12" s="168" t="str">
        <f xml:space="preserve"> IF(M12="eligible",'CASE DATA'!K13,"N/A")</f>
        <v>N/A</v>
      </c>
      <c r="P12" s="168" t="str">
        <f xml:space="preserve"> IF(M12="eligible",'CASE DATA'!I13+'CASE DATA'!J13+'CASE DATA'!L13+'CASE DATA'!M13+'CASE DATA'!N13+'CASE DATA'!O13+'CASE DATA'!M13+'CASE DATA'!Q13+'CASE DATA'!R13,"N/A")</f>
        <v>N/A</v>
      </c>
      <c r="Q12" s="8" t="str">
        <f>IF(M12="eligible",IF(C12+2920&lt;'BASIC INFO'!$B$3, "YES", "NO"),"N/A")</f>
        <v>N/A</v>
      </c>
      <c r="R12" s="169" t="str">
        <f xml:space="preserve"> IF(OR('CASE DATA'!F13="DEF"), "YES", "NO")</f>
        <v>NO</v>
      </c>
      <c r="S12" s="152" t="str">
        <f>IF(R12="YES",'CASE DATA'!H13,"N/A")</f>
        <v>N/A</v>
      </c>
      <c r="T12" s="168" t="str">
        <f xml:space="preserve"> IF(R12="YES",'CASE DATA'!K13,"N/A")</f>
        <v>N/A</v>
      </c>
      <c r="U12" s="168" t="str">
        <f>IF(R12="YES",'CASE DATA'!I13+'CASE DATA'!J13+'CASE DATA'!L13+'CASE DATA'!M13+'CASE DATA'!N13+'CASE DATA'!O13+'CASE DATA'!P13+'CASE DATA'!Q13+'CASE DATA'!R13,"N/A")</f>
        <v>N/A</v>
      </c>
      <c r="V12" s="172" t="str">
        <f>IF(OR('CASE DATA'!E13="123.46",'CASE DATA'!E13="123.47"),"YES","NO")</f>
        <v>NO</v>
      </c>
      <c r="W12" s="172"/>
      <c r="X12" s="168" t="str">
        <f>IF(V12="YES",IF(C12+730.5&lt;'BASIC INFO'!$B$3, "YES","NO"), "N/A")</f>
        <v>N/A</v>
      </c>
      <c r="Y12" s="172" t="str">
        <f t="shared" si="0"/>
        <v>NO</v>
      </c>
      <c r="Z12" s="170" t="str">
        <f xml:space="preserve"> IF('BASIC INFO'!$B$6+6574.5&gt;C12, "YES", "NO")</f>
        <v>YES</v>
      </c>
      <c r="AA12" s="167"/>
    </row>
    <row r="13" spans="1:30" x14ac:dyDescent="0.3">
      <c r="A13" s="152" t="str">
        <f xml:space="preserve"> IF('CASE DATA'!A14="","",'CASE DATA'!A14)</f>
        <v/>
      </c>
      <c r="B13" s="152" t="str">
        <f xml:space="preserve"> IF('CASE DATA'!A14="","",'CASE DATA'!E14)</f>
        <v/>
      </c>
      <c r="C13" s="153">
        <f xml:space="preserve"> 'CASE DATA'!C14</f>
        <v>0</v>
      </c>
      <c r="D13" s="8" t="str">
        <f xml:space="preserve"> IF(OR('CASE DATA'!F14="JUV", 'CASE DATA'!F14="JWV"), "YES", "NO")</f>
        <v>NO</v>
      </c>
      <c r="E13" s="8" t="str" cm="1">
        <f t="array" ref="E13">IF(D13="YES",IF(SUM(COUNTIF('CASE DATA'!$F$4:$F$200, {"GTR","GPL","DEF","JUV"}))&gt;0, "YES","NO"),"N/A")</f>
        <v>N/A</v>
      </c>
      <c r="F13" s="8" t="str">
        <f>IF(D13="YES",IF(COUNTIF('CASE DATA'!$C$4:$C$200, "")-COUNTIF('CASE DATA'!$A$4:$A$200, "")&gt;0, "YES","NO"),"N/A")</f>
        <v>N/A</v>
      </c>
      <c r="G13" s="154" t="str">
        <f xml:space="preserve"> _xlfn.IFS(D13="NO", "N/A", AND('BASIC INFO'!$B$3&gt;'BASIC INFO'!$B$6+6574.5, C13+730.5&lt;'BASIC INFO'!$B$3), "YES", 'BASIC INFO'!$B$3&lt;('BASIC INFO'!$B$6+6574.5), "NOT YET 18", C13+730.5&gt;'BASIC INFO'!$B$3, "NOT YET 2 YEARS")</f>
        <v>N/A</v>
      </c>
      <c r="H13" s="169" t="str">
        <f xml:space="preserve"> IF(LEFT('CASE DATA'!E14,4)&lt;&gt;"321.",IF(OR('CASE DATA'!F14="DISM", 'CASE DATA'!F14="ACQ", 'CASE DATA'!F14="NOTF", 'CASE DATA'!F14="WTHD", 'CASE DATA'!F14="TNSF"), "YES", "NO"), "TRAFFIC")</f>
        <v>NO</v>
      </c>
      <c r="I13" s="168" t="str">
        <f xml:space="preserve"> IF(H13="YES",'CASE DATA'!K14,"N/A")</f>
        <v>N/A</v>
      </c>
      <c r="J13" s="168" t="str">
        <f>IF(H13="YES",'CASE DATA'!I14+'CASE DATA'!J14+'CASE DATA'!L14+'CASE DATA'!M14+'CASE DATA'!N14+'CASE DATA'!O14+'CASE DATA'!P14+'CASE DATA'!Q14+'CASE DATA'!R14,"N/A")</f>
        <v>N/A</v>
      </c>
      <c r="K13" s="152" t="str">
        <f xml:space="preserve"> IF(H13="YES",IF(C13+180&lt;'BASIC INFO'!$B$3, "YES", "NO"),"N/A")</f>
        <v>N/A</v>
      </c>
      <c r="L13" s="168" t="str" cm="1">
        <f t="array" ref="L13">IF(OR('CASE DATA'!F14="GTR", 'CASE DATA'!F14="GPL"),IF(SUM(COUNTIF('CASE DATA'!U14:AF14, TABLES!$N$2:$N$217&amp;"*"))&gt;0,"felony","eligible"),"n/a")</f>
        <v>n/a</v>
      </c>
      <c r="M13" s="168" t="str" cm="1">
        <f t="array" ref="M13">IF(L13="eligible",IF(OR((SUM(COUNTIF('CASE DATA'!U14:AF14,TABLES!$P$2:$P$19&amp;"*"))&gt;0),LEFT('CASE DATA'!U14:AF14,4)="717C", LEFT('CASE DATA'!U14:AF14, 3)="719", LEFT('CASE DATA'!U14:AF14,3)="720", LEFT('CASE DATA'!U14:AF14,3)="724", LEFT('CASE DATA'!U14:AF14,3)="726", LEFT('CASE DATA'!U14:AF14,3)="728", LEFT('CASE DATA'!U14:AF14,4)="901A"), "ineligible misd","eligible"),"n/a")</f>
        <v>n/a</v>
      </c>
      <c r="N13" s="168" t="str">
        <f>IF(M13="eligible",IF(COUNTIF('CASE DATA'!$C$4:$C$200, "")-COUNTIF('CASE DATA'!$A$4:$A$200, "")&gt;0, "YES","NO"),"N/A")</f>
        <v>N/A</v>
      </c>
      <c r="O13" s="168" t="str">
        <f xml:space="preserve"> IF(M13="eligible",'CASE DATA'!K14,"N/A")</f>
        <v>N/A</v>
      </c>
      <c r="P13" s="168" t="str">
        <f xml:space="preserve"> IF(M13="eligible",'CASE DATA'!I14+'CASE DATA'!J14+'CASE DATA'!L14+'CASE DATA'!M14+'CASE DATA'!N14+'CASE DATA'!O14+'CASE DATA'!M14+'CASE DATA'!Q14+'CASE DATA'!R14,"N/A")</f>
        <v>N/A</v>
      </c>
      <c r="Q13" s="8" t="str">
        <f>IF(M13="eligible",IF(C13+2920&lt;'BASIC INFO'!$B$3, "YES", "NO"),"N/A")</f>
        <v>N/A</v>
      </c>
      <c r="R13" s="169" t="str">
        <f xml:space="preserve"> IF(OR('CASE DATA'!F14="DEF"), "YES", "NO")</f>
        <v>NO</v>
      </c>
      <c r="S13" s="152" t="str">
        <f>IF(R13="YES",'CASE DATA'!H14,"N/A")</f>
        <v>N/A</v>
      </c>
      <c r="T13" s="168" t="str">
        <f xml:space="preserve"> IF(R13="YES",'CASE DATA'!K14,"N/A")</f>
        <v>N/A</v>
      </c>
      <c r="U13" s="168" t="str">
        <f>IF(R13="YES",'CASE DATA'!I14+'CASE DATA'!J14+'CASE DATA'!L14+'CASE DATA'!M14+'CASE DATA'!N14+'CASE DATA'!O14+'CASE DATA'!P14+'CASE DATA'!Q14+'CASE DATA'!R14,"N/A")</f>
        <v>N/A</v>
      </c>
      <c r="V13" s="172" t="str">
        <f>IF(OR('CASE DATA'!E14="123.46",'CASE DATA'!E14="123.47"),"YES","NO")</f>
        <v>NO</v>
      </c>
      <c r="W13" s="172"/>
      <c r="X13" s="168" t="str">
        <f>IF(V13="YES",IF(C13+730.5&lt;'BASIC INFO'!$B$3, "YES","NO"), "N/A")</f>
        <v>N/A</v>
      </c>
      <c r="Y13" s="172" t="str">
        <f t="shared" si="0"/>
        <v>NO</v>
      </c>
      <c r="Z13" s="170" t="str">
        <f xml:space="preserve"> IF('BASIC INFO'!$B$6+6574.5&gt;C13, "YES", "NO")</f>
        <v>YES</v>
      </c>
      <c r="AA13" s="167"/>
    </row>
    <row r="14" spans="1:30" x14ac:dyDescent="0.3">
      <c r="A14" s="152" t="str">
        <f xml:space="preserve"> IF('CASE DATA'!A15="","",'CASE DATA'!A15)</f>
        <v/>
      </c>
      <c r="B14" s="152" t="str">
        <f xml:space="preserve"> IF('CASE DATA'!A15="","",'CASE DATA'!E15)</f>
        <v/>
      </c>
      <c r="C14" s="153">
        <f xml:space="preserve"> 'CASE DATA'!C15</f>
        <v>0</v>
      </c>
      <c r="D14" s="8" t="str">
        <f xml:space="preserve"> IF(OR('CASE DATA'!F15="JUV", 'CASE DATA'!F15="JWV"), "YES", "NO")</f>
        <v>NO</v>
      </c>
      <c r="E14" s="8" t="str" cm="1">
        <f t="array" ref="E14">IF(D14="YES",IF(SUM(COUNTIF('CASE DATA'!$F$4:$F$200, {"GTR","GPL","DEF","JUV"}))&gt;0, "YES","NO"),"N/A")</f>
        <v>N/A</v>
      </c>
      <c r="F14" s="8" t="str">
        <f>IF(D14="YES",IF(COUNTIF('CASE DATA'!$C$4:$C$200, "")-COUNTIF('CASE DATA'!$A$4:$A$200, "")&gt;0, "YES","NO"),"N/A")</f>
        <v>N/A</v>
      </c>
      <c r="G14" s="154" t="str">
        <f xml:space="preserve"> _xlfn.IFS(D14="NO", "N/A", AND('BASIC INFO'!$B$3&gt;'BASIC INFO'!$B$6+6574.5, C14+730.5&lt;'BASIC INFO'!$B$3), "YES", 'BASIC INFO'!$B$3&lt;('BASIC INFO'!$B$6+6574.5), "NOT YET 18", C14+730.5&gt;'BASIC INFO'!$B$3, "NOT YET 2 YEARS")</f>
        <v>N/A</v>
      </c>
      <c r="H14" s="169" t="str">
        <f xml:space="preserve"> IF(LEFT('CASE DATA'!E15,4)&lt;&gt;"321.",IF(OR('CASE DATA'!F15="DISM", 'CASE DATA'!F15="ACQ", 'CASE DATA'!F15="NOTF", 'CASE DATA'!F15="WTHD", 'CASE DATA'!F15="TNSF"), "YES", "NO"), "TRAFFIC")</f>
        <v>NO</v>
      </c>
      <c r="I14" s="168" t="str">
        <f xml:space="preserve"> IF(H14="YES",'CASE DATA'!K15,"N/A")</f>
        <v>N/A</v>
      </c>
      <c r="J14" s="168" t="str">
        <f>IF(H14="YES",'CASE DATA'!I15+'CASE DATA'!J15+'CASE DATA'!L15+'CASE DATA'!M15+'CASE DATA'!N15+'CASE DATA'!O15+'CASE DATA'!P15+'CASE DATA'!Q15+'CASE DATA'!R15,"N/A")</f>
        <v>N/A</v>
      </c>
      <c r="K14" s="152" t="str">
        <f xml:space="preserve"> IF(H14="YES",IF(C14+180&lt;'BASIC INFO'!$B$3, "YES", "NO"),"N/A")</f>
        <v>N/A</v>
      </c>
      <c r="L14" s="168" t="str" cm="1">
        <f t="array" ref="L14">IF(OR('CASE DATA'!F15="GTR", 'CASE DATA'!F15="GPL"),IF(SUM(COUNTIF('CASE DATA'!U15:AF15, TABLES!$N$2:$N$217&amp;"*"))&gt;0,"felony","eligible"),"n/a")</f>
        <v>n/a</v>
      </c>
      <c r="M14" s="168" t="str" cm="1">
        <f t="array" ref="M14">IF(L14="eligible",IF(OR((SUM(COUNTIF('CASE DATA'!U15:AF15,TABLES!$P$2:$P$19&amp;"*"))&gt;0),LEFT('CASE DATA'!U15:AF15,4)="717C", LEFT('CASE DATA'!U15:AF15, 3)="719", LEFT('CASE DATA'!U15:AF15,3)="720", LEFT('CASE DATA'!U15:AF15,3)="724", LEFT('CASE DATA'!U15:AF15,3)="726", LEFT('CASE DATA'!U15:AF15,3)="728", LEFT('CASE DATA'!U15:AF15,4)="901A"), "ineligible misd","eligible"),"n/a")</f>
        <v>n/a</v>
      </c>
      <c r="N14" s="168" t="str">
        <f>IF(M14="eligible",IF(COUNTIF('CASE DATA'!$C$4:$C$200, "")-COUNTIF('CASE DATA'!$A$4:$A$200, "")&gt;0, "YES","NO"),"N/A")</f>
        <v>N/A</v>
      </c>
      <c r="O14" s="168" t="str">
        <f xml:space="preserve"> IF(M14="eligible",'CASE DATA'!K15,"N/A")</f>
        <v>N/A</v>
      </c>
      <c r="P14" s="168" t="str">
        <f xml:space="preserve"> IF(M14="eligible",'CASE DATA'!I15+'CASE DATA'!J15+'CASE DATA'!L15+'CASE DATA'!M15+'CASE DATA'!N15+'CASE DATA'!O15+'CASE DATA'!M15+'CASE DATA'!Q15+'CASE DATA'!R15,"N/A")</f>
        <v>N/A</v>
      </c>
      <c r="Q14" s="8" t="str">
        <f>IF(M14="eligible",IF(C14+2920&lt;'BASIC INFO'!$B$3, "YES", "NO"),"N/A")</f>
        <v>N/A</v>
      </c>
      <c r="R14" s="169" t="str">
        <f xml:space="preserve"> IF(OR('CASE DATA'!F15="DEF"), "YES", "NO")</f>
        <v>NO</v>
      </c>
      <c r="S14" s="152" t="str">
        <f>IF(R14="YES",'CASE DATA'!H15,"N/A")</f>
        <v>N/A</v>
      </c>
      <c r="T14" s="168" t="str">
        <f xml:space="preserve"> IF(R14="YES",'CASE DATA'!K15,"N/A")</f>
        <v>N/A</v>
      </c>
      <c r="U14" s="168" t="str">
        <f>IF(R14="YES",'CASE DATA'!I15+'CASE DATA'!J15+'CASE DATA'!L15+'CASE DATA'!M15+'CASE DATA'!N15+'CASE DATA'!O15+'CASE DATA'!P15+'CASE DATA'!Q15+'CASE DATA'!R15,"N/A")</f>
        <v>N/A</v>
      </c>
      <c r="V14" s="172" t="str">
        <f>IF(OR('CASE DATA'!E15="123.46",'CASE DATA'!E15="123.47"),"YES","NO")</f>
        <v>NO</v>
      </c>
      <c r="W14" s="172"/>
      <c r="X14" s="168" t="str">
        <f>IF(V14="YES",IF(C14+730.5&lt;'BASIC INFO'!$B$3, "YES","NO"), "N/A")</f>
        <v>N/A</v>
      </c>
      <c r="Y14" s="172" t="str">
        <f t="shared" si="0"/>
        <v>NO</v>
      </c>
      <c r="Z14" s="170" t="str">
        <f xml:space="preserve"> IF('BASIC INFO'!$B$6+6574.5&gt;C14, "YES", "NO")</f>
        <v>YES</v>
      </c>
      <c r="AA14" s="167"/>
    </row>
    <row r="15" spans="1:30" x14ac:dyDescent="0.3">
      <c r="A15" s="152" t="str">
        <f xml:space="preserve"> IF('CASE DATA'!A16="","",'CASE DATA'!A16)</f>
        <v/>
      </c>
      <c r="B15" s="152" t="str">
        <f xml:space="preserve"> IF('CASE DATA'!A16="","",'CASE DATA'!E16)</f>
        <v/>
      </c>
      <c r="C15" s="153">
        <f xml:space="preserve"> 'CASE DATA'!C16</f>
        <v>0</v>
      </c>
      <c r="D15" s="8" t="str">
        <f xml:space="preserve"> IF(OR('CASE DATA'!F16="JUV", 'CASE DATA'!F16="JWV"), "YES", "NO")</f>
        <v>NO</v>
      </c>
      <c r="E15" s="8" t="str" cm="1">
        <f t="array" ref="E15">IF(D15="YES",IF(SUM(COUNTIF('CASE DATA'!$F$4:$F$200, {"GTR","GPL","DEF","JUV"}))&gt;0, "YES","NO"),"N/A")</f>
        <v>N/A</v>
      </c>
      <c r="F15" s="8" t="str">
        <f>IF(D15="YES",IF(COUNTIF('CASE DATA'!$C$4:$C$200, "")-COUNTIF('CASE DATA'!$A$4:$A$200, "")&gt;0, "YES","NO"),"N/A")</f>
        <v>N/A</v>
      </c>
      <c r="G15" s="154" t="str">
        <f xml:space="preserve"> _xlfn.IFS(D15="NO", "N/A", AND('BASIC INFO'!$B$3&gt;'BASIC INFO'!$B$6+6574.5, C15+730.5&lt;'BASIC INFO'!$B$3), "YES", 'BASIC INFO'!$B$3&lt;('BASIC INFO'!$B$6+6574.5), "NOT YET 18", C15+730.5&gt;'BASIC INFO'!$B$3, "NOT YET 2 YEARS")</f>
        <v>N/A</v>
      </c>
      <c r="H15" s="169" t="str">
        <f xml:space="preserve"> IF(LEFT('CASE DATA'!E16,4)&lt;&gt;"321.",IF(OR('CASE DATA'!F16="DISM", 'CASE DATA'!F16="ACQ", 'CASE DATA'!F16="NOTF", 'CASE DATA'!F16="WTHD", 'CASE DATA'!F16="TNSF"), "YES", "NO"), "TRAFFIC")</f>
        <v>NO</v>
      </c>
      <c r="I15" s="168" t="str">
        <f xml:space="preserve"> IF(H15="YES",'CASE DATA'!K16,"N/A")</f>
        <v>N/A</v>
      </c>
      <c r="J15" s="168" t="str">
        <f>IF(H15="YES",'CASE DATA'!I16+'CASE DATA'!J16+'CASE DATA'!L16+'CASE DATA'!M16+'CASE DATA'!N16+'CASE DATA'!O16+'CASE DATA'!P16+'CASE DATA'!Q16+'CASE DATA'!R16,"N/A")</f>
        <v>N/A</v>
      </c>
      <c r="K15" s="152" t="str">
        <f xml:space="preserve"> IF(H15="YES",IF(C15+180&lt;'BASIC INFO'!$B$3, "YES", "NO"),"N/A")</f>
        <v>N/A</v>
      </c>
      <c r="L15" s="168" t="str" cm="1">
        <f t="array" ref="L15">IF(OR('CASE DATA'!F16="GTR", 'CASE DATA'!F16="GPL"),IF(SUM(COUNTIF('CASE DATA'!U16:AF16, TABLES!$N$2:$N$217&amp;"*"))&gt;0,"felony","eligible"),"n/a")</f>
        <v>n/a</v>
      </c>
      <c r="M15" s="168" t="str" cm="1">
        <f t="array" ref="M15">IF(L15="eligible",IF(OR((SUM(COUNTIF('CASE DATA'!U16:AF16,TABLES!$P$2:$P$19&amp;"*"))&gt;0),LEFT('CASE DATA'!U16:AF16,4)="717C", LEFT('CASE DATA'!U16:AF16, 3)="719", LEFT('CASE DATA'!U16:AF16,3)="720", LEFT('CASE DATA'!U16:AF16,3)="724", LEFT('CASE DATA'!U16:AF16,3)="726", LEFT('CASE DATA'!U16:AF16,3)="728", LEFT('CASE DATA'!U16:AF16,4)="901A"), "ineligible misd","eligible"),"n/a")</f>
        <v>n/a</v>
      </c>
      <c r="N15" s="168" t="str">
        <f>IF(M15="eligible",IF(COUNTIF('CASE DATA'!$C$4:$C$200, "")-COUNTIF('CASE DATA'!$A$4:$A$200, "")&gt;0, "YES","NO"),"N/A")</f>
        <v>N/A</v>
      </c>
      <c r="O15" s="168" t="str">
        <f xml:space="preserve"> IF(M15="eligible",'CASE DATA'!K16,"N/A")</f>
        <v>N/A</v>
      </c>
      <c r="P15" s="168" t="str">
        <f xml:space="preserve"> IF(M15="eligible",'CASE DATA'!I16+'CASE DATA'!J16+'CASE DATA'!L16+'CASE DATA'!M16+'CASE DATA'!N16+'CASE DATA'!O16+'CASE DATA'!M16+'CASE DATA'!Q16+'CASE DATA'!R16,"N/A")</f>
        <v>N/A</v>
      </c>
      <c r="Q15" s="8" t="str">
        <f>IF(M15="eligible",IF(C15+2920&lt;'BASIC INFO'!$B$3, "YES", "NO"),"N/A")</f>
        <v>N/A</v>
      </c>
      <c r="R15" s="169" t="str">
        <f xml:space="preserve"> IF(OR('CASE DATA'!F16="DEF"), "YES", "NO")</f>
        <v>NO</v>
      </c>
      <c r="S15" s="152" t="str">
        <f>IF(R15="YES",'CASE DATA'!H16,"N/A")</f>
        <v>N/A</v>
      </c>
      <c r="T15" s="168" t="str">
        <f xml:space="preserve"> IF(R15="YES",'CASE DATA'!K11,"N/A")</f>
        <v>N/A</v>
      </c>
      <c r="U15" s="168" t="str">
        <f>IF(R15="YES",'CASE DATA'!I16+'CASE DATA'!J16+'CASE DATA'!L16+'CASE DATA'!M16+'CASE DATA'!N16+'CASE DATA'!O16+'CASE DATA'!P16+'CASE DATA'!Q16+'CASE DATA'!R16,"N/A")</f>
        <v>N/A</v>
      </c>
      <c r="V15" s="172" t="str">
        <f>IF(OR('CASE DATA'!E16="123.46",'CASE DATA'!E16="123.47"),"YES","NO")</f>
        <v>NO</v>
      </c>
      <c r="W15" s="172"/>
      <c r="X15" s="168" t="str">
        <f>IF(V15="YES",IF(C15+730.5&lt;'BASIC INFO'!$B$3, "YES","NO"), "N/A")</f>
        <v>N/A</v>
      </c>
      <c r="Y15" s="172" t="str">
        <f t="shared" si="0"/>
        <v>NO</v>
      </c>
      <c r="Z15" s="170" t="str">
        <f xml:space="preserve"> IF('BASIC INFO'!$B$6+6574.5&gt;C15, "YES", "NO")</f>
        <v>YES</v>
      </c>
      <c r="AA15" s="167"/>
    </row>
    <row r="16" spans="1:30" x14ac:dyDescent="0.3">
      <c r="A16" s="152" t="str">
        <f xml:space="preserve"> IF('CASE DATA'!A17="","",'CASE DATA'!A17)</f>
        <v/>
      </c>
      <c r="B16" s="152" t="str">
        <f xml:space="preserve"> IF('CASE DATA'!A17="","",'CASE DATA'!E17)</f>
        <v/>
      </c>
      <c r="C16" s="153">
        <f xml:space="preserve"> 'CASE DATA'!C17</f>
        <v>0</v>
      </c>
      <c r="D16" s="8" t="str">
        <f xml:space="preserve"> IF(OR('CASE DATA'!F17="JUV", 'CASE DATA'!F17="JWV"), "YES", "NO")</f>
        <v>NO</v>
      </c>
      <c r="E16" s="8" t="str" cm="1">
        <f t="array" ref="E16">IF(D16="YES",IF(SUM(COUNTIF('CASE DATA'!$F$4:$F$200, {"GTR","GPL","DEF","JUV"}))&gt;0, "YES","NO"),"N/A")</f>
        <v>N/A</v>
      </c>
      <c r="F16" s="8" t="str">
        <f>IF(D16="YES",IF(COUNTIF('CASE DATA'!$C$4:$C$200, "")-COUNTIF('CASE DATA'!$A$4:$A$200, "")&gt;0, "YES","NO"),"N/A")</f>
        <v>N/A</v>
      </c>
      <c r="G16" s="154" t="str">
        <f xml:space="preserve"> _xlfn.IFS(D16="NO", "N/A", AND('BASIC INFO'!$B$3&gt;'BASIC INFO'!$B$6+6574.5, C16+730.5&lt;'BASIC INFO'!$B$3), "YES", 'BASIC INFO'!$B$3&lt;('BASIC INFO'!$B$6+6574.5), "NOT YET 18", C16+730.5&gt;'BASIC INFO'!$B$3, "NOT YET 2 YEARS")</f>
        <v>N/A</v>
      </c>
      <c r="H16" s="169" t="str">
        <f xml:space="preserve"> IF(LEFT('CASE DATA'!E17,4)&lt;&gt;"321.",IF(OR('CASE DATA'!F17="DISM", 'CASE DATA'!F17="ACQ", 'CASE DATA'!F17="NOTF", 'CASE DATA'!F17="WTHD", 'CASE DATA'!F17="TNSF"), "YES", "NO"), "TRAFFIC")</f>
        <v>NO</v>
      </c>
      <c r="I16" s="168" t="str">
        <f xml:space="preserve"> IF(H16="YES",'CASE DATA'!K17,"N/A")</f>
        <v>N/A</v>
      </c>
      <c r="J16" s="168" t="str">
        <f>IF(H16="YES",'CASE DATA'!I17+'CASE DATA'!J17+'CASE DATA'!L17+'CASE DATA'!M17+'CASE DATA'!N17+'CASE DATA'!O17+'CASE DATA'!P17+'CASE DATA'!Q17+'CASE DATA'!R17,"N/A")</f>
        <v>N/A</v>
      </c>
      <c r="K16" s="152" t="str">
        <f xml:space="preserve"> IF(H16="YES",IF(C16+180&lt;'BASIC INFO'!$B$3, "YES", "NO"),"N/A")</f>
        <v>N/A</v>
      </c>
      <c r="L16" s="168" t="str" cm="1">
        <f t="array" ref="L16">IF(OR('CASE DATA'!F17="GTR", 'CASE DATA'!F17="GPL"),IF(SUM(COUNTIF('CASE DATA'!U17:AF17, TABLES!$N$2:$N$217&amp;"*"))&gt;0,"felony","eligible"),"n/a")</f>
        <v>n/a</v>
      </c>
      <c r="M16" s="168" t="str" cm="1">
        <f t="array" ref="M16">IF(L16="eligible",IF(OR((SUM(COUNTIF('CASE DATA'!U17:AF17,TABLES!$P$2:$P$19&amp;"*"))&gt;0),LEFT('CASE DATA'!U17:AF17,4)="717C", LEFT('CASE DATA'!U17:AF17, 3)="719", LEFT('CASE DATA'!U17:AF17,3)="720", LEFT('CASE DATA'!U17:AF17,3)="724", LEFT('CASE DATA'!U17:AF17,3)="726", LEFT('CASE DATA'!U17:AF17,3)="728", LEFT('CASE DATA'!U17:AF17,4)="901A"), "ineligible misd","eligible"),"n/a")</f>
        <v>n/a</v>
      </c>
      <c r="N16" s="168" t="str">
        <f>IF(M16="eligible",IF(COUNTIF('CASE DATA'!$C$4:$C$200, "")-COUNTIF('CASE DATA'!$A$4:$A$200, "")&gt;0, "YES","NO"),"N/A")</f>
        <v>N/A</v>
      </c>
      <c r="O16" s="168" t="str">
        <f xml:space="preserve"> IF(M16="eligible",'CASE DATA'!K17,"N/A")</f>
        <v>N/A</v>
      </c>
      <c r="P16" s="168" t="str">
        <f xml:space="preserve"> IF(M16="eligible",'CASE DATA'!I17+'CASE DATA'!J17+'CASE DATA'!L17+'CASE DATA'!M17+'CASE DATA'!N17+'CASE DATA'!O17+'CASE DATA'!M17+'CASE DATA'!Q17+'CASE DATA'!R17,"N/A")</f>
        <v>N/A</v>
      </c>
      <c r="Q16" s="8" t="str">
        <f>IF(M16="eligible",IF(C16+2920&lt;'BASIC INFO'!$B$3, "YES", "NO"),"N/A")</f>
        <v>N/A</v>
      </c>
      <c r="R16" s="169" t="str">
        <f xml:space="preserve"> IF(OR('CASE DATA'!F17="DEF"), "YES", "NO")</f>
        <v>NO</v>
      </c>
      <c r="S16" s="152" t="str">
        <f>IF(R16="YES",'CASE DATA'!H17,"N/A")</f>
        <v>N/A</v>
      </c>
      <c r="T16" s="168" t="str">
        <f xml:space="preserve"> IF(R16="YES",'CASE DATA'!K12,"N/A")</f>
        <v>N/A</v>
      </c>
      <c r="U16" s="168" t="str">
        <f>IF(R16="YES",'CASE DATA'!I17+'CASE DATA'!J17+'CASE DATA'!L17+'CASE DATA'!M17+'CASE DATA'!N17+'CASE DATA'!O17+'CASE DATA'!P17+'CASE DATA'!Q17+'CASE DATA'!R17,"N/A")</f>
        <v>N/A</v>
      </c>
      <c r="V16" s="172" t="str">
        <f>IF(OR('CASE DATA'!E17="123.46",'CASE DATA'!E17="123.47"),"YES","NO")</f>
        <v>NO</v>
      </c>
      <c r="W16" s="172"/>
      <c r="X16" s="168" t="str">
        <f>IF(V16="YES",IF(C16+730.5&lt;'BASIC INFO'!$B$3, "YES","NO"), "N/A")</f>
        <v>N/A</v>
      </c>
      <c r="Y16" s="172" t="str">
        <f t="shared" si="0"/>
        <v>NO</v>
      </c>
      <c r="Z16" s="170" t="str">
        <f xml:space="preserve"> IF('BASIC INFO'!$B$6+6574.5&gt;C16, "YES", "NO")</f>
        <v>YES</v>
      </c>
      <c r="AA16" s="167"/>
    </row>
    <row r="17" spans="1:26" x14ac:dyDescent="0.3">
      <c r="A17" s="152" t="str">
        <f xml:space="preserve"> IF('CASE DATA'!A18="","",'CASE DATA'!A18)</f>
        <v/>
      </c>
      <c r="B17" s="152" t="str">
        <f xml:space="preserve"> IF('CASE DATA'!A18="","",'CASE DATA'!E18)</f>
        <v/>
      </c>
      <c r="C17" s="153">
        <f xml:space="preserve"> 'CASE DATA'!C18</f>
        <v>0</v>
      </c>
      <c r="D17" s="8" t="str">
        <f xml:space="preserve"> IF(OR('CASE DATA'!F18="JUV", 'CASE DATA'!F18="JWV"), "YES", "NO")</f>
        <v>NO</v>
      </c>
      <c r="E17" s="8" t="str" cm="1">
        <f t="array" ref="E17">IF(D17="YES",IF(SUM(COUNTIF('CASE DATA'!$F$4:$F$200, {"GTR","GPL","DEF","JUV"}))&gt;0, "YES","NO"),"N/A")</f>
        <v>N/A</v>
      </c>
      <c r="F17" s="8" t="str">
        <f>IF(D17="YES",IF(COUNTIF('CASE DATA'!$C$4:$C$200, "")-COUNTIF('CASE DATA'!$A$4:$A$200, "")&gt;0, "YES","NO"),"N/A")</f>
        <v>N/A</v>
      </c>
      <c r="G17" s="154" t="str">
        <f xml:space="preserve"> _xlfn.IFS(D17="NO", "N/A", AND('BASIC INFO'!$B$3&gt;'BASIC INFO'!$B$6+6574.5, C17+730.5&lt;'BASIC INFO'!$B$3), "YES", 'BASIC INFO'!$B$3&lt;('BASIC INFO'!$B$6+6574.5), "NOT YET 18", C17+730.5&gt;'BASIC INFO'!$B$3, "NOT YET 2 YEARS")</f>
        <v>N/A</v>
      </c>
      <c r="H17" s="169" t="str">
        <f xml:space="preserve"> IF(LEFT('CASE DATA'!E18,4)&lt;&gt;"321.",IF(OR('CASE DATA'!F18="DISM", 'CASE DATA'!F18="ACQ", 'CASE DATA'!F18="NOTF", 'CASE DATA'!F18="WTHD", 'CASE DATA'!F18="TNSF"), "YES", "NO"), "TRAFFIC")</f>
        <v>NO</v>
      </c>
      <c r="I17" s="168" t="str">
        <f xml:space="preserve"> IF(H17="YES",'CASE DATA'!K18,"N/A")</f>
        <v>N/A</v>
      </c>
      <c r="J17" s="168" t="str">
        <f>IF(H17="YES",'CASE DATA'!I18+'CASE DATA'!J18+'CASE DATA'!L18+'CASE DATA'!M18+'CASE DATA'!N18+'CASE DATA'!O18+'CASE DATA'!P18+'CASE DATA'!Q18+'CASE DATA'!R18,"N/A")</f>
        <v>N/A</v>
      </c>
      <c r="K17" s="152" t="str">
        <f xml:space="preserve"> IF(H17="YES",IF(C17+180&lt;'BASIC INFO'!$B$3, "YES", "NO"),"N/A")</f>
        <v>N/A</v>
      </c>
      <c r="L17" s="168" t="str" cm="1">
        <f t="array" ref="L17">IF(OR('CASE DATA'!F18="GTR", 'CASE DATA'!F18="GPL"),IF(SUM(COUNTIF('CASE DATA'!U18:AF18, TABLES!$N$2:$N$217&amp;"*"))&gt;0,"felony","eligible"),"n/a")</f>
        <v>n/a</v>
      </c>
      <c r="M17" s="168" t="str" cm="1">
        <f t="array" ref="M17">IF(L17="eligible",IF(OR((SUM(COUNTIF('CASE DATA'!U18:AF18,TABLES!$P$2:$P$19&amp;"*"))&gt;0),LEFT('CASE DATA'!U18:AF18,4)="717C", LEFT('CASE DATA'!U18:AF18, 3)="719", LEFT('CASE DATA'!U18:AF18,3)="720", LEFT('CASE DATA'!U18:AF18,3)="724", LEFT('CASE DATA'!U18:AF18,3)="726", LEFT('CASE DATA'!U18:AF18,3)="728", LEFT('CASE DATA'!U18:AF18,4)="901A"), "ineligible misd","eligible"),"n/a")</f>
        <v>n/a</v>
      </c>
      <c r="N17" s="168" t="str">
        <f>IF(M17="eligible",IF(COUNTIF('CASE DATA'!$C$4:$C$200, "")-COUNTIF('CASE DATA'!$A$4:$A$200, "")&gt;0, "YES","NO"),"N/A")</f>
        <v>N/A</v>
      </c>
      <c r="O17" s="168" t="str">
        <f xml:space="preserve"> IF(M17="eligible",'CASE DATA'!K18,"N/A")</f>
        <v>N/A</v>
      </c>
      <c r="P17" s="168" t="str">
        <f xml:space="preserve"> IF(M17="eligible",'CASE DATA'!I18+'CASE DATA'!J18+'CASE DATA'!L18+'CASE DATA'!M18+'CASE DATA'!N18+'CASE DATA'!O18+'CASE DATA'!M18+'CASE DATA'!Q18+'CASE DATA'!R18,"N/A")</f>
        <v>N/A</v>
      </c>
      <c r="Q17" s="8" t="str">
        <f>IF(M17="eligible",IF(C17+2920&lt;'BASIC INFO'!$B$3, "YES", "NO"),"N/A")</f>
        <v>N/A</v>
      </c>
      <c r="R17" s="169" t="str">
        <f xml:space="preserve"> IF(OR('CASE DATA'!F18="DEF"), "YES", "NO")</f>
        <v>NO</v>
      </c>
      <c r="S17" s="152" t="str">
        <f>IF(R17="YES",'CASE DATA'!H18,"N/A")</f>
        <v>N/A</v>
      </c>
      <c r="T17" s="168" t="str">
        <f xml:space="preserve"> IF(R17="YES",'CASE DATA'!K13,"N/A")</f>
        <v>N/A</v>
      </c>
      <c r="U17" s="168" t="str">
        <f>IF(R17="YES",'CASE DATA'!I18+'CASE DATA'!J18+'CASE DATA'!L18+'CASE DATA'!M18+'CASE DATA'!N18+'CASE DATA'!O18+'CASE DATA'!P18+'CASE DATA'!Q18+'CASE DATA'!R18,"N/A")</f>
        <v>N/A</v>
      </c>
      <c r="V17" s="172" t="str">
        <f>IF(OR('CASE DATA'!E18="123.46",'CASE DATA'!E18="123.47"),"YES","NO")</f>
        <v>NO</v>
      </c>
      <c r="W17" s="172"/>
      <c r="X17" s="168" t="str">
        <f>IF(V17="YES",IF(C17+730.5&lt;'BASIC INFO'!$B$3, "YES","NO"), "N/A")</f>
        <v>N/A</v>
      </c>
      <c r="Y17" s="172" t="str">
        <f t="shared" si="0"/>
        <v>NO</v>
      </c>
      <c r="Z17" s="170" t="str">
        <f xml:space="preserve"> IF('BASIC INFO'!$B$6+6574.5&gt;C17, "YES", "NO")</f>
        <v>YES</v>
      </c>
    </row>
    <row r="18" spans="1:26" x14ac:dyDescent="0.3">
      <c r="A18" s="152" t="str">
        <f xml:space="preserve"> IF('CASE DATA'!A19="","",'CASE DATA'!A19)</f>
        <v/>
      </c>
      <c r="B18" s="152" t="str">
        <f xml:space="preserve"> IF('CASE DATA'!A19="","",'CASE DATA'!E19)</f>
        <v/>
      </c>
      <c r="C18" s="153">
        <f xml:space="preserve"> 'CASE DATA'!C19</f>
        <v>0</v>
      </c>
      <c r="D18" s="8" t="str">
        <f xml:space="preserve"> IF(OR('CASE DATA'!F19="JUV", 'CASE DATA'!F19="JWV"), "YES", "NO")</f>
        <v>NO</v>
      </c>
      <c r="E18" s="8" t="str" cm="1">
        <f t="array" ref="E18">IF(D18="YES",IF(SUM(COUNTIF('CASE DATA'!$F$4:$F$200, {"GTR","GPL","DEF","JUV"}))&gt;0, "YES","NO"),"N/A")</f>
        <v>N/A</v>
      </c>
      <c r="F18" s="8" t="str">
        <f>IF(D18="YES",IF(COUNTIF('CASE DATA'!$C$4:$C$200, "")-COUNTIF('CASE DATA'!$A$4:$A$200, "")&gt;0, "YES","NO"),"N/A")</f>
        <v>N/A</v>
      </c>
      <c r="G18" s="154" t="str">
        <f xml:space="preserve"> _xlfn.IFS(D18="NO", "N/A", AND('BASIC INFO'!$B$3&gt;'BASIC INFO'!$B$6+6574.5, C18+730.5&lt;'BASIC INFO'!$B$3), "YES", 'BASIC INFO'!$B$3&lt;('BASIC INFO'!$B$6+6574.5), "NOT YET 18", C18+730.5&gt;'BASIC INFO'!$B$3, "NOT YET 2 YEARS")</f>
        <v>N/A</v>
      </c>
      <c r="H18" s="169" t="str">
        <f xml:space="preserve"> IF(LEFT('CASE DATA'!E19,4)&lt;&gt;"321.",IF(OR('CASE DATA'!F19="DISM", 'CASE DATA'!F19="ACQ", 'CASE DATA'!F19="NOTF", 'CASE DATA'!F19="WTHD", 'CASE DATA'!F19="TNSF"), "YES", "NO"), "TRAFFIC")</f>
        <v>NO</v>
      </c>
      <c r="I18" s="168" t="str">
        <f xml:space="preserve"> IF(H18="YES",'CASE DATA'!K19,"N/A")</f>
        <v>N/A</v>
      </c>
      <c r="J18" s="168" t="str">
        <f>IF(H18="YES",'CASE DATA'!I19+'CASE DATA'!J19+'CASE DATA'!L19+'CASE DATA'!M19+'CASE DATA'!N19+'CASE DATA'!O19+'CASE DATA'!P19+'CASE DATA'!Q19+'CASE DATA'!R19,"N/A")</f>
        <v>N/A</v>
      </c>
      <c r="K18" s="152" t="str">
        <f xml:space="preserve"> IF(H18="YES",IF(C18+180&lt;'BASIC INFO'!$B$3, "YES", "NO"),"N/A")</f>
        <v>N/A</v>
      </c>
      <c r="L18" s="168" t="str" cm="1">
        <f t="array" ref="L18">IF(OR('CASE DATA'!F19="GTR", 'CASE DATA'!F19="GPL"),IF(SUM(COUNTIF('CASE DATA'!U19:AF19, TABLES!$N$2:$N$217&amp;"*"))&gt;0,"felony","eligible"),"n/a")</f>
        <v>n/a</v>
      </c>
      <c r="M18" s="168" t="str" cm="1">
        <f t="array" ref="M18">IF(L18="eligible",IF(OR((SUM(COUNTIF('CASE DATA'!U19:AF19,TABLES!$P$2:$P$19&amp;"*"))&gt;0),LEFT('CASE DATA'!U19:AF19,4)="717C", LEFT('CASE DATA'!U19:AF19, 3)="719", LEFT('CASE DATA'!U19:AF19,3)="720", LEFT('CASE DATA'!U19:AF19,3)="724", LEFT('CASE DATA'!U19:AF19,3)="726", LEFT('CASE DATA'!U19:AF19,3)="728", LEFT('CASE DATA'!U19:AF19,4)="901A"), "ineligible misd","eligible"),"n/a")</f>
        <v>n/a</v>
      </c>
      <c r="N18" s="168" t="str">
        <f>IF(M18="eligible",IF(COUNTIF('CASE DATA'!$C$4:$C$200, "")-COUNTIF('CASE DATA'!$A$4:$A$200, "")&gt;0, "YES","NO"),"N/A")</f>
        <v>N/A</v>
      </c>
      <c r="O18" s="168" t="str">
        <f xml:space="preserve"> IF(M18="eligible",'CASE DATA'!K19,"N/A")</f>
        <v>N/A</v>
      </c>
      <c r="P18" s="168" t="str">
        <f xml:space="preserve"> IF(M18="eligible",'CASE DATA'!I19+'CASE DATA'!J19+'CASE DATA'!L19+'CASE DATA'!M19+'CASE DATA'!N19+'CASE DATA'!O19+'CASE DATA'!M19+'CASE DATA'!Q19+'CASE DATA'!R19,"N/A")</f>
        <v>N/A</v>
      </c>
      <c r="Q18" s="8" t="str">
        <f>IF(M18="eligible",IF(C18+2920&lt;'BASIC INFO'!$B$3, "YES", "NO"),"N/A")</f>
        <v>N/A</v>
      </c>
      <c r="R18" s="169" t="str">
        <f xml:space="preserve"> IF(OR('CASE DATA'!F19="DEF"), "YES", "NO")</f>
        <v>NO</v>
      </c>
      <c r="S18" s="152" t="str">
        <f>IF(R18="YES",'CASE DATA'!H19,"N/A")</f>
        <v>N/A</v>
      </c>
      <c r="T18" s="168" t="str">
        <f xml:space="preserve"> IF(R18="YES",'CASE DATA'!K14,"N/A")</f>
        <v>N/A</v>
      </c>
      <c r="U18" s="168" t="str">
        <f>IF(R18="YES",'CASE DATA'!I19+'CASE DATA'!J19+'CASE DATA'!L19+'CASE DATA'!M19+'CASE DATA'!N19+'CASE DATA'!O19+'CASE DATA'!P19+'CASE DATA'!Q19+'CASE DATA'!R19,"N/A")</f>
        <v>N/A</v>
      </c>
      <c r="V18" s="172" t="str">
        <f>IF(OR('CASE DATA'!E19="123.46",'CASE DATA'!E19="123.47"),"YES","NO")</f>
        <v>NO</v>
      </c>
      <c r="W18" s="172"/>
      <c r="X18" s="168" t="str">
        <f>IF(V18="YES",IF(C18+730.5&lt;'BASIC INFO'!$B$3, "YES","NO"), "N/A")</f>
        <v>N/A</v>
      </c>
      <c r="Y18" s="172" t="str">
        <f t="shared" si="0"/>
        <v>NO</v>
      </c>
      <c r="Z18" s="170" t="str">
        <f xml:space="preserve"> IF('BASIC INFO'!$B$6+6574.5&gt;C18, "YES", "NO")</f>
        <v>YES</v>
      </c>
    </row>
    <row r="19" spans="1:26" x14ac:dyDescent="0.3">
      <c r="A19" s="152" t="str">
        <f xml:space="preserve"> IF('CASE DATA'!A20="","",'CASE DATA'!A20)</f>
        <v/>
      </c>
      <c r="B19" s="152" t="str">
        <f xml:space="preserve"> IF('CASE DATA'!A20="","",'CASE DATA'!E20)</f>
        <v/>
      </c>
      <c r="C19" s="153">
        <f xml:space="preserve"> 'CASE DATA'!C20</f>
        <v>0</v>
      </c>
      <c r="D19" s="8" t="str">
        <f xml:space="preserve"> IF(OR('CASE DATA'!F20="JUV", 'CASE DATA'!F20="JWV"), "YES", "NO")</f>
        <v>NO</v>
      </c>
      <c r="E19" s="8" t="str" cm="1">
        <f t="array" ref="E19">IF(D19="YES",IF(SUM(COUNTIF('CASE DATA'!$F$4:$F$200, {"GTR","GPL","DEF","JUV"}))&gt;0, "YES","NO"),"N/A")</f>
        <v>N/A</v>
      </c>
      <c r="F19" s="8" t="str">
        <f>IF(D19="YES",IF(COUNTIF('CASE DATA'!$C$4:$C$200, "")-COUNTIF('CASE DATA'!$A$4:$A$200, "")&gt;0, "YES","NO"),"N/A")</f>
        <v>N/A</v>
      </c>
      <c r="G19" s="154" t="str">
        <f xml:space="preserve"> _xlfn.IFS(D19="NO", "N/A", AND('BASIC INFO'!$B$3&gt;'BASIC INFO'!$B$6+6574.5, C19+730.5&lt;'BASIC INFO'!$B$3), "YES", 'BASIC INFO'!$B$3&lt;('BASIC INFO'!$B$6+6574.5), "NOT YET 18", C19+730.5&gt;'BASIC INFO'!$B$3, "NOT YET 2 YEARS")</f>
        <v>N/A</v>
      </c>
      <c r="H19" s="169" t="str">
        <f xml:space="preserve"> IF(LEFT('CASE DATA'!E20,4)&lt;&gt;"321.",IF(OR('CASE DATA'!F20="DISM", 'CASE DATA'!F20="ACQ", 'CASE DATA'!F20="NOTF", 'CASE DATA'!F20="WTHD", 'CASE DATA'!F20="TNSF"), "YES", "NO"), "TRAFFIC")</f>
        <v>NO</v>
      </c>
      <c r="I19" s="168" t="str">
        <f xml:space="preserve"> IF(H19="YES",'CASE DATA'!K20,"N/A")</f>
        <v>N/A</v>
      </c>
      <c r="J19" s="168" t="str">
        <f>IF(H19="YES",'CASE DATA'!I20+'CASE DATA'!J20+'CASE DATA'!L20+'CASE DATA'!M20+'CASE DATA'!N20+'CASE DATA'!O20+'CASE DATA'!P20+'CASE DATA'!Q20+'CASE DATA'!R20,"N/A")</f>
        <v>N/A</v>
      </c>
      <c r="K19" s="152" t="str">
        <f xml:space="preserve"> IF(H19="YES",IF(C19+180&lt;'BASIC INFO'!$B$3, "YES", "NO"),"N/A")</f>
        <v>N/A</v>
      </c>
      <c r="L19" s="168" t="str" cm="1">
        <f t="array" ref="L19">IF(OR('CASE DATA'!F20="GTR", 'CASE DATA'!F20="GPL"),IF(SUM(COUNTIF('CASE DATA'!U20:AF20, TABLES!$N$2:$N$217&amp;"*"))&gt;0,"felony","eligible"),"n/a")</f>
        <v>n/a</v>
      </c>
      <c r="M19" s="168" t="str" cm="1">
        <f t="array" ref="M19">IF(L19="eligible",IF(OR((SUM(COUNTIF('CASE DATA'!U20:AF20,TABLES!$P$2:$P$19&amp;"*"))&gt;0),LEFT('CASE DATA'!U20:AF20,4)="717C", LEFT('CASE DATA'!U20:AF20, 3)="719", LEFT('CASE DATA'!U20:AF20,3)="720", LEFT('CASE DATA'!U20:AF20,3)="724", LEFT('CASE DATA'!U20:AF20,3)="726", LEFT('CASE DATA'!U20:AF20,3)="728", LEFT('CASE DATA'!U20:AF20,4)="901A"), "ineligible misd","eligible"),"n/a")</f>
        <v>n/a</v>
      </c>
      <c r="N19" s="168" t="str">
        <f>IF(M19="eligible",IF(COUNTIF('CASE DATA'!$C$4:$C$200, "")-COUNTIF('CASE DATA'!$A$4:$A$200, "")&gt;0, "YES","NO"),"N/A")</f>
        <v>N/A</v>
      </c>
      <c r="O19" s="168" t="str">
        <f xml:space="preserve"> IF(M19="eligible",'CASE DATA'!K20,"N/A")</f>
        <v>N/A</v>
      </c>
      <c r="P19" s="168" t="str">
        <f xml:space="preserve"> IF(M19="eligible",'CASE DATA'!I20+'CASE DATA'!J20+'CASE DATA'!L20+'CASE DATA'!M20+'CASE DATA'!N20+'CASE DATA'!O20+'CASE DATA'!M20+'CASE DATA'!Q20+'CASE DATA'!R20,"N/A")</f>
        <v>N/A</v>
      </c>
      <c r="Q19" s="8" t="str">
        <f>IF(M19="eligible",IF(C19+2920&lt;'BASIC INFO'!$B$3, "YES", "NO"),"N/A")</f>
        <v>N/A</v>
      </c>
      <c r="R19" s="169" t="str">
        <f xml:space="preserve"> IF(OR('CASE DATA'!F20="DEF"), "YES", "NO")</f>
        <v>NO</v>
      </c>
      <c r="S19" s="152" t="str">
        <f>IF(R19="YES",'CASE DATA'!H20,"N/A")</f>
        <v>N/A</v>
      </c>
      <c r="T19" s="168" t="str">
        <f xml:space="preserve"> IF(R19="YES",'CASE DATA'!K15,"N/A")</f>
        <v>N/A</v>
      </c>
      <c r="U19" s="168" t="str">
        <f>IF(R19="YES",'CASE DATA'!I20+'CASE DATA'!J20+'CASE DATA'!L20+'CASE DATA'!M20+'CASE DATA'!N20+'CASE DATA'!O20+'CASE DATA'!P20+'CASE DATA'!Q20+'CASE DATA'!R20,"N/A")</f>
        <v>N/A</v>
      </c>
      <c r="V19" s="172" t="str">
        <f>IF(OR('CASE DATA'!E20="123.46",'CASE DATA'!E20="123.47"),"YES","NO")</f>
        <v>NO</v>
      </c>
      <c r="W19" s="172"/>
      <c r="X19" s="168" t="str">
        <f>IF(V19="YES",IF(C19+730.5&lt;'BASIC INFO'!$B$3, "YES","NO"), "N/A")</f>
        <v>N/A</v>
      </c>
      <c r="Y19" s="172" t="str">
        <f t="shared" si="0"/>
        <v>NO</v>
      </c>
      <c r="Z19" s="170" t="str">
        <f xml:space="preserve"> IF('BASIC INFO'!$B$6+6574.5&gt;C19, "YES", "NO")</f>
        <v>YES</v>
      </c>
    </row>
    <row r="20" spans="1:26" x14ac:dyDescent="0.3">
      <c r="A20" s="152" t="str">
        <f xml:space="preserve"> IF('CASE DATA'!A21="","",'CASE DATA'!A21)</f>
        <v/>
      </c>
      <c r="B20" s="152" t="str">
        <f xml:space="preserve"> IF('CASE DATA'!A21="","",'CASE DATA'!E21)</f>
        <v/>
      </c>
      <c r="C20" s="153">
        <f xml:space="preserve"> 'CASE DATA'!C21</f>
        <v>0</v>
      </c>
      <c r="D20" s="8" t="str">
        <f xml:space="preserve"> IF(OR('CASE DATA'!F21="JUV", 'CASE DATA'!F21="JWV"), "YES", "NO")</f>
        <v>NO</v>
      </c>
      <c r="E20" s="8" t="str" cm="1">
        <f t="array" ref="E20">IF(D20="YES",IF(SUM(COUNTIF('CASE DATA'!$F$4:$F$200, {"GTR","GPL","DEF","JUV"}))&gt;0, "YES","NO"),"N/A")</f>
        <v>N/A</v>
      </c>
      <c r="F20" s="8" t="str">
        <f>IF(D20="YES",IF(COUNTIF('CASE DATA'!$C$4:$C$200, "")-COUNTIF('CASE DATA'!$A$4:$A$200, "")&gt;0, "YES","NO"),"N/A")</f>
        <v>N/A</v>
      </c>
      <c r="G20" s="154" t="str">
        <f xml:space="preserve"> _xlfn.IFS(D20="NO", "N/A", AND('BASIC INFO'!$B$3&gt;'BASIC INFO'!$B$6+6574.5, C20+730.5&lt;'BASIC INFO'!$B$3), "YES", 'BASIC INFO'!$B$3&lt;('BASIC INFO'!$B$6+6574.5), "NOT YET 18", C20+730.5&gt;'BASIC INFO'!$B$3, "NOT YET 2 YEARS")</f>
        <v>N/A</v>
      </c>
      <c r="H20" s="169" t="str">
        <f xml:space="preserve"> IF(LEFT('CASE DATA'!E21,4)&lt;&gt;"321.",IF(OR('CASE DATA'!F21="DISM", 'CASE DATA'!F21="ACQ", 'CASE DATA'!F21="NOTF", 'CASE DATA'!F21="WTHD", 'CASE DATA'!F21="TNSF"), "YES", "NO"), "TRAFFIC")</f>
        <v>NO</v>
      </c>
      <c r="I20" s="168" t="str">
        <f xml:space="preserve"> IF(H20="YES",'CASE DATA'!K21,"N/A")</f>
        <v>N/A</v>
      </c>
      <c r="J20" s="168" t="str">
        <f>IF(H20="YES",'CASE DATA'!I21+'CASE DATA'!J21+'CASE DATA'!L21+'CASE DATA'!M21+'CASE DATA'!N21+'CASE DATA'!O21+'CASE DATA'!P21+'CASE DATA'!Q21+'CASE DATA'!R21,"N/A")</f>
        <v>N/A</v>
      </c>
      <c r="K20" s="152" t="str">
        <f xml:space="preserve"> IF(H20="YES",IF(C20+180&lt;'BASIC INFO'!$B$3, "YES", "NO"),"N/A")</f>
        <v>N/A</v>
      </c>
      <c r="L20" s="168" t="str" cm="1">
        <f t="array" ref="L20">IF(OR('CASE DATA'!F21="GTR", 'CASE DATA'!F21="GPL"),IF(SUM(COUNTIF('CASE DATA'!U21:AF21, TABLES!$N$2:$N$217&amp;"*"))&gt;0,"felony","eligible"),"n/a")</f>
        <v>n/a</v>
      </c>
      <c r="M20" s="168" t="str" cm="1">
        <f t="array" ref="M20">IF(L20="eligible",IF(OR((SUM(COUNTIF('CASE DATA'!U21:AF21,TABLES!$P$2:$P$19&amp;"*"))&gt;0),LEFT('CASE DATA'!U21:AF21,4)="717C", LEFT('CASE DATA'!U21:AF21, 3)="719", LEFT('CASE DATA'!U21:AF21,3)="720", LEFT('CASE DATA'!U21:AF21,3)="724", LEFT('CASE DATA'!U21:AF21,3)="726", LEFT('CASE DATA'!U21:AF21,3)="728", LEFT('CASE DATA'!U21:AF21,4)="901A"), "ineligible misd","eligible"),"n/a")</f>
        <v>n/a</v>
      </c>
      <c r="N20" s="168" t="str">
        <f>IF(M20="eligible",IF(COUNTIF('CASE DATA'!$C$4:$C$200, "")-COUNTIF('CASE DATA'!$A$4:$A$200, "")&gt;0, "YES","NO"),"N/A")</f>
        <v>N/A</v>
      </c>
      <c r="O20" s="168" t="str">
        <f xml:space="preserve"> IF(M20="eligible",'CASE DATA'!K21,"N/A")</f>
        <v>N/A</v>
      </c>
      <c r="P20" s="168" t="str">
        <f xml:space="preserve"> IF(M20="eligible",'CASE DATA'!I21+'CASE DATA'!J21+'CASE DATA'!L21+'CASE DATA'!M21+'CASE DATA'!N21+'CASE DATA'!O21+'CASE DATA'!M21+'CASE DATA'!Q21+'CASE DATA'!R21,"N/A")</f>
        <v>N/A</v>
      </c>
      <c r="Q20" s="8" t="str">
        <f>IF(M20="eligible",IF(C20+2920&lt;'BASIC INFO'!$B$3, "YES", "NO"),"N/A")</f>
        <v>N/A</v>
      </c>
      <c r="R20" s="169" t="str">
        <f xml:space="preserve"> IF(OR('CASE DATA'!F21="DEF"), "YES", "NO")</f>
        <v>NO</v>
      </c>
      <c r="S20" s="152" t="str">
        <f>IF(R20="YES",'CASE DATA'!H21,"N/A")</f>
        <v>N/A</v>
      </c>
      <c r="T20" s="168" t="str">
        <f xml:space="preserve"> IF(R20="YES",'CASE DATA'!K21,"N/A")</f>
        <v>N/A</v>
      </c>
      <c r="U20" s="168" t="str">
        <f>IF(R20="YES",'CASE DATA'!I21+'CASE DATA'!J21+'CASE DATA'!L21+'CASE DATA'!M21+'CASE DATA'!N21+'CASE DATA'!O21+'CASE DATA'!P21+'CASE DATA'!Q21+'CASE DATA'!R21,"N/A")</f>
        <v>N/A</v>
      </c>
      <c r="V20" s="172" t="str">
        <f>IF(OR('CASE DATA'!E21="123.46",'CASE DATA'!E21="123.47"),"YES","NO")</f>
        <v>NO</v>
      </c>
      <c r="W20" s="172"/>
      <c r="X20" s="168" t="str">
        <f>IF(V20="YES",IF(C20+730.5&lt;'BASIC INFO'!$B$3, "YES","NO"), "N/A")</f>
        <v>N/A</v>
      </c>
      <c r="Y20" s="172" t="str">
        <f t="shared" si="0"/>
        <v>NO</v>
      </c>
      <c r="Z20" s="170" t="str">
        <f xml:space="preserve"> IF('BASIC INFO'!$B$6+6574.5&gt;C20, "YES", "NO")</f>
        <v>YES</v>
      </c>
    </row>
    <row r="21" spans="1:26" x14ac:dyDescent="0.3">
      <c r="A21" s="152" t="str">
        <f xml:space="preserve"> IF('CASE DATA'!A22="","",'CASE DATA'!A22)</f>
        <v/>
      </c>
      <c r="B21" s="152" t="str">
        <f xml:space="preserve"> IF('CASE DATA'!A22="","",'CASE DATA'!E22)</f>
        <v/>
      </c>
      <c r="C21" s="153">
        <f xml:space="preserve"> 'CASE DATA'!C22</f>
        <v>0</v>
      </c>
      <c r="D21" s="8" t="str">
        <f xml:space="preserve"> IF(OR('CASE DATA'!F22="JUV", 'CASE DATA'!F22="JWV"), "YES", "NO")</f>
        <v>NO</v>
      </c>
      <c r="E21" s="8" t="str" cm="1">
        <f t="array" ref="E21">IF(D21="YES",IF(SUM(COUNTIF('CASE DATA'!$F$4:$F$200, {"GTR","GPL","DEF","JUV"}))&gt;0, "YES","NO"),"N/A")</f>
        <v>N/A</v>
      </c>
      <c r="F21" s="8" t="str">
        <f>IF(D21="YES",IF(COUNTIF('CASE DATA'!$C$4:$C$200, "")-COUNTIF('CASE DATA'!$A$4:$A$200, "")&gt;0, "YES","NO"),"N/A")</f>
        <v>N/A</v>
      </c>
      <c r="G21" s="154" t="str">
        <f xml:space="preserve"> _xlfn.IFS(D21="NO", "N/A", AND('BASIC INFO'!$B$3&gt;'BASIC INFO'!$B$6+6574.5, C21+730.5&lt;'BASIC INFO'!$B$3), "YES", 'BASIC INFO'!$B$3&lt;('BASIC INFO'!$B$6+6574.5), "NOT YET 18", C21+730.5&gt;'BASIC INFO'!$B$3, "NOT YET 2 YEARS")</f>
        <v>N/A</v>
      </c>
      <c r="H21" s="169" t="str">
        <f xml:space="preserve"> IF(LEFT('CASE DATA'!E22,4)&lt;&gt;"321.",IF(OR('CASE DATA'!F22="DISM", 'CASE DATA'!F22="ACQ", 'CASE DATA'!F22="NOTF", 'CASE DATA'!F22="WTHD", 'CASE DATA'!F22="TNSF"), "YES", "NO"), "TRAFFIC")</f>
        <v>NO</v>
      </c>
      <c r="I21" s="168" t="str">
        <f xml:space="preserve"> IF(H21="YES",'CASE DATA'!K22,"N/A")</f>
        <v>N/A</v>
      </c>
      <c r="J21" s="168" t="str">
        <f>IF(H21="YES",'CASE DATA'!I22+'CASE DATA'!J22+'CASE DATA'!L22+'CASE DATA'!M22+'CASE DATA'!N22+'CASE DATA'!O22+'CASE DATA'!P22+'CASE DATA'!Q22+'CASE DATA'!R22,"N/A")</f>
        <v>N/A</v>
      </c>
      <c r="K21" s="152" t="str">
        <f xml:space="preserve"> IF(H21="YES",IF(C21+180&lt;'BASIC INFO'!$B$3, "YES", "NO"),"N/A")</f>
        <v>N/A</v>
      </c>
      <c r="L21" s="168" t="str" cm="1">
        <f t="array" ref="L21">IF(OR('CASE DATA'!F22="GTR", 'CASE DATA'!F22="GPL"),IF(SUM(COUNTIF('CASE DATA'!U22:AF22, TABLES!$N$2:$N$217&amp;"*"))&gt;0,"felony","eligible"),"n/a")</f>
        <v>n/a</v>
      </c>
      <c r="M21" s="168" t="str" cm="1">
        <f t="array" ref="M21">IF(L21="eligible",IF(OR((SUM(COUNTIF('CASE DATA'!U22:AF22,TABLES!$P$2:$P$19&amp;"*"))&gt;0),LEFT('CASE DATA'!U22:AF22,4)="717C", LEFT('CASE DATA'!U22:AF22, 3)="719", LEFT('CASE DATA'!U22:AF22,3)="720", LEFT('CASE DATA'!U22:AF22,3)="724", LEFT('CASE DATA'!U22:AF22,3)="726", LEFT('CASE DATA'!U22:AF22,3)="728", LEFT('CASE DATA'!U22:AF22,4)="901A"), "ineligible misd","eligible"),"n/a")</f>
        <v>n/a</v>
      </c>
      <c r="N21" s="168" t="str">
        <f>IF(M21="eligible",IF(COUNTIF('CASE DATA'!$C$4:$C$200, "")-COUNTIF('CASE DATA'!$A$4:$A$200, "")&gt;0, "YES","NO"),"N/A")</f>
        <v>N/A</v>
      </c>
      <c r="O21" s="168" t="str">
        <f xml:space="preserve"> IF(M21="eligible",'CASE DATA'!K22,"N/A")</f>
        <v>N/A</v>
      </c>
      <c r="P21" s="168" t="str">
        <f xml:space="preserve"> IF(M21="eligible",'CASE DATA'!I22+'CASE DATA'!J22+'CASE DATA'!L22+'CASE DATA'!M22+'CASE DATA'!N22+'CASE DATA'!O22+'CASE DATA'!M22+'CASE DATA'!Q22+'CASE DATA'!R22,"N/A")</f>
        <v>N/A</v>
      </c>
      <c r="Q21" s="8" t="str">
        <f>IF(M21="eligible",IF(C21+2920&lt;'BASIC INFO'!$B$3, "YES", "NO"),"N/A")</f>
        <v>N/A</v>
      </c>
      <c r="R21" s="169" t="str">
        <f xml:space="preserve"> IF(OR('CASE DATA'!F22="DEF"), "YES", "NO")</f>
        <v>NO</v>
      </c>
      <c r="S21" s="152" t="str">
        <f>IF(R21="YES",'CASE DATA'!H22,"N/A")</f>
        <v>N/A</v>
      </c>
      <c r="T21" s="168" t="str">
        <f xml:space="preserve"> IF(R21="YES",'CASE DATA'!K22,"N/A")</f>
        <v>N/A</v>
      </c>
      <c r="U21" s="168" t="str">
        <f>IF(R21="YES",'CASE DATA'!I22+'CASE DATA'!J22+'CASE DATA'!L22+'CASE DATA'!M22+'CASE DATA'!N22+'CASE DATA'!O22+'CASE DATA'!P22+'CASE DATA'!Q22+'CASE DATA'!R22,"N/A")</f>
        <v>N/A</v>
      </c>
      <c r="V21" s="172" t="str">
        <f>IF(OR('CASE DATA'!E22="123.46",'CASE DATA'!E22="123.47"),"YES","NO")</f>
        <v>NO</v>
      </c>
      <c r="W21" s="172"/>
      <c r="X21" s="168" t="str">
        <f>IF(V21="YES",IF(C21+730.5&lt;'BASIC INFO'!$B$3, "YES","NO"), "N/A")</f>
        <v>N/A</v>
      </c>
      <c r="Y21" s="172" t="str">
        <f t="shared" si="0"/>
        <v>NO</v>
      </c>
      <c r="Z21" s="170" t="str">
        <f xml:space="preserve"> IF('BASIC INFO'!$B$6+6574.5&gt;C21, "YES", "NO")</f>
        <v>YES</v>
      </c>
    </row>
    <row r="22" spans="1:26" x14ac:dyDescent="0.3">
      <c r="A22" s="152" t="str">
        <f xml:space="preserve"> IF('CASE DATA'!A23="","",'CASE DATA'!A23)</f>
        <v/>
      </c>
      <c r="B22" s="152" t="str">
        <f xml:space="preserve"> IF('CASE DATA'!A23="","",'CASE DATA'!E23)</f>
        <v/>
      </c>
      <c r="C22" s="153">
        <f xml:space="preserve"> 'CASE DATA'!C23</f>
        <v>0</v>
      </c>
      <c r="D22" s="8" t="str">
        <f xml:space="preserve"> IF(OR('CASE DATA'!F23="JUV", 'CASE DATA'!F23="JWV"), "YES", "NO")</f>
        <v>NO</v>
      </c>
      <c r="E22" s="8" t="str" cm="1">
        <f t="array" ref="E22">IF(D22="YES",IF(SUM(COUNTIF('CASE DATA'!$F$4:$F$200, {"GTR","GPL","DEF","JUV"}))&gt;0, "YES","NO"),"N/A")</f>
        <v>N/A</v>
      </c>
      <c r="F22" s="8" t="str">
        <f>IF(D22="YES",IF(COUNTIF('CASE DATA'!$C$4:$C$200, "")-COUNTIF('CASE DATA'!$A$4:$A$200, "")&gt;0, "YES","NO"),"N/A")</f>
        <v>N/A</v>
      </c>
      <c r="G22" s="154" t="str">
        <f xml:space="preserve"> _xlfn.IFS(D22="NO", "N/A", AND('BASIC INFO'!$B$3&gt;'BASIC INFO'!$B$6+6574.5, C22+730.5&lt;'BASIC INFO'!$B$3), "YES", 'BASIC INFO'!$B$3&lt;('BASIC INFO'!$B$6+6574.5), "NOT YET 18", C22+730.5&gt;'BASIC INFO'!$B$3, "NOT YET 2 YEARS")</f>
        <v>N/A</v>
      </c>
      <c r="H22" s="169" t="str">
        <f xml:space="preserve"> IF(LEFT('CASE DATA'!E23,4)&lt;&gt;"321.",IF(OR('CASE DATA'!F23="DISM", 'CASE DATA'!F23="ACQ", 'CASE DATA'!F23="NOTF", 'CASE DATA'!F23="WTHD", 'CASE DATA'!F23="TNSF"), "YES", "NO"), "TRAFFIC")</f>
        <v>NO</v>
      </c>
      <c r="I22" s="168" t="str">
        <f xml:space="preserve"> IF(H22="YES",'CASE DATA'!K23,"N/A")</f>
        <v>N/A</v>
      </c>
      <c r="J22" s="168" t="str">
        <f>IF(H22="YES",'CASE DATA'!I23+'CASE DATA'!J23+'CASE DATA'!L23+'CASE DATA'!M23+'CASE DATA'!N23+'CASE DATA'!O23+'CASE DATA'!P23+'CASE DATA'!Q23+'CASE DATA'!R23,"N/A")</f>
        <v>N/A</v>
      </c>
      <c r="K22" s="152" t="str">
        <f xml:space="preserve"> IF(H22="YES",IF(C22+180&lt;'BASIC INFO'!$B$3, "YES", "NO"),"N/A")</f>
        <v>N/A</v>
      </c>
      <c r="L22" s="168" t="str" cm="1">
        <f t="array" ref="L22">IF(OR('CASE DATA'!F23="GTR", 'CASE DATA'!F23="GPL"),IF(SUM(COUNTIF('CASE DATA'!U23:AF23, TABLES!$N$2:$N$217&amp;"*"))&gt;0,"felony","eligible"),"n/a")</f>
        <v>n/a</v>
      </c>
      <c r="M22" s="168" t="str" cm="1">
        <f t="array" ref="M22">IF(L22="eligible",IF(OR((SUM(COUNTIF('CASE DATA'!U23:AF23,TABLES!$P$2:$P$19&amp;"*"))&gt;0),LEFT('CASE DATA'!U23:AF23,4)="717C", LEFT('CASE DATA'!U23:AF23, 3)="719", LEFT('CASE DATA'!U23:AF23,3)="720", LEFT('CASE DATA'!U23:AF23,3)="724", LEFT('CASE DATA'!U23:AF23,3)="726", LEFT('CASE DATA'!U23:AF23,3)="728", LEFT('CASE DATA'!U23:AF23,4)="901A"), "ineligible misd","eligible"),"n/a")</f>
        <v>n/a</v>
      </c>
      <c r="N22" s="168" t="str">
        <f>IF(M22="eligible",IF(COUNTIF('CASE DATA'!$C$4:$C$200, "")-COUNTIF('CASE DATA'!$A$4:$A$200, "")&gt;0, "YES","NO"),"N/A")</f>
        <v>N/A</v>
      </c>
      <c r="O22" s="168" t="str">
        <f xml:space="preserve"> IF(M22="eligible",'CASE DATA'!K23,"N/A")</f>
        <v>N/A</v>
      </c>
      <c r="P22" s="168" t="str">
        <f xml:space="preserve"> IF(M22="eligible",'CASE DATA'!I23+'CASE DATA'!J23+'CASE DATA'!L23+'CASE DATA'!M23+'CASE DATA'!N23+'CASE DATA'!O23+'CASE DATA'!M23+'CASE DATA'!Q23+'CASE DATA'!R23,"N/A")</f>
        <v>N/A</v>
      </c>
      <c r="Q22" s="8" t="str">
        <f>IF(M22="eligible",IF(C22+2920&lt;'BASIC INFO'!$B$3, "YES", "NO"),"N/A")</f>
        <v>N/A</v>
      </c>
      <c r="R22" s="169" t="str">
        <f xml:space="preserve"> IF(OR('CASE DATA'!F23="DEF"), "YES", "NO")</f>
        <v>NO</v>
      </c>
      <c r="S22" s="152" t="str">
        <f>IF(R22="YES",'CASE DATA'!H23,"N/A")</f>
        <v>N/A</v>
      </c>
      <c r="T22" s="168" t="str">
        <f xml:space="preserve"> IF(R22="YES",'CASE DATA'!K23,"N/A")</f>
        <v>N/A</v>
      </c>
      <c r="U22" s="168" t="str">
        <f>IF(R22="YES",'CASE DATA'!I23+'CASE DATA'!J23+'CASE DATA'!L23+'CASE DATA'!M23+'CASE DATA'!N23+'CASE DATA'!O23+'CASE DATA'!P23+'CASE DATA'!Q23+'CASE DATA'!R23,"N/A")</f>
        <v>N/A</v>
      </c>
      <c r="V22" s="172" t="str">
        <f>IF(OR('CASE DATA'!E23="123.46",'CASE DATA'!E23="123.47"),"YES","NO")</f>
        <v>NO</v>
      </c>
      <c r="W22" s="172"/>
      <c r="X22" s="168" t="str">
        <f>IF(V22="YES",IF(C22+730.5&lt;'BASIC INFO'!$B$3, "YES","NO"), "N/A")</f>
        <v>N/A</v>
      </c>
      <c r="Y22" s="172" t="str">
        <f t="shared" si="0"/>
        <v>NO</v>
      </c>
      <c r="Z22" s="170" t="str">
        <f xml:space="preserve"> IF('BASIC INFO'!$B$6+6574.5&gt;C22, "YES", "NO")</f>
        <v>YES</v>
      </c>
    </row>
    <row r="23" spans="1:26" x14ac:dyDescent="0.3">
      <c r="A23" s="152" t="str">
        <f xml:space="preserve"> IF('CASE DATA'!A24="","",'CASE DATA'!A24)</f>
        <v/>
      </c>
      <c r="B23" s="152" t="str">
        <f xml:space="preserve"> IF('CASE DATA'!A24="","",'CASE DATA'!E24)</f>
        <v/>
      </c>
      <c r="C23" s="153">
        <f xml:space="preserve"> 'CASE DATA'!C24</f>
        <v>0</v>
      </c>
      <c r="D23" s="8" t="str">
        <f xml:space="preserve"> IF(OR('CASE DATA'!F24="JUV", 'CASE DATA'!F24="JWV"), "YES", "NO")</f>
        <v>NO</v>
      </c>
      <c r="E23" s="8" t="str" cm="1">
        <f t="array" ref="E23">IF(D23="YES",IF(SUM(COUNTIF('CASE DATA'!$F$4:$F$200, {"GTR","GPL","DEF","JUV"}))&gt;0, "YES","NO"),"N/A")</f>
        <v>N/A</v>
      </c>
      <c r="F23" s="8" t="str">
        <f>IF(D23="YES",IF(COUNTIF('CASE DATA'!$C$4:$C$200, "")-COUNTIF('CASE DATA'!$A$4:$A$200, "")&gt;0, "YES","NO"),"N/A")</f>
        <v>N/A</v>
      </c>
      <c r="G23" s="154" t="str">
        <f xml:space="preserve"> _xlfn.IFS(D23="NO", "N/A", AND('BASIC INFO'!$B$3&gt;'BASIC INFO'!$B$6+6574.5, C23+730.5&lt;'BASIC INFO'!$B$3), "YES", 'BASIC INFO'!$B$3&lt;('BASIC INFO'!$B$6+6574.5), "NOT YET 18", C23+730.5&gt;'BASIC INFO'!$B$3, "NOT YET 2 YEARS")</f>
        <v>N/A</v>
      </c>
      <c r="H23" s="169" t="str">
        <f xml:space="preserve"> IF(LEFT('CASE DATA'!E24,4)&lt;&gt;"321.",IF(OR('CASE DATA'!F24="DISM", 'CASE DATA'!F24="ACQ", 'CASE DATA'!F24="NOTF", 'CASE DATA'!F24="WTHD", 'CASE DATA'!F24="TNSF"), "YES", "NO"), "TRAFFIC")</f>
        <v>NO</v>
      </c>
      <c r="I23" s="168" t="str">
        <f xml:space="preserve"> IF(H23="YES",'CASE DATA'!K24,"N/A")</f>
        <v>N/A</v>
      </c>
      <c r="J23" s="168" t="str">
        <f>IF(H23="YES",'CASE DATA'!I24+'CASE DATA'!J24+'CASE DATA'!L24+'CASE DATA'!M24+'CASE DATA'!N24+'CASE DATA'!O24+'CASE DATA'!P24+'CASE DATA'!Q24+'CASE DATA'!R24,"N/A")</f>
        <v>N/A</v>
      </c>
      <c r="K23" s="152" t="str">
        <f xml:space="preserve"> IF(H23="YES",IF(C23+180&lt;'BASIC INFO'!$B$3, "YES", "NO"),"N/A")</f>
        <v>N/A</v>
      </c>
      <c r="L23" s="168" t="str" cm="1">
        <f t="array" ref="L23">IF(OR('CASE DATA'!F24="GTR", 'CASE DATA'!F24="GPL"),IF(SUM(COUNTIF('CASE DATA'!U24:AF24, TABLES!$N$2:$N$217&amp;"*"))&gt;0,"felony","eligible"),"n/a")</f>
        <v>n/a</v>
      </c>
      <c r="M23" s="168" t="str" cm="1">
        <f t="array" ref="M23">IF(L23="eligible",IF(OR((SUM(COUNTIF('CASE DATA'!U24:AF24,TABLES!$P$2:$P$19&amp;"*"))&gt;0),LEFT('CASE DATA'!U24:AF24,4)="717C", LEFT('CASE DATA'!U24:AF24, 3)="719", LEFT('CASE DATA'!U24:AF24,3)="720", LEFT('CASE DATA'!U24:AF24,3)="724", LEFT('CASE DATA'!U24:AF24,3)="726", LEFT('CASE DATA'!U24:AF24,3)="728", LEFT('CASE DATA'!U24:AF24,4)="901A"), "ineligible misd","eligible"),"n/a")</f>
        <v>n/a</v>
      </c>
      <c r="N23" s="168" t="str">
        <f>IF(M23="eligible",IF(COUNTIF('CASE DATA'!$C$4:$C$200, "")-COUNTIF('CASE DATA'!$A$4:$A$200, "")&gt;0, "YES","NO"),"N/A")</f>
        <v>N/A</v>
      </c>
      <c r="O23" s="168" t="str">
        <f xml:space="preserve"> IF(M23="eligible",'CASE DATA'!K24,"N/A")</f>
        <v>N/A</v>
      </c>
      <c r="P23" s="168" t="str">
        <f xml:space="preserve"> IF(M23="eligible",'CASE DATA'!I24+'CASE DATA'!J24+'CASE DATA'!L24+'CASE DATA'!M24+'CASE DATA'!N24+'CASE DATA'!O24+'CASE DATA'!M24+'CASE DATA'!Q24+'CASE DATA'!R24,"N/A")</f>
        <v>N/A</v>
      </c>
      <c r="Q23" s="8" t="str">
        <f>IF(M23="eligible",IF(C23+2920&lt;'BASIC INFO'!$B$3, "YES", "NO"),"N/A")</f>
        <v>N/A</v>
      </c>
      <c r="R23" s="169" t="str">
        <f xml:space="preserve"> IF(OR('CASE DATA'!F24="DEF"), "YES", "NO")</f>
        <v>NO</v>
      </c>
      <c r="S23" s="152" t="str">
        <f>IF(R23="YES",'CASE DATA'!H24,"N/A")</f>
        <v>N/A</v>
      </c>
      <c r="T23" s="168" t="str">
        <f xml:space="preserve"> IF(R23="YES",'CASE DATA'!K24,"N/A")</f>
        <v>N/A</v>
      </c>
      <c r="U23" s="168" t="str">
        <f>IF(R23="YES",'CASE DATA'!I24+'CASE DATA'!J24+'CASE DATA'!L24+'CASE DATA'!M24+'CASE DATA'!N24+'CASE DATA'!O24+'CASE DATA'!P24+'CASE DATA'!Q24+'CASE DATA'!R24,"N/A")</f>
        <v>N/A</v>
      </c>
      <c r="V23" s="172" t="str">
        <f>IF(OR('CASE DATA'!E24="123.46",'CASE DATA'!E24="123.47"),"YES","NO")</f>
        <v>NO</v>
      </c>
      <c r="W23" s="172"/>
      <c r="X23" s="168" t="str">
        <f>IF(V23="YES",IF(C23+730.5&lt;'BASIC INFO'!$B$3, "YES","NO"), "N/A")</f>
        <v>N/A</v>
      </c>
      <c r="Y23" s="172" t="str">
        <f t="shared" si="0"/>
        <v>NO</v>
      </c>
      <c r="Z23" s="170" t="str">
        <f xml:space="preserve"> IF('BASIC INFO'!$B$6+6574.5&gt;C23, "YES", "NO")</f>
        <v>YES</v>
      </c>
    </row>
    <row r="24" spans="1:26" x14ac:dyDescent="0.3">
      <c r="A24" s="152" t="str">
        <f xml:space="preserve"> IF('CASE DATA'!A25="","",'CASE DATA'!A25)</f>
        <v/>
      </c>
      <c r="B24" s="152" t="str">
        <f xml:space="preserve"> IF('CASE DATA'!A25="","",'CASE DATA'!E25)</f>
        <v/>
      </c>
      <c r="C24" s="153">
        <f xml:space="preserve"> 'CASE DATA'!C25</f>
        <v>0</v>
      </c>
      <c r="D24" s="8" t="str">
        <f xml:space="preserve"> IF(OR('CASE DATA'!F25="JUV", 'CASE DATA'!F25="JWV"), "YES", "NO")</f>
        <v>NO</v>
      </c>
      <c r="E24" s="8" t="str" cm="1">
        <f t="array" ref="E24">IF(D24="YES",IF(SUM(COUNTIF('CASE DATA'!$F$4:$F$200, {"GTR","GPL","DEF","JUV"}))&gt;0, "YES","NO"),"N/A")</f>
        <v>N/A</v>
      </c>
      <c r="F24" s="8" t="str">
        <f>IF(D24="YES",IF(COUNTIF('CASE DATA'!$C$4:$C$200, "")-COUNTIF('CASE DATA'!$A$4:$A$200, "")&gt;0, "YES","NO"),"N/A")</f>
        <v>N/A</v>
      </c>
      <c r="G24" s="154" t="str">
        <f xml:space="preserve"> _xlfn.IFS(D24="NO", "N/A", AND('BASIC INFO'!$B$3&gt;'BASIC INFO'!$B$6+6574.5, C24+730.5&lt;'BASIC INFO'!$B$3), "YES", 'BASIC INFO'!$B$3&lt;('BASIC INFO'!$B$6+6574.5), "NOT YET 18", C24+730.5&gt;'BASIC INFO'!$B$3, "NOT YET 2 YEARS")</f>
        <v>N/A</v>
      </c>
      <c r="H24" s="169" t="str">
        <f xml:space="preserve"> IF(LEFT('CASE DATA'!E25,4)&lt;&gt;"321.",IF(OR('CASE DATA'!F25="DISM", 'CASE DATA'!F25="ACQ", 'CASE DATA'!F25="NOTF", 'CASE DATA'!F25="WTHD", 'CASE DATA'!F25="TNSF"), "YES", "NO"), "TRAFFIC")</f>
        <v>NO</v>
      </c>
      <c r="I24" s="168" t="str">
        <f xml:space="preserve"> IF(H24="YES",'CASE DATA'!K25,"N/A")</f>
        <v>N/A</v>
      </c>
      <c r="J24" s="168" t="str">
        <f>IF(H24="YES",'CASE DATA'!I25+'CASE DATA'!J25+'CASE DATA'!L25+'CASE DATA'!M25+'CASE DATA'!N25+'CASE DATA'!O25+'CASE DATA'!P25+'CASE DATA'!Q25+'CASE DATA'!R25,"N/A")</f>
        <v>N/A</v>
      </c>
      <c r="K24" s="152" t="str">
        <f xml:space="preserve"> IF(H24="YES",IF(C24+180&lt;'BASIC INFO'!$B$3, "YES", "NO"),"N/A")</f>
        <v>N/A</v>
      </c>
      <c r="L24" s="168" t="str" cm="1">
        <f t="array" ref="L24">IF(OR('CASE DATA'!F25="GTR", 'CASE DATA'!F25="GPL"),IF(SUM(COUNTIF('CASE DATA'!U25:AF25, TABLES!$N$2:$N$217&amp;"*"))&gt;0,"felony","eligible"),"n/a")</f>
        <v>n/a</v>
      </c>
      <c r="M24" s="168" t="str" cm="1">
        <f t="array" ref="M24">IF(L24="eligible",IF(OR((SUM(COUNTIF('CASE DATA'!U25:AF25,TABLES!$P$2:$P$19&amp;"*"))&gt;0),LEFT('CASE DATA'!U25:AF25,4)="717C", LEFT('CASE DATA'!U25:AF25, 3)="719", LEFT('CASE DATA'!U25:AF25,3)="720", LEFT('CASE DATA'!U25:AF25,3)="724", LEFT('CASE DATA'!U25:AF25,3)="726", LEFT('CASE DATA'!U25:AF25,3)="728", LEFT('CASE DATA'!U25:AF25,4)="901A"), "ineligible misd","eligible"),"n/a")</f>
        <v>n/a</v>
      </c>
      <c r="N24" s="168" t="str">
        <f>IF(M24="eligible",IF(COUNTIF('CASE DATA'!$C$4:$C$200, "")-COUNTIF('CASE DATA'!$A$4:$A$200, "")&gt;0, "YES","NO"),"N/A")</f>
        <v>N/A</v>
      </c>
      <c r="O24" s="168" t="str">
        <f xml:space="preserve"> IF(M24="eligible",'CASE DATA'!K25,"N/A")</f>
        <v>N/A</v>
      </c>
      <c r="P24" s="168" t="str">
        <f xml:space="preserve"> IF(M24="eligible",'CASE DATA'!I25+'CASE DATA'!J25+'CASE DATA'!L25+'CASE DATA'!M25+'CASE DATA'!N25+'CASE DATA'!O25+'CASE DATA'!M25+'CASE DATA'!Q25+'CASE DATA'!R25,"N/A")</f>
        <v>N/A</v>
      </c>
      <c r="Q24" s="8" t="str">
        <f>IF(M24="eligible",IF(C24+2920&lt;'BASIC INFO'!$B$3, "YES", "NO"),"N/A")</f>
        <v>N/A</v>
      </c>
      <c r="R24" s="169" t="str">
        <f xml:space="preserve"> IF(OR('CASE DATA'!F25="DEF"), "YES", "NO")</f>
        <v>NO</v>
      </c>
      <c r="S24" s="152" t="str">
        <f>IF(R24="YES",'CASE DATA'!H25,"N/A")</f>
        <v>N/A</v>
      </c>
      <c r="T24" s="168" t="str">
        <f xml:space="preserve"> IF(R24="YES",'CASE DATA'!K25,"N/A")</f>
        <v>N/A</v>
      </c>
      <c r="U24" s="168" t="str">
        <f>IF(R24="YES",'CASE DATA'!I25+'CASE DATA'!J25+'CASE DATA'!L25+'CASE DATA'!M25+'CASE DATA'!N25+'CASE DATA'!O25+'CASE DATA'!P25+'CASE DATA'!Q25+'CASE DATA'!R25,"N/A")</f>
        <v>N/A</v>
      </c>
      <c r="V24" s="172" t="str">
        <f>IF(OR('CASE DATA'!E25="123.46",'CASE DATA'!E25="123.47"),"YES","NO")</f>
        <v>NO</v>
      </c>
      <c r="W24" s="172"/>
      <c r="X24" s="168" t="str">
        <f>IF(V24="YES",IF(C24+730.5&lt;'BASIC INFO'!$B$3, "YES","NO"), "N/A")</f>
        <v>N/A</v>
      </c>
      <c r="Y24" s="172" t="str">
        <f t="shared" si="0"/>
        <v>NO</v>
      </c>
      <c r="Z24" s="170" t="str">
        <f xml:space="preserve"> IF('BASIC INFO'!$B$6+6574.5&gt;C24, "YES", "NO")</f>
        <v>YES</v>
      </c>
    </row>
    <row r="25" spans="1:26" x14ac:dyDescent="0.3">
      <c r="A25" s="152" t="str">
        <f xml:space="preserve"> IF('CASE DATA'!A26="","",'CASE DATA'!A26)</f>
        <v/>
      </c>
      <c r="B25" s="152" t="str">
        <f xml:space="preserve"> IF('CASE DATA'!A26="","",'CASE DATA'!E26)</f>
        <v/>
      </c>
      <c r="C25" s="153">
        <f xml:space="preserve"> 'CASE DATA'!C26</f>
        <v>0</v>
      </c>
      <c r="D25" s="8" t="str">
        <f xml:space="preserve"> IF(OR('CASE DATA'!F26="JUV", 'CASE DATA'!F26="JWV"), "YES", "NO")</f>
        <v>NO</v>
      </c>
      <c r="E25" s="8" t="str" cm="1">
        <f t="array" ref="E25">IF(D25="YES",IF(SUM(COUNTIF('CASE DATA'!$F$4:$F$200, {"GTR","GPL","DEF","JUV"}))&gt;0, "YES","NO"),"N/A")</f>
        <v>N/A</v>
      </c>
      <c r="F25" s="8" t="str">
        <f>IF(D25="YES",IF(COUNTIF('CASE DATA'!$C$4:$C$200, "")-COUNTIF('CASE DATA'!$A$4:$A$200, "")&gt;0, "YES","NO"),"N/A")</f>
        <v>N/A</v>
      </c>
      <c r="G25" s="154" t="str">
        <f xml:space="preserve"> _xlfn.IFS(D25="NO", "N/A", AND('BASIC INFO'!$B$3&gt;'BASIC INFO'!$B$6+6574.5, C25+730.5&lt;'BASIC INFO'!$B$3), "YES", 'BASIC INFO'!$B$3&lt;('BASIC INFO'!$B$6+6574.5), "NOT YET 18", C25+730.5&gt;'BASIC INFO'!$B$3, "NOT YET 2 YEARS")</f>
        <v>N/A</v>
      </c>
      <c r="H25" s="169" t="str">
        <f xml:space="preserve"> IF(LEFT('CASE DATA'!E26,4)&lt;&gt;"321.",IF(OR('CASE DATA'!F26="DISM", 'CASE DATA'!F26="ACQ", 'CASE DATA'!F26="NOTF", 'CASE DATA'!F26="WTHD", 'CASE DATA'!F26="TNSF"), "YES", "NO"), "TRAFFIC")</f>
        <v>NO</v>
      </c>
      <c r="I25" s="168" t="str">
        <f xml:space="preserve"> IF(H25="YES",'CASE DATA'!K26,"N/A")</f>
        <v>N/A</v>
      </c>
      <c r="J25" s="168" t="str">
        <f>IF(H25="YES",'CASE DATA'!I26+'CASE DATA'!J26+'CASE DATA'!L26+'CASE DATA'!M26+'CASE DATA'!N26+'CASE DATA'!O26+'CASE DATA'!P26+'CASE DATA'!Q26+'CASE DATA'!R26,"N/A")</f>
        <v>N/A</v>
      </c>
      <c r="K25" s="152" t="str">
        <f xml:space="preserve"> IF(H25="YES",IF(C25+180&lt;'BASIC INFO'!$B$3, "YES", "NO"),"N/A")</f>
        <v>N/A</v>
      </c>
      <c r="L25" s="168" t="str" cm="1">
        <f t="array" ref="L25">IF(OR('CASE DATA'!F26="GTR", 'CASE DATA'!F26="GPL"),IF(SUM(COUNTIF('CASE DATA'!U26:AF26, TABLES!$N$2:$N$217&amp;"*"))&gt;0,"felony","eligible"),"n/a")</f>
        <v>n/a</v>
      </c>
      <c r="M25" s="168" t="str" cm="1">
        <f t="array" ref="M25">IF(L25="eligible",IF(OR((SUM(COUNTIF('CASE DATA'!U26:AF26,TABLES!$P$2:$P$19&amp;"*"))&gt;0),LEFT('CASE DATA'!U26:AF26,4)="717C", LEFT('CASE DATA'!U26:AF26, 3)="719", LEFT('CASE DATA'!U26:AF26,3)="720", LEFT('CASE DATA'!U26:AF26,3)="724", LEFT('CASE DATA'!U26:AF26,3)="726", LEFT('CASE DATA'!U26:AF26,3)="728", LEFT('CASE DATA'!U26:AF26,4)="901A"), "ineligible misd","eligible"),"n/a")</f>
        <v>n/a</v>
      </c>
      <c r="N25" s="168" t="str">
        <f>IF(M25="eligible",IF(COUNTIF('CASE DATA'!$C$4:$C$200, "")-COUNTIF('CASE DATA'!$A$4:$A$200, "")&gt;0, "YES","NO"),"N/A")</f>
        <v>N/A</v>
      </c>
      <c r="O25" s="168" t="str">
        <f xml:space="preserve"> IF(M25="eligible",'CASE DATA'!K26,"N/A")</f>
        <v>N/A</v>
      </c>
      <c r="P25" s="168" t="str">
        <f xml:space="preserve"> IF(M25="eligible",'CASE DATA'!I26+'CASE DATA'!J26+'CASE DATA'!L26+'CASE DATA'!M26+'CASE DATA'!N26+'CASE DATA'!O26+'CASE DATA'!M26+'CASE DATA'!Q26+'CASE DATA'!R26,"N/A")</f>
        <v>N/A</v>
      </c>
      <c r="Q25" s="8" t="str">
        <f>IF(M25="eligible",IF(C25+2920&lt;'BASIC INFO'!$B$3, "YES", "NO"),"N/A")</f>
        <v>N/A</v>
      </c>
      <c r="R25" s="169" t="str">
        <f xml:space="preserve"> IF(OR('CASE DATA'!F26="DEF"), "YES", "NO")</f>
        <v>NO</v>
      </c>
      <c r="S25" s="152" t="str">
        <f>IF(R25="YES",'CASE DATA'!H26,"N/A")</f>
        <v>N/A</v>
      </c>
      <c r="T25" s="168" t="str">
        <f xml:space="preserve"> IF(R25="YES",'CASE DATA'!K26,"N/A")</f>
        <v>N/A</v>
      </c>
      <c r="U25" s="168" t="str">
        <f>IF(R25="YES",'CASE DATA'!I26+'CASE DATA'!J26+'CASE DATA'!L26+'CASE DATA'!M26+'CASE DATA'!N26+'CASE DATA'!O26+'CASE DATA'!P26+'CASE DATA'!Q26+'CASE DATA'!R26,"N/A")</f>
        <v>N/A</v>
      </c>
      <c r="V25" s="172" t="str">
        <f>IF(OR('CASE DATA'!E26="123.46",'CASE DATA'!E26="123.47"),"YES","NO")</f>
        <v>NO</v>
      </c>
      <c r="W25" s="172"/>
      <c r="X25" s="168" t="str">
        <f>IF(V25="YES",IF(C25+730.5&lt;'BASIC INFO'!$B$3, "YES","NO"), "N/A")</f>
        <v>N/A</v>
      </c>
      <c r="Y25" s="172" t="str">
        <f t="shared" si="0"/>
        <v>NO</v>
      </c>
      <c r="Z25" s="170" t="str">
        <f xml:space="preserve"> IF('BASIC INFO'!$B$6+6574.5&gt;C25, "YES", "NO")</f>
        <v>YES</v>
      </c>
    </row>
    <row r="26" spans="1:26" x14ac:dyDescent="0.3">
      <c r="A26" s="152" t="str">
        <f xml:space="preserve"> IF('CASE DATA'!A27="","",'CASE DATA'!A27)</f>
        <v/>
      </c>
      <c r="B26" s="152" t="str">
        <f xml:space="preserve"> IF('CASE DATA'!A27="","",'CASE DATA'!E27)</f>
        <v/>
      </c>
      <c r="C26" s="153">
        <f xml:space="preserve"> 'CASE DATA'!C27</f>
        <v>0</v>
      </c>
      <c r="D26" s="8" t="str">
        <f xml:space="preserve"> IF(OR('CASE DATA'!F27="JUV", 'CASE DATA'!F27="JWV"), "YES", "NO")</f>
        <v>NO</v>
      </c>
      <c r="E26" s="8" t="str" cm="1">
        <f t="array" ref="E26">IF(D26="YES",IF(SUM(COUNTIF('CASE DATA'!$F$4:$F$200, {"GTR","GPL","DEF","JUV"}))&gt;0, "YES","NO"),"N/A")</f>
        <v>N/A</v>
      </c>
      <c r="F26" s="8" t="str">
        <f>IF(D26="YES",IF(COUNTIF('CASE DATA'!$C$4:$C$200, "")-COUNTIF('CASE DATA'!$A$4:$A$200, "")&gt;0, "YES","NO"),"N/A")</f>
        <v>N/A</v>
      </c>
      <c r="G26" s="154" t="str">
        <f xml:space="preserve"> _xlfn.IFS(D26="NO", "N/A", AND('BASIC INFO'!$B$3&gt;'BASIC INFO'!$B$6+6574.5, C26+730.5&lt;'BASIC INFO'!$B$3), "YES", 'BASIC INFO'!$B$3&lt;('BASIC INFO'!$B$6+6574.5), "NOT YET 18", C26+730.5&gt;'BASIC INFO'!$B$3, "NOT YET 2 YEARS")</f>
        <v>N/A</v>
      </c>
      <c r="H26" s="169" t="str">
        <f xml:space="preserve"> IF(LEFT('CASE DATA'!E27,4)&lt;&gt;"321.",IF(OR('CASE DATA'!F27="DISM", 'CASE DATA'!F27="ACQ", 'CASE DATA'!F27="NOTF", 'CASE DATA'!F27="WTHD", 'CASE DATA'!F27="TNSF"), "YES", "NO"), "TRAFFIC")</f>
        <v>NO</v>
      </c>
      <c r="I26" s="168" t="str">
        <f xml:space="preserve"> IF(H26="YES",'CASE DATA'!K27,"N/A")</f>
        <v>N/A</v>
      </c>
      <c r="J26" s="168" t="str">
        <f>IF(H26="YES",'CASE DATA'!I27+'CASE DATA'!J27+'CASE DATA'!L27+'CASE DATA'!M27+'CASE DATA'!N27+'CASE DATA'!O27+'CASE DATA'!P27+'CASE DATA'!Q27+'CASE DATA'!R27,"N/A")</f>
        <v>N/A</v>
      </c>
      <c r="K26" s="152" t="str">
        <f xml:space="preserve"> IF(H26="YES",IF(C26+180&lt;'BASIC INFO'!$B$3, "YES", "NO"),"N/A")</f>
        <v>N/A</v>
      </c>
      <c r="L26" s="168" t="str" cm="1">
        <f t="array" ref="L26">IF(OR('CASE DATA'!F27="GTR", 'CASE DATA'!F27="GPL"),IF(SUM(COUNTIF('CASE DATA'!U27:AF27, TABLES!$N$2:$N$217&amp;"*"))&gt;0,"felony","eligible"),"n/a")</f>
        <v>n/a</v>
      </c>
      <c r="M26" s="168" t="str" cm="1">
        <f t="array" ref="M26">IF(L26="eligible",IF(OR((SUM(COUNTIF('CASE DATA'!U27:AF27,TABLES!$P$2:$P$19&amp;"*"))&gt;0),LEFT('CASE DATA'!U27:AF27,4)="717C", LEFT('CASE DATA'!U27:AF27, 3)="719", LEFT('CASE DATA'!U27:AF27,3)="720", LEFT('CASE DATA'!U27:AF27,3)="724", LEFT('CASE DATA'!U27:AF27,3)="726", LEFT('CASE DATA'!U27:AF27,3)="728", LEFT('CASE DATA'!U27:AF27,4)="901A"), "ineligible misd","eligible"),"n/a")</f>
        <v>n/a</v>
      </c>
      <c r="N26" s="168" t="str">
        <f>IF(M26="eligible",IF(COUNTIF('CASE DATA'!$C$4:$C$200, "")-COUNTIF('CASE DATA'!$A$4:$A$200, "")&gt;0, "YES","NO"),"N/A")</f>
        <v>N/A</v>
      </c>
      <c r="O26" s="168" t="str">
        <f xml:space="preserve"> IF(M26="eligible",'CASE DATA'!K27,"N/A")</f>
        <v>N/A</v>
      </c>
      <c r="P26" s="168" t="str">
        <f xml:space="preserve"> IF(M26="eligible",'CASE DATA'!I27+'CASE DATA'!J27+'CASE DATA'!L27+'CASE DATA'!M27+'CASE DATA'!N27+'CASE DATA'!O27+'CASE DATA'!M27+'CASE DATA'!Q27+'CASE DATA'!R27,"N/A")</f>
        <v>N/A</v>
      </c>
      <c r="Q26" s="8" t="str">
        <f>IF(M26="eligible",IF(C26+2920&lt;'BASIC INFO'!$B$3, "YES", "NO"),"N/A")</f>
        <v>N/A</v>
      </c>
      <c r="R26" s="169" t="str">
        <f xml:space="preserve"> IF(OR('CASE DATA'!F27="DEF"), "YES", "NO")</f>
        <v>NO</v>
      </c>
      <c r="S26" s="152" t="str">
        <f>IF(R26="YES",'CASE DATA'!H27,"N/A")</f>
        <v>N/A</v>
      </c>
      <c r="T26" s="168" t="str">
        <f xml:space="preserve"> IF(R26="YES",'CASE DATA'!K27,"N/A")</f>
        <v>N/A</v>
      </c>
      <c r="U26" s="168" t="str">
        <f>IF(R26="YES",'CASE DATA'!I27+'CASE DATA'!J27+'CASE DATA'!L27+'CASE DATA'!M27+'CASE DATA'!N27+'CASE DATA'!O27+'CASE DATA'!P27+'CASE DATA'!Q27+'CASE DATA'!R27,"N/A")</f>
        <v>N/A</v>
      </c>
      <c r="V26" s="172" t="str">
        <f>IF(OR('CASE DATA'!E27="123.46",'CASE DATA'!E27="123.47"),"YES","NO")</f>
        <v>NO</v>
      </c>
      <c r="W26" s="172"/>
      <c r="X26" s="168" t="str">
        <f>IF(V26="YES",IF(C26+730.5&lt;'BASIC INFO'!$B$3, "YES","NO"), "N/A")</f>
        <v>N/A</v>
      </c>
      <c r="Y26" s="172" t="str">
        <f t="shared" si="0"/>
        <v>NO</v>
      </c>
      <c r="Z26" s="170" t="str">
        <f xml:space="preserve"> IF('BASIC INFO'!$B$6+6574.5&gt;C26, "YES", "NO")</f>
        <v>YES</v>
      </c>
    </row>
    <row r="27" spans="1:26" x14ac:dyDescent="0.3">
      <c r="A27" s="152" t="str">
        <f xml:space="preserve"> IF('CASE DATA'!A28="","",'CASE DATA'!A28)</f>
        <v/>
      </c>
      <c r="B27" s="152" t="str">
        <f xml:space="preserve"> IF('CASE DATA'!A28="","",'CASE DATA'!E28)</f>
        <v/>
      </c>
      <c r="C27" s="153">
        <f xml:space="preserve"> 'CASE DATA'!C28</f>
        <v>0</v>
      </c>
      <c r="D27" s="8" t="str">
        <f xml:space="preserve"> IF(OR('CASE DATA'!F28="JUV", 'CASE DATA'!F28="JWV"), "YES", "NO")</f>
        <v>NO</v>
      </c>
      <c r="E27" s="8" t="str" cm="1">
        <f t="array" ref="E27">IF(D27="YES",IF(SUM(COUNTIF('CASE DATA'!$F$4:$F$200, {"GTR","GPL","DEF","JUV"}))&gt;0, "YES","NO"),"N/A")</f>
        <v>N/A</v>
      </c>
      <c r="F27" s="8" t="str">
        <f>IF(D27="YES",IF(COUNTIF('CASE DATA'!$C$4:$C$200, "")-COUNTIF('CASE DATA'!$A$4:$A$200, "")&gt;0, "YES","NO"),"N/A")</f>
        <v>N/A</v>
      </c>
      <c r="G27" s="154" t="str">
        <f xml:space="preserve"> _xlfn.IFS(D27="NO", "N/A", AND('BASIC INFO'!$B$3&gt;'BASIC INFO'!$B$6+6574.5, C27+730.5&lt;'BASIC INFO'!$B$3), "YES", 'BASIC INFO'!$B$3&lt;('BASIC INFO'!$B$6+6574.5), "NOT YET 18", C27+730.5&gt;'BASIC INFO'!$B$3, "NOT YET 2 YEARS")</f>
        <v>N/A</v>
      </c>
      <c r="H27" s="169" t="str">
        <f xml:space="preserve"> IF(LEFT('CASE DATA'!E28,4)&lt;&gt;"321.",IF(OR('CASE DATA'!F28="DISM", 'CASE DATA'!F28="ACQ", 'CASE DATA'!F28="NOTF", 'CASE DATA'!F28="WTHD", 'CASE DATA'!F28="TNSF"), "YES", "NO"), "TRAFFIC")</f>
        <v>NO</v>
      </c>
      <c r="I27" s="168" t="str">
        <f xml:space="preserve"> IF(H27="YES",'CASE DATA'!K28,"N/A")</f>
        <v>N/A</v>
      </c>
      <c r="J27" s="168" t="str">
        <f>IF(H27="YES",'CASE DATA'!I28+'CASE DATA'!J28+'CASE DATA'!L28+'CASE DATA'!M28+'CASE DATA'!N28+'CASE DATA'!O28+'CASE DATA'!P28+'CASE DATA'!Q28+'CASE DATA'!R28,"N/A")</f>
        <v>N/A</v>
      </c>
      <c r="K27" s="152" t="str">
        <f xml:space="preserve"> IF(H27="YES",IF(C27+180&lt;'BASIC INFO'!$B$3, "YES", "NO"),"N/A")</f>
        <v>N/A</v>
      </c>
      <c r="L27" s="168" t="str" cm="1">
        <f t="array" ref="L27">IF(OR('CASE DATA'!F28="GTR", 'CASE DATA'!F28="GPL"),IF(SUM(COUNTIF('CASE DATA'!U28:AF28, TABLES!$N$2:$N$217&amp;"*"))&gt;0,"felony","eligible"),"n/a")</f>
        <v>n/a</v>
      </c>
      <c r="M27" s="168" t="str" cm="1">
        <f t="array" ref="M27">IF(L27="eligible",IF(OR((SUM(COUNTIF('CASE DATA'!U28:AF28,TABLES!$P$2:$P$19&amp;"*"))&gt;0),LEFT('CASE DATA'!U28:AF28,4)="717C", LEFT('CASE DATA'!U28:AF28, 3)="719", LEFT('CASE DATA'!U28:AF28,3)="720", LEFT('CASE DATA'!U28:AF28,3)="724", LEFT('CASE DATA'!U28:AF28,3)="726", LEFT('CASE DATA'!U28:AF28,3)="728", LEFT('CASE DATA'!U28:AF28,4)="901A"), "ineligible misd","eligible"),"n/a")</f>
        <v>n/a</v>
      </c>
      <c r="N27" s="168" t="str">
        <f>IF(M27="eligible",IF(COUNTIF('CASE DATA'!$C$4:$C$200, "")-COUNTIF('CASE DATA'!$A$4:$A$200, "")&gt;0, "YES","NO"),"N/A")</f>
        <v>N/A</v>
      </c>
      <c r="O27" s="168" t="str">
        <f xml:space="preserve"> IF(M27="eligible",'CASE DATA'!K28,"N/A")</f>
        <v>N/A</v>
      </c>
      <c r="P27" s="168" t="str">
        <f xml:space="preserve"> IF(M27="eligible",'CASE DATA'!I28+'CASE DATA'!J28+'CASE DATA'!L28+'CASE DATA'!M28+'CASE DATA'!N28+'CASE DATA'!O28+'CASE DATA'!M28+'CASE DATA'!Q28+'CASE DATA'!R28,"N/A")</f>
        <v>N/A</v>
      </c>
      <c r="Q27" s="8" t="str">
        <f>IF(M27="eligible",IF(C27+2920&lt;'BASIC INFO'!$B$3, "YES", "NO"),"N/A")</f>
        <v>N/A</v>
      </c>
      <c r="R27" s="169" t="str">
        <f xml:space="preserve"> IF(OR('CASE DATA'!F28="DEF"), "YES", "NO")</f>
        <v>NO</v>
      </c>
      <c r="S27" s="152" t="str">
        <f>IF(R27="YES",'CASE DATA'!H28,"N/A")</f>
        <v>N/A</v>
      </c>
      <c r="T27" s="168" t="str">
        <f xml:space="preserve"> IF(R27="YES",'CASE DATA'!K28,"N/A")</f>
        <v>N/A</v>
      </c>
      <c r="U27" s="168" t="str">
        <f>IF(R27="YES",'CASE DATA'!I28+'CASE DATA'!J28+'CASE DATA'!L28+'CASE DATA'!M28+'CASE DATA'!N28+'CASE DATA'!O28+'CASE DATA'!P28+'CASE DATA'!Q28+'CASE DATA'!R28,"N/A")</f>
        <v>N/A</v>
      </c>
      <c r="V27" s="172" t="str">
        <f>IF(OR('CASE DATA'!E28="123.46",'CASE DATA'!E28="123.47"),"YES","NO")</f>
        <v>NO</v>
      </c>
      <c r="W27" s="172"/>
      <c r="X27" s="168" t="str">
        <f>IF(V27="YES",IF(C27+730.5&lt;'BASIC INFO'!$B$3, "YES","NO"), "N/A")</f>
        <v>N/A</v>
      </c>
      <c r="Y27" s="172" t="str">
        <f t="shared" si="0"/>
        <v>NO</v>
      </c>
      <c r="Z27" s="170" t="str">
        <f xml:space="preserve"> IF('BASIC INFO'!$B$6+6574.5&gt;C27, "YES", "NO")</f>
        <v>YES</v>
      </c>
    </row>
    <row r="28" spans="1:26" x14ac:dyDescent="0.3">
      <c r="A28" s="152" t="str">
        <f xml:space="preserve"> IF('CASE DATA'!A29="","",'CASE DATA'!A29)</f>
        <v/>
      </c>
      <c r="B28" s="152" t="str">
        <f xml:space="preserve"> IF('CASE DATA'!A29="","",'CASE DATA'!E29)</f>
        <v/>
      </c>
      <c r="C28" s="153">
        <f xml:space="preserve"> 'CASE DATA'!C29</f>
        <v>0</v>
      </c>
      <c r="D28" s="8" t="str">
        <f xml:space="preserve"> IF(OR('CASE DATA'!F29="JUV", 'CASE DATA'!F29="JWV"), "YES", "NO")</f>
        <v>NO</v>
      </c>
      <c r="E28" s="8" t="str" cm="1">
        <f t="array" ref="E28">IF(D28="YES",IF(SUM(COUNTIF('CASE DATA'!$F$4:$F$200, {"GTR","GPL","DEF","JUV"}))&gt;0, "YES","NO"),"N/A")</f>
        <v>N/A</v>
      </c>
      <c r="F28" s="8" t="str">
        <f>IF(D28="YES",IF(COUNTIF('CASE DATA'!$C$4:$C$200, "")-COUNTIF('CASE DATA'!$A$4:$A$200, "")&gt;0, "YES","NO"),"N/A")</f>
        <v>N/A</v>
      </c>
      <c r="G28" s="154" t="str">
        <f xml:space="preserve"> _xlfn.IFS(D28="NO", "N/A", AND('BASIC INFO'!$B$3&gt;'BASIC INFO'!$B$6+6574.5, C28+730.5&lt;'BASIC INFO'!$B$3), "YES", 'BASIC INFO'!$B$3&lt;('BASIC INFO'!$B$6+6574.5), "NOT YET 18", C28+730.5&gt;'BASIC INFO'!$B$3, "NOT YET 2 YEARS")</f>
        <v>N/A</v>
      </c>
      <c r="H28" s="169" t="str">
        <f xml:space="preserve"> IF(LEFT('CASE DATA'!E29,4)&lt;&gt;"321.",IF(OR('CASE DATA'!F29="DISM", 'CASE DATA'!F29="ACQ", 'CASE DATA'!F29="NOTF", 'CASE DATA'!F29="WTHD", 'CASE DATA'!F29="TNSF"), "YES", "NO"), "TRAFFIC")</f>
        <v>NO</v>
      </c>
      <c r="I28" s="168" t="str">
        <f xml:space="preserve"> IF(H28="YES",'CASE DATA'!K29,"N/A")</f>
        <v>N/A</v>
      </c>
      <c r="J28" s="168" t="str">
        <f>IF(H28="YES",'CASE DATA'!I29+'CASE DATA'!J29+'CASE DATA'!L29+'CASE DATA'!M29+'CASE DATA'!N29+'CASE DATA'!O29+'CASE DATA'!P29+'CASE DATA'!Q29+'CASE DATA'!R29,"N/A")</f>
        <v>N/A</v>
      </c>
      <c r="K28" s="152" t="str">
        <f xml:space="preserve"> IF(H28="YES",IF(C28+180&lt;'BASIC INFO'!$B$3, "YES", "NO"),"N/A")</f>
        <v>N/A</v>
      </c>
      <c r="L28" s="168" t="str" cm="1">
        <f t="array" ref="L28">IF(OR('CASE DATA'!F29="GTR", 'CASE DATA'!F29="GPL"),IF(SUM(COUNTIF('CASE DATA'!U29:AF29, TABLES!$N$2:$N$217&amp;"*"))&gt;0,"felony","eligible"),"n/a")</f>
        <v>n/a</v>
      </c>
      <c r="M28" s="168" t="str" cm="1">
        <f t="array" ref="M28">IF(L28="eligible",IF(OR((SUM(COUNTIF('CASE DATA'!U29:AF29,TABLES!$P$2:$P$19&amp;"*"))&gt;0),LEFT('CASE DATA'!U29:AF29,4)="717C", LEFT('CASE DATA'!U29:AF29, 3)="719", LEFT('CASE DATA'!U29:AF29,3)="720", LEFT('CASE DATA'!U29:AF29,3)="724", LEFT('CASE DATA'!U29:AF29,3)="726", LEFT('CASE DATA'!U29:AF29,3)="728", LEFT('CASE DATA'!U29:AF29,4)="901A"), "ineligible misd","eligible"),"n/a")</f>
        <v>n/a</v>
      </c>
      <c r="N28" s="168" t="str">
        <f>IF(M28="eligible",IF(COUNTIF('CASE DATA'!$C$4:$C$200, "")-COUNTIF('CASE DATA'!$A$4:$A$200, "")&gt;0, "YES","NO"),"N/A")</f>
        <v>N/A</v>
      </c>
      <c r="O28" s="168" t="str">
        <f xml:space="preserve"> IF(M28="eligible",'CASE DATA'!K29,"N/A")</f>
        <v>N/A</v>
      </c>
      <c r="P28" s="168" t="str">
        <f xml:space="preserve"> IF(M28="eligible",'CASE DATA'!I29+'CASE DATA'!J29+'CASE DATA'!L29+'CASE DATA'!M29+'CASE DATA'!N29+'CASE DATA'!O29+'CASE DATA'!M29+'CASE DATA'!Q29+'CASE DATA'!R29,"N/A")</f>
        <v>N/A</v>
      </c>
      <c r="Q28" s="8" t="str">
        <f>IF(M28="eligible",IF(C28+2920&lt;'BASIC INFO'!$B$3, "YES", "NO"),"N/A")</f>
        <v>N/A</v>
      </c>
      <c r="R28" s="169" t="str">
        <f xml:space="preserve"> IF(OR('CASE DATA'!F29="DEF"), "YES", "NO")</f>
        <v>NO</v>
      </c>
      <c r="S28" s="152" t="str">
        <f>IF(R28="YES",'CASE DATA'!H29,"N/A")</f>
        <v>N/A</v>
      </c>
      <c r="T28" s="168" t="str">
        <f xml:space="preserve"> IF(R28="YES",'CASE DATA'!K29,"N/A")</f>
        <v>N/A</v>
      </c>
      <c r="U28" s="168" t="str">
        <f>IF(R28="YES",'CASE DATA'!I29+'CASE DATA'!J29+'CASE DATA'!L29+'CASE DATA'!M29+'CASE DATA'!N29+'CASE DATA'!O29+'CASE DATA'!P29+'CASE DATA'!Q29+'CASE DATA'!R29,"N/A")</f>
        <v>N/A</v>
      </c>
      <c r="V28" s="172" t="str">
        <f>IF(OR('CASE DATA'!E29="123.46",'CASE DATA'!E29="123.47"),"YES","NO")</f>
        <v>NO</v>
      </c>
      <c r="W28" s="172"/>
      <c r="X28" s="168" t="str">
        <f>IF(V28="YES",IF(C28+730.5&lt;'BASIC INFO'!$B$3, "YES","NO"), "N/A")</f>
        <v>N/A</v>
      </c>
      <c r="Y28" s="172" t="str">
        <f t="shared" si="0"/>
        <v>NO</v>
      </c>
      <c r="Z28" s="170" t="str">
        <f xml:space="preserve"> IF('BASIC INFO'!$B$6+6574.5&gt;C28, "YES", "NO")</f>
        <v>YES</v>
      </c>
    </row>
    <row r="29" spans="1:26" x14ac:dyDescent="0.3">
      <c r="A29" s="152" t="str">
        <f xml:space="preserve"> IF('CASE DATA'!A30="","",'CASE DATA'!A30)</f>
        <v/>
      </c>
      <c r="B29" s="152" t="str">
        <f xml:space="preserve"> IF('CASE DATA'!A30="","",'CASE DATA'!E30)</f>
        <v/>
      </c>
      <c r="C29" s="153">
        <f xml:space="preserve"> 'CASE DATA'!C30</f>
        <v>0</v>
      </c>
      <c r="D29" s="8" t="str">
        <f xml:space="preserve"> IF(OR('CASE DATA'!F30="JUV", 'CASE DATA'!F30="JWV"), "YES", "NO")</f>
        <v>NO</v>
      </c>
      <c r="E29" s="8" t="str" cm="1">
        <f t="array" ref="E29">IF(D29="YES",IF(SUM(COUNTIF('CASE DATA'!$F$4:$F$200, {"GTR","GPL","DEF","JUV"}))&gt;0, "YES","NO"),"N/A")</f>
        <v>N/A</v>
      </c>
      <c r="F29" s="8" t="str">
        <f>IF(D29="YES",IF(COUNTIF('CASE DATA'!$C$4:$C$200, "")-COUNTIF('CASE DATA'!$A$4:$A$200, "")&gt;0, "YES","NO"),"N/A")</f>
        <v>N/A</v>
      </c>
      <c r="G29" s="154" t="str">
        <f xml:space="preserve"> _xlfn.IFS(D29="NO", "N/A", AND('BASIC INFO'!$B$3&gt;'BASIC INFO'!$B$6+6574.5, C29+730.5&lt;'BASIC INFO'!$B$3), "YES", 'BASIC INFO'!$B$3&lt;('BASIC INFO'!$B$6+6574.5), "NOT YET 18", C29+730.5&gt;'BASIC INFO'!$B$3, "NOT YET 2 YEARS")</f>
        <v>N/A</v>
      </c>
      <c r="H29" s="169" t="str">
        <f xml:space="preserve"> IF(LEFT('CASE DATA'!E30,4)&lt;&gt;"321.",IF(OR('CASE DATA'!F30="DISM", 'CASE DATA'!F30="ACQ", 'CASE DATA'!F30="NOTF", 'CASE DATA'!F30="WTHD", 'CASE DATA'!F30="TNSF"), "YES", "NO"), "TRAFFIC")</f>
        <v>NO</v>
      </c>
      <c r="I29" s="168" t="str">
        <f xml:space="preserve"> IF(H29="YES",'CASE DATA'!K30,"N/A")</f>
        <v>N/A</v>
      </c>
      <c r="J29" s="168" t="str">
        <f>IF(H29="YES",'CASE DATA'!I30+'CASE DATA'!J30+'CASE DATA'!L30+'CASE DATA'!M30+'CASE DATA'!N30+'CASE DATA'!O30+'CASE DATA'!P30+'CASE DATA'!Q30+'CASE DATA'!R30,"N/A")</f>
        <v>N/A</v>
      </c>
      <c r="K29" s="152" t="str">
        <f xml:space="preserve"> IF(H29="YES",IF(C29+180&lt;'BASIC INFO'!$B$3, "YES", "NO"),"N/A")</f>
        <v>N/A</v>
      </c>
      <c r="L29" s="168" t="str" cm="1">
        <f t="array" ref="L29">IF(OR('CASE DATA'!F30="GTR", 'CASE DATA'!F30="GPL"),IF(SUM(COUNTIF('CASE DATA'!U30:AF30, TABLES!$N$2:$N$217&amp;"*"))&gt;0,"felony","eligible"),"n/a")</f>
        <v>n/a</v>
      </c>
      <c r="M29" s="168" t="str" cm="1">
        <f t="array" ref="M29">IF(L29="eligible",IF(OR((SUM(COUNTIF('CASE DATA'!U30:AF30,TABLES!$P$2:$P$19&amp;"*"))&gt;0),LEFT('CASE DATA'!U30:AF30,4)="717C", LEFT('CASE DATA'!U30:AF30, 3)="719", LEFT('CASE DATA'!U30:AF30,3)="720", LEFT('CASE DATA'!U30:AF30,3)="724", LEFT('CASE DATA'!U30:AF30,3)="726", LEFT('CASE DATA'!U30:AF30,3)="728", LEFT('CASE DATA'!U30:AF30,4)="901A"), "ineligible misd","eligible"),"n/a")</f>
        <v>n/a</v>
      </c>
      <c r="N29" s="168" t="str">
        <f>IF(M29="eligible",IF(COUNTIF('CASE DATA'!$C$4:$C$200, "")-COUNTIF('CASE DATA'!$A$4:$A$200, "")&gt;0, "YES","NO"),"N/A")</f>
        <v>N/A</v>
      </c>
      <c r="O29" s="168" t="str">
        <f xml:space="preserve"> IF(M29="eligible",'CASE DATA'!K30,"N/A")</f>
        <v>N/A</v>
      </c>
      <c r="P29" s="168" t="str">
        <f xml:space="preserve"> IF(M29="eligible",'CASE DATA'!I30+'CASE DATA'!J30+'CASE DATA'!L30+'CASE DATA'!M30+'CASE DATA'!N30+'CASE DATA'!O30+'CASE DATA'!M30+'CASE DATA'!Q30+'CASE DATA'!R30,"N/A")</f>
        <v>N/A</v>
      </c>
      <c r="Q29" s="8" t="str">
        <f>IF(M29="eligible",IF(C29+2920&lt;'BASIC INFO'!$B$3, "YES", "NO"),"N/A")</f>
        <v>N/A</v>
      </c>
      <c r="R29" s="169" t="str">
        <f xml:space="preserve"> IF(OR('CASE DATA'!F30="DEF"), "YES", "NO")</f>
        <v>NO</v>
      </c>
      <c r="S29" s="152" t="str">
        <f>IF(R29="YES",'CASE DATA'!H30,"N/A")</f>
        <v>N/A</v>
      </c>
      <c r="T29" s="168" t="str">
        <f xml:space="preserve"> IF(R29="YES",'CASE DATA'!K30,"N/A")</f>
        <v>N/A</v>
      </c>
      <c r="U29" s="168" t="str">
        <f>IF(R29="YES",'CASE DATA'!I30+'CASE DATA'!J30+'CASE DATA'!L30+'CASE DATA'!M30+'CASE DATA'!N30+'CASE DATA'!O30+'CASE DATA'!P30+'CASE DATA'!Q30+'CASE DATA'!R30,"N/A")</f>
        <v>N/A</v>
      </c>
      <c r="V29" s="172" t="str">
        <f>IF(OR('CASE DATA'!E30="123.46",'CASE DATA'!E30="123.47"),"YES","NO")</f>
        <v>NO</v>
      </c>
      <c r="W29" s="172"/>
      <c r="X29" s="168" t="str">
        <f>IF(V29="YES",IF(C29+730.5&lt;'BASIC INFO'!$B$3, "YES","NO"), "N/A")</f>
        <v>N/A</v>
      </c>
      <c r="Y29" s="172" t="str">
        <f t="shared" si="0"/>
        <v>NO</v>
      </c>
      <c r="Z29" s="170" t="str">
        <f xml:space="preserve"> IF('BASIC INFO'!$B$6+6574.5&gt;C29, "YES", "NO")</f>
        <v>YES</v>
      </c>
    </row>
    <row r="30" spans="1:26" x14ac:dyDescent="0.3">
      <c r="A30" s="152" t="str">
        <f xml:space="preserve"> IF('CASE DATA'!A31="","",'CASE DATA'!A31)</f>
        <v/>
      </c>
      <c r="B30" s="152" t="str">
        <f xml:space="preserve"> IF('CASE DATA'!A31="","",'CASE DATA'!E31)</f>
        <v/>
      </c>
      <c r="C30" s="153">
        <f xml:space="preserve"> 'CASE DATA'!C31</f>
        <v>0</v>
      </c>
      <c r="D30" s="8" t="str">
        <f xml:space="preserve"> IF(OR('CASE DATA'!F31="JUV", 'CASE DATA'!F31="JWV"), "YES", "NO")</f>
        <v>NO</v>
      </c>
      <c r="E30" s="8" t="str" cm="1">
        <f t="array" ref="E30">IF(D30="YES",IF(SUM(COUNTIF('CASE DATA'!$F$4:$F$200, {"GTR","GPL","DEF","JUV"}))&gt;0, "YES","NO"),"N/A")</f>
        <v>N/A</v>
      </c>
      <c r="F30" s="8" t="str">
        <f>IF(D30="YES",IF(COUNTIF('CASE DATA'!$C$4:$C$200, "")-COUNTIF('CASE DATA'!$A$4:$A$200, "")&gt;0, "YES","NO"),"N/A")</f>
        <v>N/A</v>
      </c>
      <c r="G30" s="154" t="str">
        <f xml:space="preserve"> _xlfn.IFS(D30="NO", "N/A", AND('BASIC INFO'!$B$3&gt;'BASIC INFO'!$B$6+6574.5, C30+730.5&lt;'BASIC INFO'!$B$3), "YES", 'BASIC INFO'!$B$3&lt;('BASIC INFO'!$B$6+6574.5), "NOT YET 18", C30+730.5&gt;'BASIC INFO'!$B$3, "NOT YET 2 YEARS")</f>
        <v>N/A</v>
      </c>
      <c r="H30" s="169" t="str">
        <f xml:space="preserve"> IF(LEFT('CASE DATA'!E31,4)&lt;&gt;"321.",IF(OR('CASE DATA'!F31="DISM", 'CASE DATA'!F31="ACQ", 'CASE DATA'!F31="NOTF", 'CASE DATA'!F31="WTHD", 'CASE DATA'!F31="TNSF"), "YES", "NO"), "TRAFFIC")</f>
        <v>NO</v>
      </c>
      <c r="I30" s="168" t="str">
        <f xml:space="preserve"> IF(H30="YES",'CASE DATA'!K31,"N/A")</f>
        <v>N/A</v>
      </c>
      <c r="J30" s="168" t="str">
        <f>IF(H30="YES",'CASE DATA'!I31+'CASE DATA'!J31+'CASE DATA'!L31+'CASE DATA'!M31+'CASE DATA'!N31+'CASE DATA'!O31+'CASE DATA'!P31+'CASE DATA'!Q31+'CASE DATA'!R31,"N/A")</f>
        <v>N/A</v>
      </c>
      <c r="K30" s="152" t="str">
        <f xml:space="preserve"> IF(H30="YES",IF(C30+180&lt;'BASIC INFO'!$B$3, "YES", "NO"),"N/A")</f>
        <v>N/A</v>
      </c>
      <c r="L30" s="168" t="str" cm="1">
        <f t="array" ref="L30">IF(OR('CASE DATA'!F31="GTR", 'CASE DATA'!F31="GPL"),IF(SUM(COUNTIF('CASE DATA'!U31:AF31, TABLES!$N$2:$N$217&amp;"*"))&gt;0,"felony","eligible"),"n/a")</f>
        <v>n/a</v>
      </c>
      <c r="M30" s="168" t="str" cm="1">
        <f t="array" ref="M30">IF(L30="eligible",IF(OR((SUM(COUNTIF('CASE DATA'!U31:AF31,TABLES!$P$2:$P$19&amp;"*"))&gt;0),LEFT('CASE DATA'!U31:AF31,4)="717C", LEFT('CASE DATA'!U31:AF31, 3)="719", LEFT('CASE DATA'!U31:AF31,3)="720", LEFT('CASE DATA'!U31:AF31,3)="724", LEFT('CASE DATA'!U31:AF31,3)="726", LEFT('CASE DATA'!U31:AF31,3)="728", LEFT('CASE DATA'!U31:AF31,4)="901A"), "ineligible misd","eligible"),"n/a")</f>
        <v>n/a</v>
      </c>
      <c r="N30" s="168" t="str">
        <f>IF(M30="eligible",IF(COUNTIF('CASE DATA'!$C$4:$C$200, "")-COUNTIF('CASE DATA'!$A$4:$A$200, "")&gt;0, "YES","NO"),"N/A")</f>
        <v>N/A</v>
      </c>
      <c r="O30" s="168" t="str">
        <f xml:space="preserve"> IF(M30="eligible",'CASE DATA'!K31,"N/A")</f>
        <v>N/A</v>
      </c>
      <c r="P30" s="168" t="str">
        <f xml:space="preserve"> IF(M30="eligible",'CASE DATA'!I31+'CASE DATA'!J31+'CASE DATA'!L31+'CASE DATA'!M31+'CASE DATA'!N31+'CASE DATA'!O31+'CASE DATA'!M31+'CASE DATA'!Q31+'CASE DATA'!R31,"N/A")</f>
        <v>N/A</v>
      </c>
      <c r="Q30" s="8" t="str">
        <f>IF(M30="eligible",IF(C30+2920&lt;'BASIC INFO'!$B$3, "YES", "NO"),"N/A")</f>
        <v>N/A</v>
      </c>
      <c r="R30" s="169" t="str">
        <f xml:space="preserve"> IF(OR('CASE DATA'!F31="DEF"), "YES", "NO")</f>
        <v>NO</v>
      </c>
      <c r="S30" s="152" t="str">
        <f>IF(R30="YES",'CASE DATA'!H31,"N/A")</f>
        <v>N/A</v>
      </c>
      <c r="T30" s="168" t="str">
        <f xml:space="preserve"> IF(R30="YES",'CASE DATA'!K31,"N/A")</f>
        <v>N/A</v>
      </c>
      <c r="U30" s="168" t="str">
        <f>IF(R30="YES",'CASE DATA'!I31+'CASE DATA'!J31+'CASE DATA'!L31+'CASE DATA'!M31+'CASE DATA'!N31+'CASE DATA'!O31+'CASE DATA'!P31+'CASE DATA'!Q31+'CASE DATA'!R31,"N/A")</f>
        <v>N/A</v>
      </c>
      <c r="V30" s="172" t="str">
        <f>IF(OR('CASE DATA'!E31="123.46",'CASE DATA'!E31="123.47"),"YES","NO")</f>
        <v>NO</v>
      </c>
      <c r="W30" s="172"/>
      <c r="X30" s="168" t="str">
        <f>IF(V30="YES",IF(C30+730.5&lt;'BASIC INFO'!$B$3, "YES","NO"), "N/A")</f>
        <v>N/A</v>
      </c>
      <c r="Y30" s="172" t="str">
        <f t="shared" si="0"/>
        <v>NO</v>
      </c>
      <c r="Z30" s="170" t="str">
        <f xml:space="preserve"> IF('BASIC INFO'!$B$6+6574.5&gt;C30, "YES", "NO")</f>
        <v>YES</v>
      </c>
    </row>
    <row r="31" spans="1:26" x14ac:dyDescent="0.3">
      <c r="A31" s="152" t="str">
        <f xml:space="preserve"> IF('CASE DATA'!A32="","",'CASE DATA'!A32)</f>
        <v/>
      </c>
      <c r="B31" s="152" t="str">
        <f xml:space="preserve"> IF('CASE DATA'!A32="","",'CASE DATA'!E32)</f>
        <v/>
      </c>
      <c r="C31" s="153">
        <f xml:space="preserve"> 'CASE DATA'!C32</f>
        <v>0</v>
      </c>
      <c r="D31" s="8" t="str">
        <f xml:space="preserve"> IF(OR('CASE DATA'!F32="JUV", 'CASE DATA'!F32="JWV"), "YES", "NO")</f>
        <v>NO</v>
      </c>
      <c r="E31" s="8" t="str" cm="1">
        <f t="array" ref="E31">IF(D31="YES",IF(SUM(COUNTIF('CASE DATA'!$F$4:$F$200, {"GTR","GPL","DEF","JUV"}))&gt;0, "YES","NO"),"N/A")</f>
        <v>N/A</v>
      </c>
      <c r="F31" s="8" t="str">
        <f>IF(D31="YES",IF(COUNTIF('CASE DATA'!$C$4:$C$200, "")-COUNTIF('CASE DATA'!$A$4:$A$200, "")&gt;0, "YES","NO"),"N/A")</f>
        <v>N/A</v>
      </c>
      <c r="G31" s="154" t="str">
        <f xml:space="preserve"> _xlfn.IFS(D31="NO", "N/A", AND('BASIC INFO'!$B$3&gt;'BASIC INFO'!$B$6+6574.5, C31+730.5&lt;'BASIC INFO'!$B$3), "YES", 'BASIC INFO'!$B$3&lt;('BASIC INFO'!$B$6+6574.5), "NOT YET 18", C31+730.5&gt;'BASIC INFO'!$B$3, "NOT YET 2 YEARS")</f>
        <v>N/A</v>
      </c>
      <c r="H31" s="169" t="str">
        <f xml:space="preserve"> IF(LEFT('CASE DATA'!E32,4)&lt;&gt;"321.",IF(OR('CASE DATA'!F32="DISM", 'CASE DATA'!F32="ACQ", 'CASE DATA'!F32="NOTF", 'CASE DATA'!F32="WTHD", 'CASE DATA'!F32="TNSF"), "YES", "NO"), "TRAFFIC")</f>
        <v>NO</v>
      </c>
      <c r="I31" s="168" t="str">
        <f xml:space="preserve"> IF(H31="YES",'CASE DATA'!K32,"N/A")</f>
        <v>N/A</v>
      </c>
      <c r="J31" s="168" t="str">
        <f>IF(H31="YES",'CASE DATA'!I32+'CASE DATA'!J32+'CASE DATA'!L32+'CASE DATA'!M32+'CASE DATA'!N32+'CASE DATA'!O32+'CASE DATA'!P32+'CASE DATA'!Q32+'CASE DATA'!R32,"N/A")</f>
        <v>N/A</v>
      </c>
      <c r="K31" s="152" t="str">
        <f xml:space="preserve"> IF(H31="YES",IF(C31+180&lt;'BASIC INFO'!$B$3, "YES", "NO"),"N/A")</f>
        <v>N/A</v>
      </c>
      <c r="L31" s="168" t="str" cm="1">
        <f t="array" ref="L31">IF(OR('CASE DATA'!F32="GTR", 'CASE DATA'!F32="GPL"),IF(SUM(COUNTIF('CASE DATA'!U32:AF32, TABLES!$N$2:$N$217&amp;"*"))&gt;0,"felony","eligible"),"n/a")</f>
        <v>n/a</v>
      </c>
      <c r="M31" s="168" t="str" cm="1">
        <f t="array" ref="M31">IF(L31="eligible",IF(OR((SUM(COUNTIF('CASE DATA'!U32:AF32,TABLES!$P$2:$P$19&amp;"*"))&gt;0),LEFT('CASE DATA'!U32:AF32,4)="717C", LEFT('CASE DATA'!U32:AF32, 3)="719", LEFT('CASE DATA'!U32:AF32,3)="720", LEFT('CASE DATA'!U32:AF32,3)="724", LEFT('CASE DATA'!U32:AF32,3)="726", LEFT('CASE DATA'!U32:AF32,3)="728", LEFT('CASE DATA'!U32:AF32,4)="901A"), "ineligible misd","eligible"),"n/a")</f>
        <v>n/a</v>
      </c>
      <c r="N31" s="168" t="str">
        <f>IF(M31="eligible",IF(COUNTIF('CASE DATA'!$C$4:$C$200, "")-COUNTIF('CASE DATA'!$A$4:$A$200, "")&gt;0, "YES","NO"),"N/A")</f>
        <v>N/A</v>
      </c>
      <c r="O31" s="168" t="str">
        <f xml:space="preserve"> IF(M31="eligible",'CASE DATA'!K32,"N/A")</f>
        <v>N/A</v>
      </c>
      <c r="P31" s="168" t="str">
        <f xml:space="preserve"> IF(M31="eligible",'CASE DATA'!I32+'CASE DATA'!J32+'CASE DATA'!L32+'CASE DATA'!M32+'CASE DATA'!N32+'CASE DATA'!O32+'CASE DATA'!M32+'CASE DATA'!Q32+'CASE DATA'!R32,"N/A")</f>
        <v>N/A</v>
      </c>
      <c r="Q31" s="8" t="str">
        <f>IF(M31="eligible",IF(C31+2920&lt;'BASIC INFO'!$B$3, "YES", "NO"),"N/A")</f>
        <v>N/A</v>
      </c>
      <c r="R31" s="169" t="str">
        <f xml:space="preserve"> IF(OR('CASE DATA'!F32="DEF"), "YES", "NO")</f>
        <v>NO</v>
      </c>
      <c r="S31" s="152" t="str">
        <f>IF(R31="YES",'CASE DATA'!H32,"N/A")</f>
        <v>N/A</v>
      </c>
      <c r="T31" s="168" t="str">
        <f xml:space="preserve"> IF(R31="YES",'CASE DATA'!K32,"N/A")</f>
        <v>N/A</v>
      </c>
      <c r="U31" s="168" t="str">
        <f>IF(R31="YES",'CASE DATA'!I32+'CASE DATA'!J32+'CASE DATA'!L32+'CASE DATA'!M32+'CASE DATA'!N32+'CASE DATA'!O32+'CASE DATA'!P32+'CASE DATA'!Q32+'CASE DATA'!R32,"N/A")</f>
        <v>N/A</v>
      </c>
      <c r="V31" s="172" t="str">
        <f>IF(OR('CASE DATA'!E32="123.46",'CASE DATA'!E32="123.47"),"YES","NO")</f>
        <v>NO</v>
      </c>
      <c r="W31" s="172"/>
      <c r="X31" s="168" t="str">
        <f>IF(V31="YES",IF(C31+730.5&lt;'BASIC INFO'!$B$3, "YES","NO"), "N/A")</f>
        <v>N/A</v>
      </c>
      <c r="Y31" s="172" t="str">
        <f t="shared" si="0"/>
        <v>NO</v>
      </c>
      <c r="Z31" s="170" t="str">
        <f xml:space="preserve"> IF('BASIC INFO'!$B$6+6574.5&gt;C31, "YES", "NO")</f>
        <v>YES</v>
      </c>
    </row>
    <row r="32" spans="1:26" x14ac:dyDescent="0.3">
      <c r="A32" s="152" t="str">
        <f xml:space="preserve"> IF('CASE DATA'!A33="","",'CASE DATA'!A33)</f>
        <v/>
      </c>
      <c r="B32" s="152" t="str">
        <f xml:space="preserve"> IF('CASE DATA'!A33="","",'CASE DATA'!E33)</f>
        <v/>
      </c>
      <c r="C32" s="153">
        <f xml:space="preserve"> 'CASE DATA'!C33</f>
        <v>0</v>
      </c>
      <c r="D32" s="8" t="str">
        <f xml:space="preserve"> IF(OR('CASE DATA'!F33="JUV", 'CASE DATA'!F33="JWV"), "YES", "NO")</f>
        <v>NO</v>
      </c>
      <c r="E32" s="8" t="str" cm="1">
        <f t="array" ref="E32">IF(D32="YES",IF(SUM(COUNTIF('CASE DATA'!$F$4:$F$200, {"GTR","GPL","DEF","JUV"}))&gt;0, "YES","NO"),"N/A")</f>
        <v>N/A</v>
      </c>
      <c r="F32" s="8" t="str">
        <f>IF(D32="YES",IF(COUNTIF('CASE DATA'!$C$4:$C$200, "")-COUNTIF('CASE DATA'!$A$4:$A$200, "")&gt;0, "YES","NO"),"N/A")</f>
        <v>N/A</v>
      </c>
      <c r="G32" s="154" t="str">
        <f xml:space="preserve"> _xlfn.IFS(D32="NO", "N/A", AND('BASIC INFO'!$B$3&gt;'BASIC INFO'!$B$6+6574.5, C32+730.5&lt;'BASIC INFO'!$B$3), "YES", 'BASIC INFO'!$B$3&lt;('BASIC INFO'!$B$6+6574.5), "NOT YET 18", C32+730.5&gt;'BASIC INFO'!$B$3, "NOT YET 2 YEARS")</f>
        <v>N/A</v>
      </c>
      <c r="H32" s="169" t="str">
        <f xml:space="preserve"> IF(LEFT('CASE DATA'!E33,4)&lt;&gt;"321.",IF(OR('CASE DATA'!F33="DISM", 'CASE DATA'!F33="ACQ", 'CASE DATA'!F33="NOTF", 'CASE DATA'!F33="WTHD", 'CASE DATA'!F33="TNSF"), "YES", "NO"), "TRAFFIC")</f>
        <v>NO</v>
      </c>
      <c r="I32" s="168" t="str">
        <f xml:space="preserve"> IF(H32="YES",'CASE DATA'!K33,"N/A")</f>
        <v>N/A</v>
      </c>
      <c r="J32" s="168" t="str">
        <f>IF(H32="YES",'CASE DATA'!I33+'CASE DATA'!J33+'CASE DATA'!L33+'CASE DATA'!M33+'CASE DATA'!N33+'CASE DATA'!O33+'CASE DATA'!P33+'CASE DATA'!Q33+'CASE DATA'!R33,"N/A")</f>
        <v>N/A</v>
      </c>
      <c r="K32" s="152" t="str">
        <f xml:space="preserve"> IF(H32="YES",IF(C32+180&lt;'BASIC INFO'!$B$3, "YES", "NO"),"N/A")</f>
        <v>N/A</v>
      </c>
      <c r="L32" s="168" t="str" cm="1">
        <f t="array" ref="L32">IF(OR('CASE DATA'!F33="GTR", 'CASE DATA'!F33="GPL"),IF(SUM(COUNTIF('CASE DATA'!U33:AF33, TABLES!$N$2:$N$217&amp;"*"))&gt;0,"felony","eligible"),"n/a")</f>
        <v>n/a</v>
      </c>
      <c r="M32" s="168" t="str" cm="1">
        <f t="array" ref="M32">IF(L32="eligible",IF(OR((SUM(COUNTIF('CASE DATA'!U33:AF33,TABLES!$P$2:$P$19&amp;"*"))&gt;0),LEFT('CASE DATA'!U33:AF33,4)="717C", LEFT('CASE DATA'!U33:AF33, 3)="719", LEFT('CASE DATA'!U33:AF33,3)="720", LEFT('CASE DATA'!U33:AF33,3)="724", LEFT('CASE DATA'!U33:AF33,3)="726", LEFT('CASE DATA'!U33:AF33,3)="728", LEFT('CASE DATA'!U33:AF33,4)="901A"), "ineligible misd","eligible"),"n/a")</f>
        <v>n/a</v>
      </c>
      <c r="N32" s="168" t="str">
        <f>IF(M32="eligible",IF(COUNTIF('CASE DATA'!$C$4:$C$200, "")-COUNTIF('CASE DATA'!$A$4:$A$200, "")&gt;0, "YES","NO"),"N/A")</f>
        <v>N/A</v>
      </c>
      <c r="O32" s="168" t="str">
        <f xml:space="preserve"> IF(M32="eligible",'CASE DATA'!K33,"N/A")</f>
        <v>N/A</v>
      </c>
      <c r="P32" s="168" t="str">
        <f xml:space="preserve"> IF(M32="eligible",'CASE DATA'!I33+'CASE DATA'!J33+'CASE DATA'!L33+'CASE DATA'!M33+'CASE DATA'!N33+'CASE DATA'!O33+'CASE DATA'!M33+'CASE DATA'!Q33+'CASE DATA'!R33,"N/A")</f>
        <v>N/A</v>
      </c>
      <c r="Q32" s="8" t="str">
        <f>IF(M32="eligible",IF(C32+2920&lt;'BASIC INFO'!$B$3, "YES", "NO"),"N/A")</f>
        <v>N/A</v>
      </c>
      <c r="R32" s="169" t="str">
        <f xml:space="preserve"> IF(OR('CASE DATA'!F33="DEF"), "YES", "NO")</f>
        <v>NO</v>
      </c>
      <c r="S32" s="152" t="str">
        <f>IF(R32="YES",'CASE DATA'!H33,"N/A")</f>
        <v>N/A</v>
      </c>
      <c r="T32" s="168" t="str">
        <f xml:space="preserve"> IF(R32="YES",'CASE DATA'!K33,"N/A")</f>
        <v>N/A</v>
      </c>
      <c r="U32" s="168" t="str">
        <f>IF(R32="YES",'CASE DATA'!I33+'CASE DATA'!J33+'CASE DATA'!L33+'CASE DATA'!M33+'CASE DATA'!N33+'CASE DATA'!O33+'CASE DATA'!P33+'CASE DATA'!Q33+'CASE DATA'!R33,"N/A")</f>
        <v>N/A</v>
      </c>
      <c r="V32" s="172" t="str">
        <f>IF(OR('CASE DATA'!E33="123.46",'CASE DATA'!E33="123.47"),"YES","NO")</f>
        <v>NO</v>
      </c>
      <c r="W32" s="172"/>
      <c r="X32" s="168" t="str">
        <f>IF(V32="YES",IF(C32+730.5&lt;'BASIC INFO'!$B$3, "YES","NO"), "N/A")</f>
        <v>N/A</v>
      </c>
      <c r="Y32" s="172" t="str">
        <f t="shared" si="0"/>
        <v>NO</v>
      </c>
      <c r="Z32" s="170" t="str">
        <f xml:space="preserve"> IF('BASIC INFO'!$B$6+6574.5&gt;C32, "YES", "NO")</f>
        <v>YES</v>
      </c>
    </row>
    <row r="33" spans="1:26" x14ac:dyDescent="0.3">
      <c r="A33" s="152" t="str">
        <f xml:space="preserve"> IF('CASE DATA'!A34="","",'CASE DATA'!A34)</f>
        <v/>
      </c>
      <c r="B33" s="152" t="str">
        <f xml:space="preserve"> IF('CASE DATA'!A34="","",'CASE DATA'!E34)</f>
        <v/>
      </c>
      <c r="C33" s="153">
        <f xml:space="preserve"> 'CASE DATA'!C34</f>
        <v>0</v>
      </c>
      <c r="D33" s="8" t="str">
        <f xml:space="preserve"> IF(OR('CASE DATA'!F34="JUV", 'CASE DATA'!F34="JWV"), "YES", "NO")</f>
        <v>NO</v>
      </c>
      <c r="E33" s="8" t="str" cm="1">
        <f t="array" ref="E33">IF(D33="YES",IF(SUM(COUNTIF('CASE DATA'!$F$4:$F$200, {"GTR","GPL","DEF","JUV"}))&gt;0, "YES","NO"),"N/A")</f>
        <v>N/A</v>
      </c>
      <c r="F33" s="8" t="str">
        <f>IF(D33="YES",IF(COUNTIF('CASE DATA'!$C$4:$C$200, "")-COUNTIF('CASE DATA'!$A$4:$A$200, "")&gt;0, "YES","NO"),"N/A")</f>
        <v>N/A</v>
      </c>
      <c r="G33" s="154" t="str">
        <f xml:space="preserve"> _xlfn.IFS(D33="NO", "N/A", AND('BASIC INFO'!$B$3&gt;'BASIC INFO'!$B$6+6574.5, C33+730.5&lt;'BASIC INFO'!$B$3), "YES", 'BASIC INFO'!$B$3&lt;('BASIC INFO'!$B$6+6574.5), "NOT YET 18", C33+730.5&gt;'BASIC INFO'!$B$3, "NOT YET 2 YEARS")</f>
        <v>N/A</v>
      </c>
      <c r="H33" s="169" t="str">
        <f xml:space="preserve"> IF(LEFT('CASE DATA'!E34,4)&lt;&gt;"321.",IF(OR('CASE DATA'!F34="DISM", 'CASE DATA'!F34="ACQ", 'CASE DATA'!F34="NOTF", 'CASE DATA'!F34="WTHD", 'CASE DATA'!F34="TNSF"), "YES", "NO"), "TRAFFIC")</f>
        <v>NO</v>
      </c>
      <c r="I33" s="168" t="str">
        <f xml:space="preserve"> IF(H33="YES",'CASE DATA'!K34,"N/A")</f>
        <v>N/A</v>
      </c>
      <c r="J33" s="168" t="str">
        <f>IF(H33="YES",'CASE DATA'!I34+'CASE DATA'!J34+'CASE DATA'!L34+'CASE DATA'!M34+'CASE DATA'!N34+'CASE DATA'!O34+'CASE DATA'!P34+'CASE DATA'!Q34+'CASE DATA'!R34,"N/A")</f>
        <v>N/A</v>
      </c>
      <c r="K33" s="152" t="str">
        <f xml:space="preserve"> IF(H33="YES",IF(C33+180&lt;'BASIC INFO'!$B$3, "YES", "NO"),"N/A")</f>
        <v>N/A</v>
      </c>
      <c r="L33" s="168" t="str" cm="1">
        <f t="array" ref="L33">IF(OR('CASE DATA'!F34="GTR", 'CASE DATA'!F34="GPL"),IF(SUM(COUNTIF('CASE DATA'!U34:AF34, TABLES!$N$2:$N$217&amp;"*"))&gt;0,"felony","eligible"),"n/a")</f>
        <v>n/a</v>
      </c>
      <c r="M33" s="168" t="str" cm="1">
        <f t="array" ref="M33">IF(L33="eligible",IF(OR((SUM(COUNTIF('CASE DATA'!U34:AF34,TABLES!$P$2:$P$19&amp;"*"))&gt;0),LEFT('CASE DATA'!U34:AF34,4)="717C", LEFT('CASE DATA'!U34:AF34, 3)="719", LEFT('CASE DATA'!U34:AF34,3)="720", LEFT('CASE DATA'!U34:AF34,3)="724", LEFT('CASE DATA'!U34:AF34,3)="726", LEFT('CASE DATA'!U34:AF34,3)="728", LEFT('CASE DATA'!U34:AF34,4)="901A"), "ineligible misd","eligible"),"n/a")</f>
        <v>n/a</v>
      </c>
      <c r="N33" s="168" t="str">
        <f>IF(M33="eligible",IF(COUNTIF('CASE DATA'!$C$4:$C$200, "")-COUNTIF('CASE DATA'!$A$4:$A$200, "")&gt;0, "YES","NO"),"N/A")</f>
        <v>N/A</v>
      </c>
      <c r="O33" s="168" t="str">
        <f xml:space="preserve"> IF(M33="eligible",'CASE DATA'!K34,"N/A")</f>
        <v>N/A</v>
      </c>
      <c r="P33" s="168" t="str">
        <f xml:space="preserve"> IF(M33="eligible",'CASE DATA'!I34+'CASE DATA'!J34+'CASE DATA'!L34+'CASE DATA'!M34+'CASE DATA'!N34+'CASE DATA'!O34+'CASE DATA'!M34+'CASE DATA'!Q34+'CASE DATA'!R34,"N/A")</f>
        <v>N/A</v>
      </c>
      <c r="Q33" s="8" t="str">
        <f>IF(M33="eligible",IF(C33+2920&lt;'BASIC INFO'!$B$3, "YES", "NO"),"N/A")</f>
        <v>N/A</v>
      </c>
      <c r="R33" s="169" t="str">
        <f xml:space="preserve"> IF(OR('CASE DATA'!F34="DEF"), "YES", "NO")</f>
        <v>NO</v>
      </c>
      <c r="S33" s="152" t="str">
        <f>IF(R33="YES",'CASE DATA'!H34,"N/A")</f>
        <v>N/A</v>
      </c>
      <c r="T33" s="168" t="str">
        <f xml:space="preserve"> IF(R33="YES",'CASE DATA'!K34,"N/A")</f>
        <v>N/A</v>
      </c>
      <c r="U33" s="168" t="str">
        <f>IF(R33="YES",'CASE DATA'!I34+'CASE DATA'!J34+'CASE DATA'!L34+'CASE DATA'!M34+'CASE DATA'!N34+'CASE DATA'!O34+'CASE DATA'!P34+'CASE DATA'!Q34+'CASE DATA'!R34,"N/A")</f>
        <v>N/A</v>
      </c>
      <c r="V33" s="172" t="str">
        <f>IF(OR('CASE DATA'!E34="123.46",'CASE DATA'!E34="123.47"),"YES","NO")</f>
        <v>NO</v>
      </c>
      <c r="W33" s="172"/>
      <c r="X33" s="168" t="str">
        <f>IF(V33="YES",IF(C33+730.5&lt;'BASIC INFO'!$B$3, "YES","NO"), "N/A")</f>
        <v>N/A</v>
      </c>
      <c r="Y33" s="172" t="str">
        <f t="shared" si="0"/>
        <v>NO</v>
      </c>
      <c r="Z33" s="170" t="str">
        <f xml:space="preserve"> IF('BASIC INFO'!$B$6+6574.5&gt;C33, "YES", "NO")</f>
        <v>YES</v>
      </c>
    </row>
    <row r="34" spans="1:26" x14ac:dyDescent="0.3">
      <c r="A34" s="152" t="str">
        <f xml:space="preserve"> IF('CASE DATA'!A35="","",'CASE DATA'!A35)</f>
        <v/>
      </c>
      <c r="B34" s="152" t="str">
        <f xml:space="preserve"> IF('CASE DATA'!A35="","",'CASE DATA'!E35)</f>
        <v/>
      </c>
      <c r="C34" s="153">
        <f xml:space="preserve"> 'CASE DATA'!C35</f>
        <v>0</v>
      </c>
      <c r="D34" s="8" t="str">
        <f xml:space="preserve"> IF(OR('CASE DATA'!F35="JUV", 'CASE DATA'!F35="JWV"), "YES", "NO")</f>
        <v>NO</v>
      </c>
      <c r="E34" s="8" t="str" cm="1">
        <f t="array" ref="E34">IF(D34="YES",IF(SUM(COUNTIF('CASE DATA'!$F$4:$F$200, {"GTR","GPL","DEF","JUV"}))&gt;0, "YES","NO"),"N/A")</f>
        <v>N/A</v>
      </c>
      <c r="F34" s="8" t="str">
        <f>IF(D34="YES",IF(COUNTIF('CASE DATA'!$C$4:$C$200, "")-COUNTIF('CASE DATA'!$A$4:$A$200, "")&gt;0, "YES","NO"),"N/A")</f>
        <v>N/A</v>
      </c>
      <c r="G34" s="154" t="str">
        <f xml:space="preserve"> _xlfn.IFS(D34="NO", "N/A", AND('BASIC INFO'!$B$3&gt;'BASIC INFO'!$B$6+6574.5, C34+730.5&lt;'BASIC INFO'!$B$3), "YES", 'BASIC INFO'!$B$3&lt;('BASIC INFO'!$B$6+6574.5), "NOT YET 18", C34+730.5&gt;'BASIC INFO'!$B$3, "NOT YET 2 YEARS")</f>
        <v>N/A</v>
      </c>
      <c r="H34" s="169" t="str">
        <f xml:space="preserve"> IF(LEFT('CASE DATA'!E35,4)&lt;&gt;"321.",IF(OR('CASE DATA'!F35="DISM", 'CASE DATA'!F35="ACQ", 'CASE DATA'!F35="NOTF", 'CASE DATA'!F35="WTHD", 'CASE DATA'!F35="TNSF"), "YES", "NO"), "TRAFFIC")</f>
        <v>NO</v>
      </c>
      <c r="I34" s="168" t="str">
        <f xml:space="preserve"> IF(H34="YES",'CASE DATA'!K35,"N/A")</f>
        <v>N/A</v>
      </c>
      <c r="J34" s="168" t="str">
        <f>IF(H34="YES",'CASE DATA'!I35+'CASE DATA'!J35+'CASE DATA'!L35+'CASE DATA'!M35+'CASE DATA'!N35+'CASE DATA'!O35+'CASE DATA'!P35+'CASE DATA'!Q35+'CASE DATA'!R35,"N/A")</f>
        <v>N/A</v>
      </c>
      <c r="K34" s="152" t="str">
        <f xml:space="preserve"> IF(H34="YES",IF(C34+180&lt;'BASIC INFO'!$B$3, "YES", "NO"),"N/A")</f>
        <v>N/A</v>
      </c>
      <c r="L34" s="168" t="str" cm="1">
        <f t="array" ref="L34">IF(OR('CASE DATA'!F35="GTR", 'CASE DATA'!F35="GPL"),IF(SUM(COUNTIF('CASE DATA'!U35:AF35, TABLES!$N$2:$N$217&amp;"*"))&gt;0,"felony","eligible"),"n/a")</f>
        <v>n/a</v>
      </c>
      <c r="M34" s="168" t="str" cm="1">
        <f t="array" ref="M34">IF(L34="eligible",IF(OR((SUM(COUNTIF('CASE DATA'!U35:AF35,TABLES!$P$2:$P$19&amp;"*"))&gt;0),LEFT('CASE DATA'!U35:AF35,4)="717C", LEFT('CASE DATA'!U35:AF35, 3)="719", LEFT('CASE DATA'!U35:AF35,3)="720", LEFT('CASE DATA'!U35:AF35,3)="724", LEFT('CASE DATA'!U35:AF35,3)="726", LEFT('CASE DATA'!U35:AF35,3)="728", LEFT('CASE DATA'!U35:AF35,4)="901A"), "ineligible misd","eligible"),"n/a")</f>
        <v>n/a</v>
      </c>
      <c r="N34" s="168" t="str">
        <f>IF(M34="eligible",IF(COUNTIF('CASE DATA'!$C$4:$C$200, "")-COUNTIF('CASE DATA'!$A$4:$A$200, "")&gt;0, "YES","NO"),"N/A")</f>
        <v>N/A</v>
      </c>
      <c r="O34" s="168" t="str">
        <f xml:space="preserve"> IF(M34="eligible",'CASE DATA'!K35,"N/A")</f>
        <v>N/A</v>
      </c>
      <c r="P34" s="168" t="str">
        <f xml:space="preserve"> IF(M34="eligible",'CASE DATA'!I35+'CASE DATA'!J35+'CASE DATA'!L35+'CASE DATA'!M35+'CASE DATA'!N35+'CASE DATA'!O35+'CASE DATA'!M35+'CASE DATA'!Q35+'CASE DATA'!R35,"N/A")</f>
        <v>N/A</v>
      </c>
      <c r="Q34" s="8" t="str">
        <f>IF(M34="eligible",IF(C34+2920&lt;'BASIC INFO'!$B$3, "YES", "NO"),"N/A")</f>
        <v>N/A</v>
      </c>
      <c r="R34" s="169" t="str">
        <f xml:space="preserve"> IF(OR('CASE DATA'!F35="DEF"), "YES", "NO")</f>
        <v>NO</v>
      </c>
      <c r="S34" s="152" t="str">
        <f>IF(R34="YES",'CASE DATA'!H35,"N/A")</f>
        <v>N/A</v>
      </c>
      <c r="T34" s="168" t="str">
        <f xml:space="preserve"> IF(R34="YES",'CASE DATA'!K35,"N/A")</f>
        <v>N/A</v>
      </c>
      <c r="U34" s="168" t="str">
        <f>IF(R34="YES",'CASE DATA'!I35+'CASE DATA'!J35+'CASE DATA'!L35+'CASE DATA'!M35+'CASE DATA'!N35+'CASE DATA'!O35+'CASE DATA'!P35+'CASE DATA'!Q35+'CASE DATA'!R35,"N/A")</f>
        <v>N/A</v>
      </c>
      <c r="V34" s="172" t="str">
        <f>IF(OR('CASE DATA'!E35="123.46",'CASE DATA'!E35="123.47"),"YES","NO")</f>
        <v>NO</v>
      </c>
      <c r="W34" s="172"/>
      <c r="X34" s="168" t="str">
        <f>IF(V34="YES",IF(C34+730.5&lt;'BASIC INFO'!$B$3, "YES","NO"), "N/A")</f>
        <v>N/A</v>
      </c>
      <c r="Y34" s="172" t="str">
        <f t="shared" si="0"/>
        <v>NO</v>
      </c>
      <c r="Z34" s="170" t="str">
        <f xml:space="preserve"> IF('BASIC INFO'!$B$6+6574.5&gt;C34, "YES", "NO")</f>
        <v>YES</v>
      </c>
    </row>
    <row r="35" spans="1:26" x14ac:dyDescent="0.3">
      <c r="A35" s="152" t="str">
        <f xml:space="preserve"> IF('CASE DATA'!A36="","",'CASE DATA'!A36)</f>
        <v/>
      </c>
      <c r="B35" s="152" t="str">
        <f xml:space="preserve"> IF('CASE DATA'!A36="","",'CASE DATA'!E36)</f>
        <v/>
      </c>
      <c r="C35" s="153">
        <f xml:space="preserve"> 'CASE DATA'!C36</f>
        <v>0</v>
      </c>
      <c r="D35" s="8" t="str">
        <f xml:space="preserve"> IF(OR('CASE DATA'!F36="JUV", 'CASE DATA'!F36="JWV"), "YES", "NO")</f>
        <v>NO</v>
      </c>
      <c r="E35" s="8" t="str" cm="1">
        <f t="array" ref="E35">IF(D35="YES",IF(SUM(COUNTIF('CASE DATA'!$F$4:$F$200, {"GTR","GPL","DEF","JUV"}))&gt;0, "YES","NO"),"N/A")</f>
        <v>N/A</v>
      </c>
      <c r="F35" s="8" t="str">
        <f>IF(D35="YES",IF(COUNTIF('CASE DATA'!$C$4:$C$200, "")-COUNTIF('CASE DATA'!$A$4:$A$200, "")&gt;0, "YES","NO"),"N/A")</f>
        <v>N/A</v>
      </c>
      <c r="G35" s="154" t="str">
        <f xml:space="preserve"> _xlfn.IFS(D35="NO", "N/A", AND('BASIC INFO'!$B$3&gt;'BASIC INFO'!$B$6+6574.5, C35+730.5&lt;'BASIC INFO'!$B$3), "YES", 'BASIC INFO'!$B$3&lt;('BASIC INFO'!$B$6+6574.5), "NOT YET 18", C35+730.5&gt;'BASIC INFO'!$B$3, "NOT YET 2 YEARS")</f>
        <v>N/A</v>
      </c>
      <c r="H35" s="169" t="str">
        <f xml:space="preserve"> IF(LEFT('CASE DATA'!E36,4)&lt;&gt;"321.",IF(OR('CASE DATA'!F36="DISM", 'CASE DATA'!F36="ACQ", 'CASE DATA'!F36="NOTF", 'CASE DATA'!F36="WTHD", 'CASE DATA'!F36="TNSF"), "YES", "NO"), "TRAFFIC")</f>
        <v>NO</v>
      </c>
      <c r="I35" s="168" t="str">
        <f xml:space="preserve"> IF(H35="YES",'CASE DATA'!K36,"N/A")</f>
        <v>N/A</v>
      </c>
      <c r="J35" s="168" t="str">
        <f>IF(H35="YES",'CASE DATA'!I36+'CASE DATA'!J36+'CASE DATA'!L36+'CASE DATA'!M36+'CASE DATA'!N36+'CASE DATA'!O36+'CASE DATA'!P36+'CASE DATA'!Q36+'CASE DATA'!R36,"N/A")</f>
        <v>N/A</v>
      </c>
      <c r="K35" s="152" t="str">
        <f xml:space="preserve"> IF(H35="YES",IF(C35+180&lt;'BASIC INFO'!$B$3, "YES", "NO"),"N/A")</f>
        <v>N/A</v>
      </c>
      <c r="L35" s="168" t="str" cm="1">
        <f t="array" ref="L35">IF(OR('CASE DATA'!F36="GTR", 'CASE DATA'!F36="GPL"),IF(SUM(COUNTIF('CASE DATA'!U36:AF36, TABLES!$N$2:$N$217&amp;"*"))&gt;0,"felony","eligible"),"n/a")</f>
        <v>n/a</v>
      </c>
      <c r="M35" s="168" t="str" cm="1">
        <f t="array" ref="M35">IF(L35="eligible",IF(OR((SUM(COUNTIF('CASE DATA'!U36:AF36,TABLES!$P$2:$P$19&amp;"*"))&gt;0),LEFT('CASE DATA'!U36:AF36,4)="717C", LEFT('CASE DATA'!U36:AF36, 3)="719", LEFT('CASE DATA'!U36:AF36,3)="720", LEFT('CASE DATA'!U36:AF36,3)="724", LEFT('CASE DATA'!U36:AF36,3)="726", LEFT('CASE DATA'!U36:AF36,3)="728", LEFT('CASE DATA'!U36:AF36,4)="901A"), "ineligible misd","eligible"),"n/a")</f>
        <v>n/a</v>
      </c>
      <c r="N35" s="168" t="str">
        <f>IF(M35="eligible",IF(COUNTIF('CASE DATA'!$C$4:$C$200, "")-COUNTIF('CASE DATA'!$A$4:$A$200, "")&gt;0, "YES","NO"),"N/A")</f>
        <v>N/A</v>
      </c>
      <c r="O35" s="168" t="str">
        <f xml:space="preserve"> IF(M35="eligible",'CASE DATA'!K36,"N/A")</f>
        <v>N/A</v>
      </c>
      <c r="P35" s="168" t="str">
        <f xml:space="preserve"> IF(M35="eligible",'CASE DATA'!I36+'CASE DATA'!J36+'CASE DATA'!L36+'CASE DATA'!M36+'CASE DATA'!N36+'CASE DATA'!O36+'CASE DATA'!M36+'CASE DATA'!Q36+'CASE DATA'!R36,"N/A")</f>
        <v>N/A</v>
      </c>
      <c r="Q35" s="8" t="str">
        <f>IF(M35="eligible",IF(C35+2920&lt;'BASIC INFO'!$B$3, "YES", "NO"),"N/A")</f>
        <v>N/A</v>
      </c>
      <c r="R35" s="169" t="str">
        <f xml:space="preserve"> IF(OR('CASE DATA'!F36="DEF"), "YES", "NO")</f>
        <v>NO</v>
      </c>
      <c r="S35" s="152" t="str">
        <f>IF(R35="YES",'CASE DATA'!H36,"N/A")</f>
        <v>N/A</v>
      </c>
      <c r="T35" s="168" t="str">
        <f xml:space="preserve"> IF(R35="YES",'CASE DATA'!K36,"N/A")</f>
        <v>N/A</v>
      </c>
      <c r="U35" s="168" t="str">
        <f>IF(R35="YES",'CASE DATA'!I36+'CASE DATA'!J36+'CASE DATA'!L36+'CASE DATA'!M36+'CASE DATA'!N36+'CASE DATA'!O36+'CASE DATA'!P36+'CASE DATA'!Q36+'CASE DATA'!R36,"N/A")</f>
        <v>N/A</v>
      </c>
      <c r="V35" s="172" t="str">
        <f>IF(OR('CASE DATA'!E36="123.46",'CASE DATA'!E36="123.47"),"YES","NO")</f>
        <v>NO</v>
      </c>
      <c r="W35" s="172"/>
      <c r="X35" s="168" t="str">
        <f>IF(V35="YES",IF(C35+730.5&lt;'BASIC INFO'!$B$3, "YES","NO"), "N/A")</f>
        <v>N/A</v>
      </c>
      <c r="Y35" s="172" t="str">
        <f t="shared" si="0"/>
        <v>NO</v>
      </c>
      <c r="Z35" s="170" t="str">
        <f xml:space="preserve"> IF('BASIC INFO'!$B$6+6574.5&gt;C35, "YES", "NO")</f>
        <v>YES</v>
      </c>
    </row>
    <row r="36" spans="1:26" x14ac:dyDescent="0.3">
      <c r="A36" s="152" t="str">
        <f xml:space="preserve"> IF('CASE DATA'!A37="","",'CASE DATA'!A37)</f>
        <v/>
      </c>
      <c r="B36" s="152" t="str">
        <f xml:space="preserve"> IF('CASE DATA'!A37="","",'CASE DATA'!E37)</f>
        <v/>
      </c>
      <c r="C36" s="153">
        <f xml:space="preserve"> 'CASE DATA'!C37</f>
        <v>0</v>
      </c>
      <c r="D36" s="8" t="str">
        <f xml:space="preserve"> IF(OR('CASE DATA'!F37="JUV", 'CASE DATA'!F37="JWV"), "YES", "NO")</f>
        <v>NO</v>
      </c>
      <c r="E36" s="8" t="str" cm="1">
        <f t="array" ref="E36">IF(D36="YES",IF(SUM(COUNTIF('CASE DATA'!$F$4:$F$200, {"GTR","GPL","DEF","JUV"}))&gt;0, "YES","NO"),"N/A")</f>
        <v>N/A</v>
      </c>
      <c r="F36" s="8" t="str">
        <f>IF(D36="YES",IF(COUNTIF('CASE DATA'!$C$4:$C$200, "")-COUNTIF('CASE DATA'!$A$4:$A$200, "")&gt;0, "YES","NO"),"N/A")</f>
        <v>N/A</v>
      </c>
      <c r="G36" s="154" t="str">
        <f xml:space="preserve"> _xlfn.IFS(D36="NO", "N/A", AND('BASIC INFO'!$B$3&gt;'BASIC INFO'!$B$6+6574.5, C36+730.5&lt;'BASIC INFO'!$B$3), "YES", 'BASIC INFO'!$B$3&lt;('BASIC INFO'!$B$6+6574.5), "NOT YET 18", C36+730.5&gt;'BASIC INFO'!$B$3, "NOT YET 2 YEARS")</f>
        <v>N/A</v>
      </c>
      <c r="H36" s="169" t="str">
        <f xml:space="preserve"> IF(LEFT('CASE DATA'!E37,4)&lt;&gt;"321.",IF(OR('CASE DATA'!F37="DISM", 'CASE DATA'!F37="ACQ", 'CASE DATA'!F37="NOTF", 'CASE DATA'!F37="WTHD", 'CASE DATA'!F37="TNSF"), "YES", "NO"), "TRAFFIC")</f>
        <v>NO</v>
      </c>
      <c r="I36" s="168" t="str">
        <f xml:space="preserve"> IF(H36="YES",'CASE DATA'!K37,"N/A")</f>
        <v>N/A</v>
      </c>
      <c r="J36" s="168" t="str">
        <f>IF(H36="YES",'CASE DATA'!I37+'CASE DATA'!J37+'CASE DATA'!L37+'CASE DATA'!M37+'CASE DATA'!N37+'CASE DATA'!O37+'CASE DATA'!P37+'CASE DATA'!Q37+'CASE DATA'!R37,"N/A")</f>
        <v>N/A</v>
      </c>
      <c r="K36" s="152" t="str">
        <f xml:space="preserve"> IF(H36="YES",IF(C36+180&lt;'BASIC INFO'!$B$3, "YES", "NO"),"N/A")</f>
        <v>N/A</v>
      </c>
      <c r="L36" s="168" t="str" cm="1">
        <f t="array" ref="L36">IF(OR('CASE DATA'!F37="GTR", 'CASE DATA'!F37="GPL"),IF(SUM(COUNTIF('CASE DATA'!U37:AF37, TABLES!$N$2:$N$217&amp;"*"))&gt;0,"felony","eligible"),"n/a")</f>
        <v>n/a</v>
      </c>
      <c r="M36" s="168" t="str" cm="1">
        <f t="array" ref="M36">IF(L36="eligible",IF(OR((SUM(COUNTIF('CASE DATA'!U37:AF37,TABLES!$P$2:$P$19&amp;"*"))&gt;0),LEFT('CASE DATA'!U37:AF37,4)="717C", LEFT('CASE DATA'!U37:AF37, 3)="719", LEFT('CASE DATA'!U37:AF37,3)="720", LEFT('CASE DATA'!U37:AF37,3)="724", LEFT('CASE DATA'!U37:AF37,3)="726", LEFT('CASE DATA'!U37:AF37,3)="728", LEFT('CASE DATA'!U37:AF37,4)="901A"), "ineligible misd","eligible"),"n/a")</f>
        <v>n/a</v>
      </c>
      <c r="N36" s="168" t="str">
        <f>IF(M36="eligible",IF(COUNTIF('CASE DATA'!$C$4:$C$200, "")-COUNTIF('CASE DATA'!$A$4:$A$200, "")&gt;0, "YES","NO"),"N/A")</f>
        <v>N/A</v>
      </c>
      <c r="O36" s="168" t="str">
        <f xml:space="preserve"> IF(M36="eligible",'CASE DATA'!K37,"N/A")</f>
        <v>N/A</v>
      </c>
      <c r="P36" s="168" t="str">
        <f xml:space="preserve"> IF(M36="eligible",'CASE DATA'!I37+'CASE DATA'!J37+'CASE DATA'!L37+'CASE DATA'!M37+'CASE DATA'!N37+'CASE DATA'!O37+'CASE DATA'!M37+'CASE DATA'!Q37+'CASE DATA'!R37,"N/A")</f>
        <v>N/A</v>
      </c>
      <c r="Q36" s="8" t="str">
        <f>IF(M36="eligible",IF(C36+2920&lt;'BASIC INFO'!$B$3, "YES", "NO"),"N/A")</f>
        <v>N/A</v>
      </c>
      <c r="R36" s="169" t="str">
        <f xml:space="preserve"> IF(OR('CASE DATA'!F37="DEF"), "YES", "NO")</f>
        <v>NO</v>
      </c>
      <c r="S36" s="152" t="str">
        <f>IF(R36="YES",'CASE DATA'!H37,"N/A")</f>
        <v>N/A</v>
      </c>
      <c r="T36" s="168" t="str">
        <f xml:space="preserve"> IF(R36="YES",'CASE DATA'!K37,"N/A")</f>
        <v>N/A</v>
      </c>
      <c r="U36" s="168" t="str">
        <f>IF(R36="YES",'CASE DATA'!I37+'CASE DATA'!J37+'CASE DATA'!L37+'CASE DATA'!M37+'CASE DATA'!N37+'CASE DATA'!O37+'CASE DATA'!P37+'CASE DATA'!Q37+'CASE DATA'!R37,"N/A")</f>
        <v>N/A</v>
      </c>
      <c r="V36" s="172" t="str">
        <f>IF(OR('CASE DATA'!E37="123.46",'CASE DATA'!E37="123.47"),"YES","NO")</f>
        <v>NO</v>
      </c>
      <c r="W36" s="172"/>
      <c r="X36" s="168" t="str">
        <f>IF(V36="YES",IF(C36+730.5&lt;'BASIC INFO'!$B$3, "YES","NO"), "N/A")</f>
        <v>N/A</v>
      </c>
      <c r="Y36" s="172" t="str">
        <f t="shared" si="0"/>
        <v>NO</v>
      </c>
      <c r="Z36" s="170" t="str">
        <f xml:space="preserve"> IF('BASIC INFO'!$B$6+6574.5&gt;C36, "YES", "NO")</f>
        <v>YES</v>
      </c>
    </row>
    <row r="37" spans="1:26" x14ac:dyDescent="0.3">
      <c r="A37" s="152" t="str">
        <f xml:space="preserve"> IF('CASE DATA'!A38="","",'CASE DATA'!A38)</f>
        <v/>
      </c>
      <c r="B37" s="152" t="str">
        <f xml:space="preserve"> IF('CASE DATA'!A38="","",'CASE DATA'!E38)</f>
        <v/>
      </c>
      <c r="C37" s="153">
        <f xml:space="preserve"> 'CASE DATA'!C38</f>
        <v>0</v>
      </c>
      <c r="D37" s="8" t="str">
        <f xml:space="preserve"> IF(OR('CASE DATA'!F38="JUV", 'CASE DATA'!F38="JWV"), "YES", "NO")</f>
        <v>NO</v>
      </c>
      <c r="E37" s="8" t="str" cm="1">
        <f t="array" ref="E37">IF(D37="YES",IF(SUM(COUNTIF('CASE DATA'!$F$4:$F$200, {"GTR","GPL","DEF","JUV"}))&gt;0, "YES","NO"),"N/A")</f>
        <v>N/A</v>
      </c>
      <c r="F37" s="8" t="str">
        <f>IF(D37="YES",IF(COUNTIF('CASE DATA'!$C$4:$C$200, "")-COUNTIF('CASE DATA'!$A$4:$A$200, "")&gt;0, "YES","NO"),"N/A")</f>
        <v>N/A</v>
      </c>
      <c r="G37" s="154" t="str">
        <f xml:space="preserve"> _xlfn.IFS(D37="NO", "N/A", AND('BASIC INFO'!$B$3&gt;'BASIC INFO'!$B$6+6574.5, C37+730.5&lt;'BASIC INFO'!$B$3), "YES", 'BASIC INFO'!$B$3&lt;('BASIC INFO'!$B$6+6574.5), "NOT YET 18", C37+730.5&gt;'BASIC INFO'!$B$3, "NOT YET 2 YEARS")</f>
        <v>N/A</v>
      </c>
      <c r="H37" s="169" t="str">
        <f xml:space="preserve"> IF(LEFT('CASE DATA'!E38,4)&lt;&gt;"321.",IF(OR('CASE DATA'!F38="DISM", 'CASE DATA'!F38="ACQ", 'CASE DATA'!F38="NOTF", 'CASE DATA'!F38="WTHD", 'CASE DATA'!F38="TNSF"), "YES", "NO"), "TRAFFIC")</f>
        <v>NO</v>
      </c>
      <c r="I37" s="168" t="str">
        <f xml:space="preserve"> IF(H37="YES",'CASE DATA'!K38,"N/A")</f>
        <v>N/A</v>
      </c>
      <c r="J37" s="168" t="str">
        <f>IF(H37="YES",'CASE DATA'!I38+'CASE DATA'!J38+'CASE DATA'!L38+'CASE DATA'!M38+'CASE DATA'!N38+'CASE DATA'!O38+'CASE DATA'!P38+'CASE DATA'!Q38+'CASE DATA'!R38,"N/A")</f>
        <v>N/A</v>
      </c>
      <c r="K37" s="152" t="str">
        <f xml:space="preserve"> IF(H37="YES",IF(C37+180&lt;'BASIC INFO'!$B$3, "YES", "NO"),"N/A")</f>
        <v>N/A</v>
      </c>
      <c r="L37" s="168" t="str" cm="1">
        <f t="array" ref="L37">IF(OR('CASE DATA'!F38="GTR", 'CASE DATA'!F38="GPL"),IF(SUM(COUNTIF('CASE DATA'!U38:AF38, TABLES!$N$2:$N$217&amp;"*"))&gt;0,"felony","eligible"),"n/a")</f>
        <v>n/a</v>
      </c>
      <c r="M37" s="168" t="str" cm="1">
        <f t="array" ref="M37">IF(L37="eligible",IF(OR((SUM(COUNTIF('CASE DATA'!U38:AF38,TABLES!$P$2:$P$19&amp;"*"))&gt;0),LEFT('CASE DATA'!U38:AF38,4)="717C", LEFT('CASE DATA'!U38:AF38, 3)="719", LEFT('CASE DATA'!U38:AF38,3)="720", LEFT('CASE DATA'!U38:AF38,3)="724", LEFT('CASE DATA'!U38:AF38,3)="726", LEFT('CASE DATA'!U38:AF38,3)="728", LEFT('CASE DATA'!U38:AF38,4)="901A"), "ineligible misd","eligible"),"n/a")</f>
        <v>n/a</v>
      </c>
      <c r="N37" s="168" t="str">
        <f>IF(M37="eligible",IF(COUNTIF('CASE DATA'!$C$4:$C$200, "")-COUNTIF('CASE DATA'!$A$4:$A$200, "")&gt;0, "YES","NO"),"N/A")</f>
        <v>N/A</v>
      </c>
      <c r="O37" s="168" t="str">
        <f xml:space="preserve"> IF(M37="eligible",'CASE DATA'!K38,"N/A")</f>
        <v>N/A</v>
      </c>
      <c r="P37" s="168" t="str">
        <f xml:space="preserve"> IF(M37="eligible",'CASE DATA'!I38+'CASE DATA'!J38+'CASE DATA'!L38+'CASE DATA'!M38+'CASE DATA'!N38+'CASE DATA'!O38+'CASE DATA'!M38+'CASE DATA'!Q38+'CASE DATA'!R38,"N/A")</f>
        <v>N/A</v>
      </c>
      <c r="Q37" s="8" t="str">
        <f>IF(M37="eligible",IF(C37+2920&lt;'BASIC INFO'!$B$3, "YES", "NO"),"N/A")</f>
        <v>N/A</v>
      </c>
      <c r="R37" s="169" t="str">
        <f xml:space="preserve"> IF(OR('CASE DATA'!F38="DEF"), "YES", "NO")</f>
        <v>NO</v>
      </c>
      <c r="S37" s="152" t="str">
        <f>IF(R37="YES",'CASE DATA'!H38,"N/A")</f>
        <v>N/A</v>
      </c>
      <c r="T37" s="168" t="str">
        <f xml:space="preserve"> IF(R37="YES",'CASE DATA'!K38,"N/A")</f>
        <v>N/A</v>
      </c>
      <c r="U37" s="168" t="str">
        <f>IF(R37="YES",'CASE DATA'!I38+'CASE DATA'!J38+'CASE DATA'!L38+'CASE DATA'!M38+'CASE DATA'!N38+'CASE DATA'!O38+'CASE DATA'!P38+'CASE DATA'!Q38+'CASE DATA'!R38,"N/A")</f>
        <v>N/A</v>
      </c>
      <c r="V37" s="172" t="str">
        <f>IF(OR('CASE DATA'!E38="123.46",'CASE DATA'!E38="123.47"),"YES","NO")</f>
        <v>NO</v>
      </c>
      <c r="W37" s="172"/>
      <c r="X37" s="168" t="str">
        <f>IF(V37="YES",IF(C37+730.5&lt;'BASIC INFO'!$B$3, "YES","NO"), "N/A")</f>
        <v>N/A</v>
      </c>
      <c r="Y37" s="172" t="str">
        <f t="shared" si="0"/>
        <v>NO</v>
      </c>
      <c r="Z37" s="170" t="str">
        <f xml:space="preserve"> IF('BASIC INFO'!$B$6+6574.5&gt;C37, "YES", "NO")</f>
        <v>YES</v>
      </c>
    </row>
    <row r="38" spans="1:26" x14ac:dyDescent="0.3">
      <c r="A38" s="152" t="str">
        <f xml:space="preserve"> IF('CASE DATA'!A39="","",'CASE DATA'!A39)</f>
        <v/>
      </c>
      <c r="B38" s="152" t="str">
        <f xml:space="preserve"> IF('CASE DATA'!A39="","",'CASE DATA'!E39)</f>
        <v/>
      </c>
      <c r="C38" s="153">
        <f xml:space="preserve"> 'CASE DATA'!C39</f>
        <v>0</v>
      </c>
      <c r="D38" s="8" t="str">
        <f xml:space="preserve"> IF(OR('CASE DATA'!F39="JUV", 'CASE DATA'!F39="JWV"), "YES", "NO")</f>
        <v>NO</v>
      </c>
      <c r="E38" s="8" t="str" cm="1">
        <f t="array" ref="E38">IF(D38="YES",IF(SUM(COUNTIF('CASE DATA'!$F$4:$F$200, {"GTR","GPL","DEF","JUV"}))&gt;0, "YES","NO"),"N/A")</f>
        <v>N/A</v>
      </c>
      <c r="F38" s="8" t="str">
        <f>IF(D38="YES",IF(COUNTIF('CASE DATA'!$C$4:$C$200, "")-COUNTIF('CASE DATA'!$A$4:$A$200, "")&gt;0, "YES","NO"),"N/A")</f>
        <v>N/A</v>
      </c>
      <c r="G38" s="154" t="str">
        <f xml:space="preserve"> _xlfn.IFS(D38="NO", "N/A", AND('BASIC INFO'!$B$3&gt;'BASIC INFO'!$B$6+6574.5, C38+730.5&lt;'BASIC INFO'!$B$3), "YES", 'BASIC INFO'!$B$3&lt;('BASIC INFO'!$B$6+6574.5), "NOT YET 18", C38+730.5&gt;'BASIC INFO'!$B$3, "NOT YET 2 YEARS")</f>
        <v>N/A</v>
      </c>
      <c r="H38" s="169" t="str">
        <f xml:space="preserve"> IF(LEFT('CASE DATA'!E39,4)&lt;&gt;"321.",IF(OR('CASE DATA'!F39="DISM", 'CASE DATA'!F39="ACQ", 'CASE DATA'!F39="NOTF", 'CASE DATA'!F39="WTHD", 'CASE DATA'!F39="TNSF"), "YES", "NO"), "TRAFFIC")</f>
        <v>NO</v>
      </c>
      <c r="I38" s="168" t="str">
        <f xml:space="preserve"> IF(H38="YES",'CASE DATA'!K39,"N/A")</f>
        <v>N/A</v>
      </c>
      <c r="J38" s="168" t="str">
        <f>IF(H38="YES",'CASE DATA'!I39+'CASE DATA'!J39+'CASE DATA'!L39+'CASE DATA'!M39+'CASE DATA'!N39+'CASE DATA'!O39+'CASE DATA'!P39+'CASE DATA'!Q39+'CASE DATA'!R39,"N/A")</f>
        <v>N/A</v>
      </c>
      <c r="K38" s="152" t="str">
        <f xml:space="preserve"> IF(H38="YES",IF(C38+180&lt;'BASIC INFO'!$B$3, "YES", "NO"),"N/A")</f>
        <v>N/A</v>
      </c>
      <c r="L38" s="168" t="str" cm="1">
        <f t="array" ref="L38">IF(OR('CASE DATA'!F39="GTR", 'CASE DATA'!F39="GPL"),IF(SUM(COUNTIF('CASE DATA'!U39:AF39, TABLES!$N$2:$N$217&amp;"*"))&gt;0,"felony","eligible"),"n/a")</f>
        <v>n/a</v>
      </c>
      <c r="M38" s="168" t="str" cm="1">
        <f t="array" ref="M38">IF(L38="eligible",IF(OR((SUM(COUNTIF('CASE DATA'!U39:AF39,TABLES!$P$2:$P$19&amp;"*"))&gt;0),LEFT('CASE DATA'!U39:AF39,4)="717C", LEFT('CASE DATA'!U39:AF39, 3)="719", LEFT('CASE DATA'!U39:AF39,3)="720", LEFT('CASE DATA'!U39:AF39,3)="724", LEFT('CASE DATA'!U39:AF39,3)="726", LEFT('CASE DATA'!U39:AF39,3)="728", LEFT('CASE DATA'!U39:AF39,4)="901A"), "ineligible misd","eligible"),"n/a")</f>
        <v>n/a</v>
      </c>
      <c r="N38" s="168" t="str">
        <f>IF(M38="eligible",IF(COUNTIF('CASE DATA'!$C$4:$C$200, "")-COUNTIF('CASE DATA'!$A$4:$A$200, "")&gt;0, "YES","NO"),"N/A")</f>
        <v>N/A</v>
      </c>
      <c r="O38" s="168" t="str">
        <f xml:space="preserve"> IF(M38="eligible",'CASE DATA'!K39,"N/A")</f>
        <v>N/A</v>
      </c>
      <c r="P38" s="168" t="str">
        <f xml:space="preserve"> IF(M38="eligible",'CASE DATA'!I39+'CASE DATA'!J39+'CASE DATA'!L39+'CASE DATA'!M39+'CASE DATA'!N39+'CASE DATA'!O39+'CASE DATA'!M39+'CASE DATA'!Q39+'CASE DATA'!R39,"N/A")</f>
        <v>N/A</v>
      </c>
      <c r="Q38" s="8" t="str">
        <f>IF(M38="eligible",IF(C38+2920&lt;'BASIC INFO'!$B$3, "YES", "NO"),"N/A")</f>
        <v>N/A</v>
      </c>
      <c r="R38" s="169" t="str">
        <f xml:space="preserve"> IF(OR('CASE DATA'!F39="DEF"), "YES", "NO")</f>
        <v>NO</v>
      </c>
      <c r="S38" s="152" t="str">
        <f>IF(R38="YES",'CASE DATA'!H39,"N/A")</f>
        <v>N/A</v>
      </c>
      <c r="T38" s="168" t="str">
        <f xml:space="preserve"> IF(R38="YES",'CASE DATA'!K39,"N/A")</f>
        <v>N/A</v>
      </c>
      <c r="U38" s="168" t="str">
        <f>IF(R38="YES",'CASE DATA'!I39+'CASE DATA'!J39+'CASE DATA'!L39+'CASE DATA'!M39+'CASE DATA'!N39+'CASE DATA'!O39+'CASE DATA'!P39+'CASE DATA'!Q39+'CASE DATA'!R39,"N/A")</f>
        <v>N/A</v>
      </c>
      <c r="V38" s="172" t="str">
        <f>IF(OR('CASE DATA'!E39="123.46",'CASE DATA'!E39="123.47"),"YES","NO")</f>
        <v>NO</v>
      </c>
      <c r="W38" s="172"/>
      <c r="X38" s="168" t="str">
        <f>IF(V38="YES",IF(C38+730.5&lt;'BASIC INFO'!$B$3, "YES","NO"), "N/A")</f>
        <v>N/A</v>
      </c>
      <c r="Y38" s="172" t="str">
        <f t="shared" si="0"/>
        <v>NO</v>
      </c>
      <c r="Z38" s="170" t="str">
        <f xml:space="preserve"> IF('BASIC INFO'!$B$6+6574.5&gt;C38, "YES", "NO")</f>
        <v>YES</v>
      </c>
    </row>
    <row r="39" spans="1:26" x14ac:dyDescent="0.3">
      <c r="A39" s="152" t="str">
        <f xml:space="preserve"> IF('CASE DATA'!A40="","",'CASE DATA'!A40)</f>
        <v/>
      </c>
      <c r="B39" s="152" t="str">
        <f xml:space="preserve"> IF('CASE DATA'!A40="","",'CASE DATA'!E40)</f>
        <v/>
      </c>
      <c r="C39" s="153">
        <f xml:space="preserve"> 'CASE DATA'!C40</f>
        <v>0</v>
      </c>
      <c r="D39" s="8" t="str">
        <f xml:space="preserve"> IF(OR('CASE DATA'!F40="JUV", 'CASE DATA'!F40="JWV"), "YES", "NO")</f>
        <v>NO</v>
      </c>
      <c r="E39" s="8" t="str" cm="1">
        <f t="array" ref="E39">IF(D39="YES",IF(SUM(COUNTIF('CASE DATA'!$F$4:$F$200, {"GTR","GPL","DEF","JUV"}))&gt;0, "YES","NO"),"N/A")</f>
        <v>N/A</v>
      </c>
      <c r="F39" s="8" t="str">
        <f>IF(D39="YES",IF(COUNTIF('CASE DATA'!$C$4:$C$200, "")-COUNTIF('CASE DATA'!$A$4:$A$200, "")&gt;0, "YES","NO"),"N/A")</f>
        <v>N/A</v>
      </c>
      <c r="G39" s="154" t="str">
        <f xml:space="preserve"> _xlfn.IFS(D39="NO", "N/A", AND('BASIC INFO'!$B$3&gt;'BASIC INFO'!$B$6+6574.5, C39+730.5&lt;'BASIC INFO'!$B$3), "YES", 'BASIC INFO'!$B$3&lt;('BASIC INFO'!$B$6+6574.5), "NOT YET 18", C39+730.5&gt;'BASIC INFO'!$B$3, "NOT YET 2 YEARS")</f>
        <v>N/A</v>
      </c>
      <c r="H39" s="169" t="str">
        <f xml:space="preserve"> IF(LEFT('CASE DATA'!E40,4)&lt;&gt;"321.",IF(OR('CASE DATA'!F40="DISM", 'CASE DATA'!F40="ACQ", 'CASE DATA'!F40="NOTF", 'CASE DATA'!F40="WTHD", 'CASE DATA'!F40="TNSF"), "YES", "NO"), "TRAFFIC")</f>
        <v>NO</v>
      </c>
      <c r="I39" s="168" t="str">
        <f xml:space="preserve"> IF(H39="YES",'CASE DATA'!K40,"N/A")</f>
        <v>N/A</v>
      </c>
      <c r="J39" s="168" t="str">
        <f>IF(H39="YES",'CASE DATA'!I40+'CASE DATA'!J40+'CASE DATA'!L40+'CASE DATA'!M40+'CASE DATA'!N40+'CASE DATA'!O40+'CASE DATA'!P40+'CASE DATA'!Q40+'CASE DATA'!R40,"N/A")</f>
        <v>N/A</v>
      </c>
      <c r="K39" s="152" t="str">
        <f xml:space="preserve"> IF(H39="YES",IF(C39+180&lt;'BASIC INFO'!$B$3, "YES", "NO"),"N/A")</f>
        <v>N/A</v>
      </c>
      <c r="L39" s="168" t="str" cm="1">
        <f t="array" ref="L39">IF(OR('CASE DATA'!F40="GTR", 'CASE DATA'!F40="GPL"),IF(SUM(COUNTIF('CASE DATA'!U40:AF40, TABLES!$N$2:$N$217&amp;"*"))&gt;0,"felony","eligible"),"n/a")</f>
        <v>n/a</v>
      </c>
      <c r="M39" s="168" t="str" cm="1">
        <f t="array" ref="M39">IF(L39="eligible",IF(OR((SUM(COUNTIF('CASE DATA'!U40:AF40,TABLES!$P$2:$P$19&amp;"*"))&gt;0),LEFT('CASE DATA'!U40:AF40,4)="717C", LEFT('CASE DATA'!U40:AF40, 3)="719", LEFT('CASE DATA'!U40:AF40,3)="720", LEFT('CASE DATA'!U40:AF40,3)="724", LEFT('CASE DATA'!U40:AF40,3)="726", LEFT('CASE DATA'!U40:AF40,3)="728", LEFT('CASE DATA'!U40:AF40,4)="901A"), "ineligible misd","eligible"),"n/a")</f>
        <v>n/a</v>
      </c>
      <c r="N39" s="168" t="str">
        <f>IF(M39="eligible",IF(COUNTIF('CASE DATA'!$C$4:$C$200, "")-COUNTIF('CASE DATA'!$A$4:$A$200, "")&gt;0, "YES","NO"),"N/A")</f>
        <v>N/A</v>
      </c>
      <c r="O39" s="168" t="str">
        <f xml:space="preserve"> IF(M39="eligible",'CASE DATA'!K40,"N/A")</f>
        <v>N/A</v>
      </c>
      <c r="P39" s="168" t="str">
        <f xml:space="preserve"> IF(M39="eligible",'CASE DATA'!I40+'CASE DATA'!J40+'CASE DATA'!L40+'CASE DATA'!M40+'CASE DATA'!N40+'CASE DATA'!O40+'CASE DATA'!M40+'CASE DATA'!Q40+'CASE DATA'!R40,"N/A")</f>
        <v>N/A</v>
      </c>
      <c r="Q39" s="8" t="str">
        <f>IF(M39="eligible",IF(C39+2920&lt;'BASIC INFO'!$B$3, "YES", "NO"),"N/A")</f>
        <v>N/A</v>
      </c>
      <c r="R39" s="169" t="str">
        <f xml:space="preserve"> IF(OR('CASE DATA'!F40="DEF"), "YES", "NO")</f>
        <v>NO</v>
      </c>
      <c r="S39" s="152" t="str">
        <f>IF(R39="YES",'CASE DATA'!H40,"N/A")</f>
        <v>N/A</v>
      </c>
      <c r="T39" s="168" t="str">
        <f xml:space="preserve"> IF(R39="YES",'CASE DATA'!K40,"N/A")</f>
        <v>N/A</v>
      </c>
      <c r="U39" s="168" t="str">
        <f>IF(R39="YES",'CASE DATA'!I40+'CASE DATA'!J40+'CASE DATA'!L40+'CASE DATA'!M40+'CASE DATA'!N40+'CASE DATA'!O40+'CASE DATA'!P40+'CASE DATA'!Q40+'CASE DATA'!R40,"N/A")</f>
        <v>N/A</v>
      </c>
      <c r="V39" s="172" t="str">
        <f>IF(OR('CASE DATA'!E40="123.46",'CASE DATA'!E40="123.47"),"YES","NO")</f>
        <v>NO</v>
      </c>
      <c r="W39" s="172"/>
      <c r="X39" s="168" t="str">
        <f>IF(V39="YES",IF(C39+730.5&lt;'BASIC INFO'!$B$3, "YES","NO"), "N/A")</f>
        <v>N/A</v>
      </c>
      <c r="Y39" s="172" t="str">
        <f t="shared" si="0"/>
        <v>NO</v>
      </c>
      <c r="Z39" s="170" t="str">
        <f xml:space="preserve"> IF('BASIC INFO'!$B$6+6574.5&gt;C39, "YES", "NO")</f>
        <v>YES</v>
      </c>
    </row>
    <row r="40" spans="1:26" x14ac:dyDescent="0.3">
      <c r="A40" s="152" t="str">
        <f xml:space="preserve"> IF('CASE DATA'!A41="","",'CASE DATA'!A41)</f>
        <v/>
      </c>
      <c r="B40" s="152" t="str">
        <f xml:space="preserve"> IF('CASE DATA'!A41="","",'CASE DATA'!E41)</f>
        <v/>
      </c>
      <c r="C40" s="153">
        <f xml:space="preserve"> 'CASE DATA'!C41</f>
        <v>0</v>
      </c>
      <c r="D40" s="8" t="str">
        <f xml:space="preserve"> IF(OR('CASE DATA'!F41="JUV", 'CASE DATA'!F41="JWV"), "YES", "NO")</f>
        <v>NO</v>
      </c>
      <c r="E40" s="8" t="str" cm="1">
        <f t="array" ref="E40">IF(D40="YES",IF(SUM(COUNTIF('CASE DATA'!$F$4:$F$200, {"GTR","GPL","DEF","JUV"}))&gt;0, "YES","NO"),"N/A")</f>
        <v>N/A</v>
      </c>
      <c r="F40" s="8" t="str">
        <f>IF(D40="YES",IF(COUNTIF('CASE DATA'!$C$4:$C$200, "")-COUNTIF('CASE DATA'!$A$4:$A$200, "")&gt;0, "YES","NO"),"N/A")</f>
        <v>N/A</v>
      </c>
      <c r="G40" s="154" t="str">
        <f xml:space="preserve"> _xlfn.IFS(D40="NO", "N/A", AND('BASIC INFO'!$B$3&gt;'BASIC INFO'!$B$6+6574.5, C40+730.5&lt;'BASIC INFO'!$B$3), "YES", 'BASIC INFO'!$B$3&lt;('BASIC INFO'!$B$6+6574.5), "NOT YET 18", C40+730.5&gt;'BASIC INFO'!$B$3, "NOT YET 2 YEARS")</f>
        <v>N/A</v>
      </c>
      <c r="H40" s="169" t="str">
        <f xml:space="preserve"> IF(LEFT('CASE DATA'!E41,4)&lt;&gt;"321.",IF(OR('CASE DATA'!F41="DISM", 'CASE DATA'!F41="ACQ", 'CASE DATA'!F41="NOTF", 'CASE DATA'!F41="WTHD", 'CASE DATA'!F41="TNSF"), "YES", "NO"), "TRAFFIC")</f>
        <v>NO</v>
      </c>
      <c r="I40" s="168" t="str">
        <f xml:space="preserve"> IF(H40="YES",'CASE DATA'!K41,"N/A")</f>
        <v>N/A</v>
      </c>
      <c r="J40" s="168" t="str">
        <f>IF(H40="YES",'CASE DATA'!I41+'CASE DATA'!J41+'CASE DATA'!L41+'CASE DATA'!M41+'CASE DATA'!N41+'CASE DATA'!O41+'CASE DATA'!P41+'CASE DATA'!Q41+'CASE DATA'!R41,"N/A")</f>
        <v>N/A</v>
      </c>
      <c r="K40" s="152" t="str">
        <f xml:space="preserve"> IF(H40="YES",IF(C40+180&lt;'BASIC INFO'!$B$3, "YES", "NO"),"N/A")</f>
        <v>N/A</v>
      </c>
      <c r="L40" s="168" t="str" cm="1">
        <f t="array" ref="L40">IF(OR('CASE DATA'!F41="GTR", 'CASE DATA'!F41="GPL"),IF(SUM(COUNTIF('CASE DATA'!U41:AF41, TABLES!$N$2:$N$217&amp;"*"))&gt;0,"felony","eligible"),"n/a")</f>
        <v>n/a</v>
      </c>
      <c r="M40" s="168" t="str" cm="1">
        <f t="array" ref="M40">IF(L40="eligible",IF(OR((SUM(COUNTIF('CASE DATA'!U41:AF41,TABLES!$P$2:$P$19&amp;"*"))&gt;0),LEFT('CASE DATA'!U41:AF41,4)="717C", LEFT('CASE DATA'!U41:AF41, 3)="719", LEFT('CASE DATA'!U41:AF41,3)="720", LEFT('CASE DATA'!U41:AF41,3)="724", LEFT('CASE DATA'!U41:AF41,3)="726", LEFT('CASE DATA'!U41:AF41,3)="728", LEFT('CASE DATA'!U41:AF41,4)="901A"), "ineligible misd","eligible"),"n/a")</f>
        <v>n/a</v>
      </c>
      <c r="N40" s="168" t="str">
        <f>IF(M40="eligible",IF(COUNTIF('CASE DATA'!$C$4:$C$200, "")-COUNTIF('CASE DATA'!$A$4:$A$200, "")&gt;0, "YES","NO"),"N/A")</f>
        <v>N/A</v>
      </c>
      <c r="O40" s="168" t="str">
        <f xml:space="preserve"> IF(M40="eligible",'CASE DATA'!K41,"N/A")</f>
        <v>N/A</v>
      </c>
      <c r="P40" s="168" t="str">
        <f xml:space="preserve"> IF(M40="eligible",'CASE DATA'!I41+'CASE DATA'!J41+'CASE DATA'!L41+'CASE DATA'!M41+'CASE DATA'!N41+'CASE DATA'!O41+'CASE DATA'!M41+'CASE DATA'!Q41+'CASE DATA'!R41,"N/A")</f>
        <v>N/A</v>
      </c>
      <c r="Q40" s="8" t="str">
        <f>IF(M40="eligible",IF(C40+2920&lt;'BASIC INFO'!$B$3, "YES", "NO"),"N/A")</f>
        <v>N/A</v>
      </c>
      <c r="R40" s="169" t="str">
        <f xml:space="preserve"> IF(OR('CASE DATA'!F41="DEF"), "YES", "NO")</f>
        <v>NO</v>
      </c>
      <c r="S40" s="152" t="str">
        <f>IF(R40="YES",'CASE DATA'!H41,"N/A")</f>
        <v>N/A</v>
      </c>
      <c r="T40" s="168" t="str">
        <f xml:space="preserve"> IF(R40="YES",'CASE DATA'!K41,"N/A")</f>
        <v>N/A</v>
      </c>
      <c r="U40" s="168" t="str">
        <f>IF(R40="YES",'CASE DATA'!I41+'CASE DATA'!J41+'CASE DATA'!L41+'CASE DATA'!M41+'CASE DATA'!N41+'CASE DATA'!O41+'CASE DATA'!P41+'CASE DATA'!Q41+'CASE DATA'!R41,"N/A")</f>
        <v>N/A</v>
      </c>
      <c r="V40" s="172" t="str">
        <f>IF(OR('CASE DATA'!E41="123.46",'CASE DATA'!E41="123.47"),"YES","NO")</f>
        <v>NO</v>
      </c>
      <c r="W40" s="172"/>
      <c r="X40" s="168" t="str">
        <f>IF(V40="YES",IF(C40+730.5&lt;'BASIC INFO'!$B$3, "YES","NO"), "N/A")</f>
        <v>N/A</v>
      </c>
      <c r="Y40" s="172" t="str">
        <f t="shared" si="0"/>
        <v>NO</v>
      </c>
      <c r="Z40" s="170" t="str">
        <f xml:space="preserve"> IF('BASIC INFO'!$B$6+6574.5&gt;C40, "YES", "NO")</f>
        <v>YES</v>
      </c>
    </row>
    <row r="41" spans="1:26" x14ac:dyDescent="0.3">
      <c r="A41" s="152" t="str">
        <f xml:space="preserve"> IF('CASE DATA'!A42="","",'CASE DATA'!A42)</f>
        <v/>
      </c>
      <c r="B41" s="152" t="str">
        <f xml:space="preserve"> IF('CASE DATA'!A42="","",'CASE DATA'!E42)</f>
        <v/>
      </c>
      <c r="C41" s="153">
        <f xml:space="preserve"> 'CASE DATA'!C42</f>
        <v>0</v>
      </c>
      <c r="D41" s="8" t="str">
        <f xml:space="preserve"> IF(OR('CASE DATA'!F42="JUV", 'CASE DATA'!F42="JWV"), "YES", "NO")</f>
        <v>NO</v>
      </c>
      <c r="E41" s="8" t="str" cm="1">
        <f t="array" ref="E41">IF(D41="YES",IF(SUM(COUNTIF('CASE DATA'!$F$4:$F$200, {"GTR","GPL","DEF","JUV"}))&gt;0, "YES","NO"),"N/A")</f>
        <v>N/A</v>
      </c>
      <c r="F41" s="8" t="str">
        <f>IF(D41="YES",IF(COUNTIF('CASE DATA'!$C$4:$C$200, "")-COUNTIF('CASE DATA'!$A$4:$A$200, "")&gt;0, "YES","NO"),"N/A")</f>
        <v>N/A</v>
      </c>
      <c r="G41" s="154" t="str">
        <f xml:space="preserve"> _xlfn.IFS(D41="NO", "N/A", AND('BASIC INFO'!$B$3&gt;'BASIC INFO'!$B$6+6574.5, C41+730.5&lt;'BASIC INFO'!$B$3), "YES", 'BASIC INFO'!$B$3&lt;('BASIC INFO'!$B$6+6574.5), "NOT YET 18", C41+730.5&gt;'BASIC INFO'!$B$3, "NOT YET 2 YEARS")</f>
        <v>N/A</v>
      </c>
      <c r="H41" s="169" t="str">
        <f xml:space="preserve"> IF(LEFT('CASE DATA'!E42,4)&lt;&gt;"321.",IF(OR('CASE DATA'!F42="DISM", 'CASE DATA'!F42="ACQ", 'CASE DATA'!F42="NOTF", 'CASE DATA'!F42="WTHD", 'CASE DATA'!F42="TNSF"), "YES", "NO"), "TRAFFIC")</f>
        <v>NO</v>
      </c>
      <c r="I41" s="168" t="str">
        <f xml:space="preserve"> IF(H41="YES",'CASE DATA'!K42,"N/A")</f>
        <v>N/A</v>
      </c>
      <c r="J41" s="168" t="str">
        <f>IF(H41="YES",'CASE DATA'!I42+'CASE DATA'!J42+'CASE DATA'!L42+'CASE DATA'!M42+'CASE DATA'!N42+'CASE DATA'!O42+'CASE DATA'!P42+'CASE DATA'!Q42+'CASE DATA'!R42,"N/A")</f>
        <v>N/A</v>
      </c>
      <c r="K41" s="152" t="str">
        <f xml:space="preserve"> IF(H41="YES",IF(C41+180&lt;'BASIC INFO'!$B$3, "YES", "NO"),"N/A")</f>
        <v>N/A</v>
      </c>
      <c r="L41" s="168" t="str" cm="1">
        <f t="array" ref="L41">IF(OR('CASE DATA'!F42="GTR", 'CASE DATA'!F42="GPL"),IF(SUM(COUNTIF('CASE DATA'!U42:AF42, TABLES!$N$2:$N$217&amp;"*"))&gt;0,"felony","eligible"),"n/a")</f>
        <v>n/a</v>
      </c>
      <c r="M41" s="168" t="str" cm="1">
        <f t="array" ref="M41">IF(L41="eligible",IF(OR((SUM(COUNTIF('CASE DATA'!U42:AF42,TABLES!$P$2:$P$19&amp;"*"))&gt;0),LEFT('CASE DATA'!U42:AF42,4)="717C", LEFT('CASE DATA'!U42:AF42, 3)="719", LEFT('CASE DATA'!U42:AF42,3)="720", LEFT('CASE DATA'!U42:AF42,3)="724", LEFT('CASE DATA'!U42:AF42,3)="726", LEFT('CASE DATA'!U42:AF42,3)="728", LEFT('CASE DATA'!U42:AF42,4)="901A"), "ineligible misd","eligible"),"n/a")</f>
        <v>n/a</v>
      </c>
      <c r="N41" s="168" t="str">
        <f>IF(M41="eligible",IF(COUNTIF('CASE DATA'!$C$4:$C$200, "")-COUNTIF('CASE DATA'!$A$4:$A$200, "")&gt;0, "YES","NO"),"N/A")</f>
        <v>N/A</v>
      </c>
      <c r="O41" s="168" t="str">
        <f xml:space="preserve"> IF(M41="eligible",'CASE DATA'!K42,"N/A")</f>
        <v>N/A</v>
      </c>
      <c r="P41" s="168" t="str">
        <f xml:space="preserve"> IF(M41="eligible",'CASE DATA'!I42+'CASE DATA'!J42+'CASE DATA'!L42+'CASE DATA'!M42+'CASE DATA'!N42+'CASE DATA'!O42+'CASE DATA'!M42+'CASE DATA'!Q42+'CASE DATA'!R42,"N/A")</f>
        <v>N/A</v>
      </c>
      <c r="Q41" s="8" t="str">
        <f>IF(M41="eligible",IF(C41+2920&lt;'BASIC INFO'!$B$3, "YES", "NO"),"N/A")</f>
        <v>N/A</v>
      </c>
      <c r="R41" s="169" t="str">
        <f xml:space="preserve"> IF(OR('CASE DATA'!F42="DEF"), "YES", "NO")</f>
        <v>NO</v>
      </c>
      <c r="S41" s="152" t="str">
        <f>IF(R41="YES",'CASE DATA'!H42,"N/A")</f>
        <v>N/A</v>
      </c>
      <c r="T41" s="168" t="str">
        <f xml:space="preserve"> IF(R41="YES",'CASE DATA'!K42,"N/A")</f>
        <v>N/A</v>
      </c>
      <c r="U41" s="168" t="str">
        <f>IF(R41="YES",'CASE DATA'!I42+'CASE DATA'!J42+'CASE DATA'!L42+'CASE DATA'!M42+'CASE DATA'!N42+'CASE DATA'!O42+'CASE DATA'!P42+'CASE DATA'!Q42+'CASE DATA'!R42,"N/A")</f>
        <v>N/A</v>
      </c>
      <c r="V41" s="172" t="str">
        <f>IF(OR('CASE DATA'!E42="123.46",'CASE DATA'!E42="123.47"),"YES","NO")</f>
        <v>NO</v>
      </c>
      <c r="W41" s="172"/>
      <c r="X41" s="168" t="str">
        <f>IF(V41="YES",IF(C41+730.5&lt;'BASIC INFO'!$B$3, "YES","NO"), "N/A")</f>
        <v>N/A</v>
      </c>
      <c r="Y41" s="172" t="str">
        <f t="shared" si="0"/>
        <v>NO</v>
      </c>
      <c r="Z41" s="170" t="str">
        <f xml:space="preserve"> IF('BASIC INFO'!$B$6+6574.5&gt;C41, "YES", "NO")</f>
        <v>YES</v>
      </c>
    </row>
    <row r="42" spans="1:26" x14ac:dyDescent="0.3">
      <c r="A42" s="152" t="str">
        <f xml:space="preserve"> IF('CASE DATA'!A43="","",'CASE DATA'!A43)</f>
        <v/>
      </c>
      <c r="B42" s="152" t="str">
        <f xml:space="preserve"> IF('CASE DATA'!A43="","",'CASE DATA'!E43)</f>
        <v/>
      </c>
      <c r="C42" s="153">
        <f xml:space="preserve"> 'CASE DATA'!C43</f>
        <v>0</v>
      </c>
      <c r="D42" s="8" t="str">
        <f xml:space="preserve"> IF(OR('CASE DATA'!F43="JUV", 'CASE DATA'!F43="JWV"), "YES", "NO")</f>
        <v>NO</v>
      </c>
      <c r="E42" s="8" t="str" cm="1">
        <f t="array" ref="E42">IF(D42="YES",IF(SUM(COUNTIF('CASE DATA'!$F$4:$F$200, {"GTR","GPL","DEF","JUV"}))&gt;0, "YES","NO"),"N/A")</f>
        <v>N/A</v>
      </c>
      <c r="F42" s="8" t="str">
        <f>IF(D42="YES",IF(COUNTIF('CASE DATA'!$C$4:$C$200, "")-COUNTIF('CASE DATA'!$A$4:$A$200, "")&gt;0, "YES","NO"),"N/A")</f>
        <v>N/A</v>
      </c>
      <c r="G42" s="154" t="str">
        <f xml:space="preserve"> _xlfn.IFS(D42="NO", "N/A", AND('BASIC INFO'!$B$3&gt;'BASIC INFO'!$B$6+6574.5, C42+730.5&lt;'BASIC INFO'!$B$3), "YES", 'BASIC INFO'!$B$3&lt;('BASIC INFO'!$B$6+6574.5), "NOT YET 18", C42+730.5&gt;'BASIC INFO'!$B$3, "NOT YET 2 YEARS")</f>
        <v>N/A</v>
      </c>
      <c r="H42" s="169" t="str">
        <f xml:space="preserve"> IF(LEFT('CASE DATA'!E43,4)&lt;&gt;"321.",IF(OR('CASE DATA'!F43="DISM", 'CASE DATA'!F43="ACQ", 'CASE DATA'!F43="NOTF", 'CASE DATA'!F43="WTHD", 'CASE DATA'!F43="TNSF"), "YES", "NO"), "TRAFFIC")</f>
        <v>NO</v>
      </c>
      <c r="I42" s="168" t="str">
        <f xml:space="preserve"> IF(H42="YES",'CASE DATA'!K43,"N/A")</f>
        <v>N/A</v>
      </c>
      <c r="J42" s="168" t="str">
        <f>IF(H42="YES",'CASE DATA'!I43+'CASE DATA'!J43+'CASE DATA'!L43+'CASE DATA'!M43+'CASE DATA'!N43+'CASE DATA'!O43+'CASE DATA'!P43+'CASE DATA'!Q43+'CASE DATA'!R43,"N/A")</f>
        <v>N/A</v>
      </c>
      <c r="K42" s="152" t="str">
        <f xml:space="preserve"> IF(H42="YES",IF(C42+180&lt;'BASIC INFO'!$B$3, "YES", "NO"),"N/A")</f>
        <v>N/A</v>
      </c>
      <c r="L42" s="168" t="str" cm="1">
        <f t="array" ref="L42">IF(OR('CASE DATA'!F43="GTR", 'CASE DATA'!F43="GPL"),IF(SUM(COUNTIF('CASE DATA'!U43:AF43, TABLES!$N$2:$N$217&amp;"*"))&gt;0,"felony","eligible"),"n/a")</f>
        <v>n/a</v>
      </c>
      <c r="M42" s="168" t="str" cm="1">
        <f t="array" ref="M42">IF(L42="eligible",IF(OR((SUM(COUNTIF('CASE DATA'!U43:AF43,TABLES!$P$2:$P$19&amp;"*"))&gt;0),LEFT('CASE DATA'!U43:AF43,4)="717C", LEFT('CASE DATA'!U43:AF43, 3)="719", LEFT('CASE DATA'!U43:AF43,3)="720", LEFT('CASE DATA'!U43:AF43,3)="724", LEFT('CASE DATA'!U43:AF43,3)="726", LEFT('CASE DATA'!U43:AF43,3)="728", LEFT('CASE DATA'!U43:AF43,4)="901A"), "ineligible misd","eligible"),"n/a")</f>
        <v>n/a</v>
      </c>
      <c r="N42" s="168" t="str">
        <f>IF(M42="eligible",IF(COUNTIF('CASE DATA'!$C$4:$C$200, "")-COUNTIF('CASE DATA'!$A$4:$A$200, "")&gt;0, "YES","NO"),"N/A")</f>
        <v>N/A</v>
      </c>
      <c r="O42" s="168" t="str">
        <f xml:space="preserve"> IF(M42="eligible",'CASE DATA'!K43,"N/A")</f>
        <v>N/A</v>
      </c>
      <c r="P42" s="168" t="str">
        <f xml:space="preserve"> IF(M42="eligible",'CASE DATA'!I43+'CASE DATA'!J43+'CASE DATA'!L43+'CASE DATA'!M43+'CASE DATA'!N43+'CASE DATA'!O43+'CASE DATA'!M43+'CASE DATA'!Q43+'CASE DATA'!R43,"N/A")</f>
        <v>N/A</v>
      </c>
      <c r="Q42" s="8" t="str">
        <f>IF(M42="eligible",IF(C42+2920&lt;'BASIC INFO'!$B$3, "YES", "NO"),"N/A")</f>
        <v>N/A</v>
      </c>
      <c r="R42" s="169" t="str">
        <f xml:space="preserve"> IF(OR('CASE DATA'!F43="DEF"), "YES", "NO")</f>
        <v>NO</v>
      </c>
      <c r="S42" s="152" t="str">
        <f>IF(R42="YES",'CASE DATA'!H43,"N/A")</f>
        <v>N/A</v>
      </c>
      <c r="T42" s="168" t="str">
        <f xml:space="preserve"> IF(R42="YES",'CASE DATA'!K43,"N/A")</f>
        <v>N/A</v>
      </c>
      <c r="U42" s="168" t="str">
        <f>IF(R42="YES",'CASE DATA'!I43+'CASE DATA'!J43+'CASE DATA'!L43+'CASE DATA'!M43+'CASE DATA'!N43+'CASE DATA'!O43+'CASE DATA'!P43+'CASE DATA'!Q43+'CASE DATA'!R43,"N/A")</f>
        <v>N/A</v>
      </c>
      <c r="V42" s="172" t="str">
        <f>IF(OR('CASE DATA'!E43="123.46",'CASE DATA'!E43="123.47"),"YES","NO")</f>
        <v>NO</v>
      </c>
      <c r="W42" s="172"/>
      <c r="X42" s="168" t="str">
        <f>IF(V42="YES",IF(C42+730.5&lt;'BASIC INFO'!$B$3, "YES","NO"), "N/A")</f>
        <v>N/A</v>
      </c>
      <c r="Y42" s="172" t="str">
        <f t="shared" si="0"/>
        <v>NO</v>
      </c>
      <c r="Z42" s="170" t="str">
        <f xml:space="preserve"> IF('BASIC INFO'!$B$6+6574.5&gt;C42, "YES", "NO")</f>
        <v>YES</v>
      </c>
    </row>
    <row r="43" spans="1:26" x14ac:dyDescent="0.3">
      <c r="A43" s="152" t="str">
        <f xml:space="preserve"> IF('CASE DATA'!A44="","",'CASE DATA'!A44)</f>
        <v/>
      </c>
      <c r="B43" s="152" t="str">
        <f xml:space="preserve"> IF('CASE DATA'!A44="","",'CASE DATA'!E44)</f>
        <v/>
      </c>
      <c r="C43" s="153">
        <f xml:space="preserve"> 'CASE DATA'!C44</f>
        <v>0</v>
      </c>
      <c r="D43" s="8" t="str">
        <f xml:space="preserve"> IF(OR('CASE DATA'!F44="JUV", 'CASE DATA'!F44="JWV"), "YES", "NO")</f>
        <v>NO</v>
      </c>
      <c r="E43" s="8" t="str" cm="1">
        <f t="array" ref="E43">IF(D43="YES",IF(SUM(COUNTIF('CASE DATA'!$F$4:$F$200, {"GTR","GPL","DEF","JUV"}))&gt;0, "YES","NO"),"N/A")</f>
        <v>N/A</v>
      </c>
      <c r="F43" s="8" t="str">
        <f>IF(D43="YES",IF(COUNTIF('CASE DATA'!$C$4:$C$200, "")-COUNTIF('CASE DATA'!$A$4:$A$200, "")&gt;0, "YES","NO"),"N/A")</f>
        <v>N/A</v>
      </c>
      <c r="G43" s="154" t="str">
        <f xml:space="preserve"> _xlfn.IFS(D43="NO", "N/A", AND('BASIC INFO'!$B$3&gt;'BASIC INFO'!$B$6+6574.5, C43+730.5&lt;'BASIC INFO'!$B$3), "YES", 'BASIC INFO'!$B$3&lt;('BASIC INFO'!$B$6+6574.5), "NOT YET 18", C43+730.5&gt;'BASIC INFO'!$B$3, "NOT YET 2 YEARS")</f>
        <v>N/A</v>
      </c>
      <c r="H43" s="169" t="str">
        <f xml:space="preserve"> IF(LEFT('CASE DATA'!E44,4)&lt;&gt;"321.",IF(OR('CASE DATA'!F44="DISM", 'CASE DATA'!F44="ACQ", 'CASE DATA'!F44="NOTF", 'CASE DATA'!F44="WTHD", 'CASE DATA'!F44="TNSF"), "YES", "NO"), "TRAFFIC")</f>
        <v>NO</v>
      </c>
      <c r="I43" s="168" t="str">
        <f xml:space="preserve"> IF(H43="YES",'CASE DATA'!K44,"N/A")</f>
        <v>N/A</v>
      </c>
      <c r="J43" s="168" t="str">
        <f>IF(H43="YES",'CASE DATA'!I44+'CASE DATA'!J44+'CASE DATA'!L44+'CASE DATA'!M44+'CASE DATA'!N44+'CASE DATA'!O44+'CASE DATA'!P44+'CASE DATA'!Q44+'CASE DATA'!R44,"N/A")</f>
        <v>N/A</v>
      </c>
      <c r="K43" s="152" t="str">
        <f xml:space="preserve"> IF(H43="YES",IF(C43+180&lt;'BASIC INFO'!$B$3, "YES", "NO"),"N/A")</f>
        <v>N/A</v>
      </c>
      <c r="L43" s="168" t="str" cm="1">
        <f t="array" ref="L43">IF(OR('CASE DATA'!F44="GTR", 'CASE DATA'!F44="GPL"),IF(SUM(COUNTIF('CASE DATA'!U44:AF44, TABLES!$N$2:$N$217&amp;"*"))&gt;0,"felony","eligible"),"n/a")</f>
        <v>n/a</v>
      </c>
      <c r="M43" s="168" t="str" cm="1">
        <f t="array" ref="M43">IF(L43="eligible",IF(OR((SUM(COUNTIF('CASE DATA'!U44:AF44,TABLES!$P$2:$P$19&amp;"*"))&gt;0),LEFT('CASE DATA'!U44:AF44,4)="717C", LEFT('CASE DATA'!U44:AF44, 3)="719", LEFT('CASE DATA'!U44:AF44,3)="720", LEFT('CASE DATA'!U44:AF44,3)="724", LEFT('CASE DATA'!U44:AF44,3)="726", LEFT('CASE DATA'!U44:AF44,3)="728", LEFT('CASE DATA'!U44:AF44,4)="901A"), "ineligible misd","eligible"),"n/a")</f>
        <v>n/a</v>
      </c>
      <c r="N43" s="168" t="str">
        <f>IF(M43="eligible",IF(COUNTIF('CASE DATA'!$C$4:$C$200, "")-COUNTIF('CASE DATA'!$A$4:$A$200, "")&gt;0, "YES","NO"),"N/A")</f>
        <v>N/A</v>
      </c>
      <c r="O43" s="168" t="str">
        <f xml:space="preserve"> IF(M43="eligible",'CASE DATA'!K44,"N/A")</f>
        <v>N/A</v>
      </c>
      <c r="P43" s="168" t="str">
        <f xml:space="preserve"> IF(M43="eligible",'CASE DATA'!I44+'CASE DATA'!J44+'CASE DATA'!L44+'CASE DATA'!M44+'CASE DATA'!N44+'CASE DATA'!O44+'CASE DATA'!M44+'CASE DATA'!Q44+'CASE DATA'!R44,"N/A")</f>
        <v>N/A</v>
      </c>
      <c r="Q43" s="8" t="str">
        <f>IF(M43="eligible",IF(C43+2920&lt;'BASIC INFO'!$B$3, "YES", "NO"),"N/A")</f>
        <v>N/A</v>
      </c>
      <c r="R43" s="169" t="str">
        <f xml:space="preserve"> IF(OR('CASE DATA'!F44="DEF"), "YES", "NO")</f>
        <v>NO</v>
      </c>
      <c r="S43" s="152" t="str">
        <f>IF(R43="YES",'CASE DATA'!H44,"N/A")</f>
        <v>N/A</v>
      </c>
      <c r="T43" s="168" t="str">
        <f xml:space="preserve"> IF(R43="YES",'CASE DATA'!K44,"N/A")</f>
        <v>N/A</v>
      </c>
      <c r="U43" s="168" t="str">
        <f>IF(R43="YES",'CASE DATA'!I44+'CASE DATA'!J44+'CASE DATA'!L44+'CASE DATA'!M44+'CASE DATA'!N44+'CASE DATA'!O44+'CASE DATA'!P44+'CASE DATA'!Q44+'CASE DATA'!R44,"N/A")</f>
        <v>N/A</v>
      </c>
      <c r="V43" s="172" t="str">
        <f>IF(OR('CASE DATA'!E44="123.46",'CASE DATA'!E44="123.47"),"YES","NO")</f>
        <v>NO</v>
      </c>
      <c r="W43" s="172"/>
      <c r="X43" s="168" t="str">
        <f>IF(V43="YES",IF(C43+730.5&lt;'BASIC INFO'!$B$3, "YES","NO"), "N/A")</f>
        <v>N/A</v>
      </c>
      <c r="Y43" s="172" t="str">
        <f t="shared" si="0"/>
        <v>NO</v>
      </c>
      <c r="Z43" s="170" t="str">
        <f xml:space="preserve"> IF('BASIC INFO'!$B$6+6574.5&gt;C43, "YES", "NO")</f>
        <v>YES</v>
      </c>
    </row>
    <row r="44" spans="1:26" x14ac:dyDescent="0.3">
      <c r="A44" s="152" t="str">
        <f xml:space="preserve"> IF('CASE DATA'!A45="","",'CASE DATA'!A45)</f>
        <v/>
      </c>
      <c r="B44" s="152" t="str">
        <f xml:space="preserve"> IF('CASE DATA'!A45="","",'CASE DATA'!E45)</f>
        <v/>
      </c>
      <c r="C44" s="153">
        <f xml:space="preserve"> 'CASE DATA'!C45</f>
        <v>0</v>
      </c>
      <c r="D44" s="8" t="str">
        <f xml:space="preserve"> IF(OR('CASE DATA'!F45="JUV", 'CASE DATA'!F45="JWV"), "YES", "NO")</f>
        <v>NO</v>
      </c>
      <c r="E44" s="8" t="str" cm="1">
        <f t="array" ref="E44">IF(D44="YES",IF(SUM(COUNTIF('CASE DATA'!$F$4:$F$200, {"GTR","GPL","DEF","JUV"}))&gt;0, "YES","NO"),"N/A")</f>
        <v>N/A</v>
      </c>
      <c r="F44" s="8" t="str">
        <f>IF(D44="YES",IF(COUNTIF('CASE DATA'!$C$4:$C$200, "")-COUNTIF('CASE DATA'!$A$4:$A$200, "")&gt;0, "YES","NO"),"N/A")</f>
        <v>N/A</v>
      </c>
      <c r="G44" s="154" t="str">
        <f xml:space="preserve"> _xlfn.IFS(D44="NO", "N/A", AND('BASIC INFO'!$B$3&gt;'BASIC INFO'!$B$6+6574.5, C44+730.5&lt;'BASIC INFO'!$B$3), "YES", 'BASIC INFO'!$B$3&lt;('BASIC INFO'!$B$6+6574.5), "NOT YET 18", C44+730.5&gt;'BASIC INFO'!$B$3, "NOT YET 2 YEARS")</f>
        <v>N/A</v>
      </c>
      <c r="H44" s="169" t="str">
        <f xml:space="preserve"> IF(LEFT('CASE DATA'!E45,4)&lt;&gt;"321.",IF(OR('CASE DATA'!F45="DISM", 'CASE DATA'!F45="ACQ", 'CASE DATA'!F45="NOTF", 'CASE DATA'!F45="WTHD", 'CASE DATA'!F45="TNSF"), "YES", "NO"), "TRAFFIC")</f>
        <v>NO</v>
      </c>
      <c r="I44" s="168" t="str">
        <f xml:space="preserve"> IF(H44="YES",'CASE DATA'!K45,"N/A")</f>
        <v>N/A</v>
      </c>
      <c r="J44" s="168" t="str">
        <f>IF(H44="YES",'CASE DATA'!I45+'CASE DATA'!J45+'CASE DATA'!L45+'CASE DATA'!M45+'CASE DATA'!N45+'CASE DATA'!O45+'CASE DATA'!P45+'CASE DATA'!Q45+'CASE DATA'!R45,"N/A")</f>
        <v>N/A</v>
      </c>
      <c r="K44" s="152" t="str">
        <f xml:space="preserve"> IF(H44="YES",IF(C44+180&lt;'BASIC INFO'!$B$3, "YES", "NO"),"N/A")</f>
        <v>N/A</v>
      </c>
      <c r="L44" s="168" t="str" cm="1">
        <f t="array" ref="L44">IF(OR('CASE DATA'!F45="GTR", 'CASE DATA'!F45="GPL"),IF(SUM(COUNTIF('CASE DATA'!U45:AF45, TABLES!$N$2:$N$217&amp;"*"))&gt;0,"felony","eligible"),"n/a")</f>
        <v>n/a</v>
      </c>
      <c r="M44" s="168" t="str" cm="1">
        <f t="array" ref="M44">IF(L44="eligible",IF(OR((SUM(COUNTIF('CASE DATA'!U45:AF45,TABLES!$P$2:$P$19&amp;"*"))&gt;0),LEFT('CASE DATA'!U45:AF45,4)="717C", LEFT('CASE DATA'!U45:AF45, 3)="719", LEFT('CASE DATA'!U45:AF45,3)="720", LEFT('CASE DATA'!U45:AF45,3)="724", LEFT('CASE DATA'!U45:AF45,3)="726", LEFT('CASE DATA'!U45:AF45,3)="728", LEFT('CASE DATA'!U45:AF45,4)="901A"), "ineligible misd","eligible"),"n/a")</f>
        <v>n/a</v>
      </c>
      <c r="N44" s="168" t="str">
        <f>IF(M44="eligible",IF(COUNTIF('CASE DATA'!$C$4:$C$200, "")-COUNTIF('CASE DATA'!$A$4:$A$200, "")&gt;0, "YES","NO"),"N/A")</f>
        <v>N/A</v>
      </c>
      <c r="O44" s="168" t="str">
        <f xml:space="preserve"> IF(M44="eligible",'CASE DATA'!K45,"N/A")</f>
        <v>N/A</v>
      </c>
      <c r="P44" s="168" t="str">
        <f xml:space="preserve"> IF(M44="eligible",'CASE DATA'!I45+'CASE DATA'!J45+'CASE DATA'!L45+'CASE DATA'!M45+'CASE DATA'!N45+'CASE DATA'!O45+'CASE DATA'!M45+'CASE DATA'!Q45+'CASE DATA'!R45,"N/A")</f>
        <v>N/A</v>
      </c>
      <c r="Q44" s="8" t="str">
        <f>IF(M44="eligible",IF(C44+2920&lt;'BASIC INFO'!$B$3, "YES", "NO"),"N/A")</f>
        <v>N/A</v>
      </c>
      <c r="R44" s="169" t="str">
        <f xml:space="preserve"> IF(OR('CASE DATA'!F45="DEF"), "YES", "NO")</f>
        <v>NO</v>
      </c>
      <c r="S44" s="152" t="str">
        <f>IF(R44="YES",'CASE DATA'!H45,"N/A")</f>
        <v>N/A</v>
      </c>
      <c r="T44" s="168" t="str">
        <f xml:space="preserve"> IF(R44="YES",'CASE DATA'!K45,"N/A")</f>
        <v>N/A</v>
      </c>
      <c r="U44" s="168" t="str">
        <f>IF(R44="YES",'CASE DATA'!I45+'CASE DATA'!J45+'CASE DATA'!L45+'CASE DATA'!M45+'CASE DATA'!N45+'CASE DATA'!O45+'CASE DATA'!P45+'CASE DATA'!Q45+'CASE DATA'!R45,"N/A")</f>
        <v>N/A</v>
      </c>
      <c r="V44" s="172" t="str">
        <f>IF(OR('CASE DATA'!E45="123.46",'CASE DATA'!E45="123.47"),"YES","NO")</f>
        <v>NO</v>
      </c>
      <c r="W44" s="172"/>
      <c r="X44" s="168" t="str">
        <f>IF(V44="YES",IF(C44+730.5&lt;'BASIC INFO'!$B$3, "YES","NO"), "N/A")</f>
        <v>N/A</v>
      </c>
      <c r="Y44" s="172" t="str">
        <f t="shared" si="0"/>
        <v>NO</v>
      </c>
      <c r="Z44" s="170" t="str">
        <f xml:space="preserve"> IF('BASIC INFO'!$B$6+6574.5&gt;C44, "YES", "NO")</f>
        <v>YES</v>
      </c>
    </row>
    <row r="45" spans="1:26" x14ac:dyDescent="0.3">
      <c r="A45" s="152" t="str">
        <f xml:space="preserve"> IF('CASE DATA'!A46="","",'CASE DATA'!A46)</f>
        <v/>
      </c>
      <c r="B45" s="152" t="str">
        <f xml:space="preserve"> IF('CASE DATA'!A46="","",'CASE DATA'!E46)</f>
        <v/>
      </c>
      <c r="C45" s="153">
        <f xml:space="preserve"> 'CASE DATA'!C46</f>
        <v>0</v>
      </c>
      <c r="D45" s="8" t="str">
        <f xml:space="preserve"> IF(OR('CASE DATA'!F46="JUV", 'CASE DATA'!F46="JWV"), "YES", "NO")</f>
        <v>NO</v>
      </c>
      <c r="E45" s="8" t="str" cm="1">
        <f t="array" ref="E45">IF(D45="YES",IF(SUM(COUNTIF('CASE DATA'!$F$4:$F$200, {"GTR","GPL","DEF","JUV"}))&gt;0, "YES","NO"),"N/A")</f>
        <v>N/A</v>
      </c>
      <c r="F45" s="8" t="str">
        <f>IF(D45="YES",IF(COUNTIF('CASE DATA'!$C$4:$C$200, "")-COUNTIF('CASE DATA'!$A$4:$A$200, "")&gt;0, "YES","NO"),"N/A")</f>
        <v>N/A</v>
      </c>
      <c r="G45" s="154" t="str">
        <f xml:space="preserve"> _xlfn.IFS(D45="NO", "N/A", AND('BASIC INFO'!$B$3&gt;'BASIC INFO'!$B$6+6574.5, C45+730.5&lt;'BASIC INFO'!$B$3), "YES", 'BASIC INFO'!$B$3&lt;('BASIC INFO'!$B$6+6574.5), "NOT YET 18", C45+730.5&gt;'BASIC INFO'!$B$3, "NOT YET 2 YEARS")</f>
        <v>N/A</v>
      </c>
      <c r="H45" s="169" t="str">
        <f xml:space="preserve"> IF(LEFT('CASE DATA'!E46,4)&lt;&gt;"321.",IF(OR('CASE DATA'!F46="DISM", 'CASE DATA'!F46="ACQ", 'CASE DATA'!F46="NOTF", 'CASE DATA'!F46="WTHD", 'CASE DATA'!F46="TNSF"), "YES", "NO"), "TRAFFIC")</f>
        <v>NO</v>
      </c>
      <c r="I45" s="168" t="str">
        <f xml:space="preserve"> IF(H45="YES",'CASE DATA'!K46,"N/A")</f>
        <v>N/A</v>
      </c>
      <c r="J45" s="168" t="str">
        <f>IF(H45="YES",'CASE DATA'!I46+'CASE DATA'!J46+'CASE DATA'!L46+'CASE DATA'!M46+'CASE DATA'!N46+'CASE DATA'!O46+'CASE DATA'!P46+'CASE DATA'!Q46+'CASE DATA'!R46,"N/A")</f>
        <v>N/A</v>
      </c>
      <c r="K45" s="152" t="str">
        <f xml:space="preserve"> IF(H45="YES",IF(C45+180&lt;'BASIC INFO'!$B$3, "YES", "NO"),"N/A")</f>
        <v>N/A</v>
      </c>
      <c r="L45" s="168" t="str" cm="1">
        <f t="array" ref="L45">IF(OR('CASE DATA'!F46="GTR", 'CASE DATA'!F46="GPL"),IF(SUM(COUNTIF('CASE DATA'!U46:AF46, TABLES!$N$2:$N$217&amp;"*"))&gt;0,"felony","eligible"),"n/a")</f>
        <v>n/a</v>
      </c>
      <c r="M45" s="168" t="str" cm="1">
        <f t="array" ref="M45">IF(L45="eligible",IF(OR((SUM(COUNTIF('CASE DATA'!U46:AF46,TABLES!$P$2:$P$19&amp;"*"))&gt;0),LEFT('CASE DATA'!U46:AF46,4)="717C", LEFT('CASE DATA'!U46:AF46, 3)="719", LEFT('CASE DATA'!U46:AF46,3)="720", LEFT('CASE DATA'!U46:AF46,3)="724", LEFT('CASE DATA'!U46:AF46,3)="726", LEFT('CASE DATA'!U46:AF46,3)="728", LEFT('CASE DATA'!U46:AF46,4)="901A"), "ineligible misd","eligible"),"n/a")</f>
        <v>n/a</v>
      </c>
      <c r="N45" s="168" t="str">
        <f>IF(M45="eligible",IF(COUNTIF('CASE DATA'!$C$4:$C$200, "")-COUNTIF('CASE DATA'!$A$4:$A$200, "")&gt;0, "YES","NO"),"N/A")</f>
        <v>N/A</v>
      </c>
      <c r="O45" s="168" t="str">
        <f xml:space="preserve"> IF(M45="eligible",'CASE DATA'!K46,"N/A")</f>
        <v>N/A</v>
      </c>
      <c r="P45" s="168" t="str">
        <f xml:space="preserve"> IF(M45="eligible",'CASE DATA'!I46+'CASE DATA'!J46+'CASE DATA'!L46+'CASE DATA'!M46+'CASE DATA'!N46+'CASE DATA'!O46+'CASE DATA'!M46+'CASE DATA'!Q46+'CASE DATA'!R46,"N/A")</f>
        <v>N/A</v>
      </c>
      <c r="Q45" s="8" t="str">
        <f>IF(M45="eligible",IF(C45+2920&lt;'BASIC INFO'!$B$3, "YES", "NO"),"N/A")</f>
        <v>N/A</v>
      </c>
      <c r="R45" s="169" t="str">
        <f xml:space="preserve"> IF(OR('CASE DATA'!F46="DEF"), "YES", "NO")</f>
        <v>NO</v>
      </c>
      <c r="S45" s="152" t="str">
        <f>IF(R45="YES",'CASE DATA'!H46,"N/A")</f>
        <v>N/A</v>
      </c>
      <c r="T45" s="168" t="str">
        <f xml:space="preserve"> IF(R45="YES",'CASE DATA'!K46,"N/A")</f>
        <v>N/A</v>
      </c>
      <c r="U45" s="168" t="str">
        <f>IF(R45="YES",'CASE DATA'!I46+'CASE DATA'!J46+'CASE DATA'!L46+'CASE DATA'!M46+'CASE DATA'!N46+'CASE DATA'!O46+'CASE DATA'!P46+'CASE DATA'!Q46+'CASE DATA'!R46,"N/A")</f>
        <v>N/A</v>
      </c>
      <c r="V45" s="172" t="str">
        <f>IF(OR('CASE DATA'!E46="123.46",'CASE DATA'!E46="123.47"),"YES","NO")</f>
        <v>NO</v>
      </c>
      <c r="W45" s="172"/>
      <c r="X45" s="168" t="str">
        <f>IF(V45="YES",IF(C45+730.5&lt;'BASIC INFO'!$B$3, "YES","NO"), "N/A")</f>
        <v>N/A</v>
      </c>
      <c r="Y45" s="172" t="str">
        <f t="shared" si="0"/>
        <v>NO</v>
      </c>
      <c r="Z45" s="170" t="str">
        <f xml:space="preserve"> IF('BASIC INFO'!$B$6+6574.5&gt;C45, "YES", "NO")</f>
        <v>YES</v>
      </c>
    </row>
    <row r="46" spans="1:26" x14ac:dyDescent="0.3">
      <c r="A46" s="152" t="str">
        <f xml:space="preserve"> IF('CASE DATA'!A47="","",'CASE DATA'!A47)</f>
        <v/>
      </c>
      <c r="B46" s="152" t="str">
        <f xml:space="preserve"> IF('CASE DATA'!A47="","",'CASE DATA'!E47)</f>
        <v/>
      </c>
      <c r="C46" s="153">
        <f xml:space="preserve"> 'CASE DATA'!C47</f>
        <v>0</v>
      </c>
      <c r="D46" s="8" t="str">
        <f xml:space="preserve"> IF(OR('CASE DATA'!F47="JUV", 'CASE DATA'!F47="JWV"), "YES", "NO")</f>
        <v>NO</v>
      </c>
      <c r="E46" s="8" t="str" cm="1">
        <f t="array" ref="E46">IF(D46="YES",IF(SUM(COUNTIF('CASE DATA'!$F$4:$F$200, {"GTR","GPL","DEF","JUV"}))&gt;0, "YES","NO"),"N/A")</f>
        <v>N/A</v>
      </c>
      <c r="F46" s="8" t="str">
        <f>IF(D46="YES",IF(COUNTIF('CASE DATA'!$C$4:$C$200, "")-COUNTIF('CASE DATA'!$A$4:$A$200, "")&gt;0, "YES","NO"),"N/A")</f>
        <v>N/A</v>
      </c>
      <c r="G46" s="154" t="str">
        <f xml:space="preserve"> _xlfn.IFS(D46="NO", "N/A", AND('BASIC INFO'!$B$3&gt;'BASIC INFO'!$B$6+6574.5, C46+730.5&lt;'BASIC INFO'!$B$3), "YES", 'BASIC INFO'!$B$3&lt;('BASIC INFO'!$B$6+6574.5), "NOT YET 18", C46+730.5&gt;'BASIC INFO'!$B$3, "NOT YET 2 YEARS")</f>
        <v>N/A</v>
      </c>
      <c r="H46" s="169" t="str">
        <f xml:space="preserve"> IF(LEFT('CASE DATA'!E47,4)&lt;&gt;"321.",IF(OR('CASE DATA'!F47="DISM", 'CASE DATA'!F47="ACQ", 'CASE DATA'!F47="NOTF", 'CASE DATA'!F47="WTHD", 'CASE DATA'!F47="TNSF"), "YES", "NO"), "TRAFFIC")</f>
        <v>NO</v>
      </c>
      <c r="I46" s="168" t="str">
        <f xml:space="preserve"> IF(H46="YES",'CASE DATA'!K47,"N/A")</f>
        <v>N/A</v>
      </c>
      <c r="J46" s="168" t="str">
        <f>IF(H46="YES",'CASE DATA'!I47+'CASE DATA'!J47+'CASE DATA'!L47+'CASE DATA'!M47+'CASE DATA'!N47+'CASE DATA'!O47+'CASE DATA'!P47+'CASE DATA'!Q47+'CASE DATA'!R47,"N/A")</f>
        <v>N/A</v>
      </c>
      <c r="K46" s="152" t="str">
        <f xml:space="preserve"> IF(H46="YES",IF(C46+180&lt;'BASIC INFO'!$B$3, "YES", "NO"),"N/A")</f>
        <v>N/A</v>
      </c>
      <c r="L46" s="168" t="str" cm="1">
        <f t="array" ref="L46">IF(OR('CASE DATA'!F47="GTR", 'CASE DATA'!F47="GPL"),IF(SUM(COUNTIF('CASE DATA'!U47:AF47, TABLES!$N$2:$N$217&amp;"*"))&gt;0,"felony","eligible"),"n/a")</f>
        <v>n/a</v>
      </c>
      <c r="M46" s="168" t="str" cm="1">
        <f t="array" ref="M46">IF(L46="eligible",IF(OR((SUM(COUNTIF('CASE DATA'!U47:AF47,TABLES!$P$2:$P$19&amp;"*"))&gt;0),LEFT('CASE DATA'!U47:AF47,4)="717C", LEFT('CASE DATA'!U47:AF47, 3)="719", LEFT('CASE DATA'!U47:AF47,3)="720", LEFT('CASE DATA'!U47:AF47,3)="724", LEFT('CASE DATA'!U47:AF47,3)="726", LEFT('CASE DATA'!U47:AF47,3)="728", LEFT('CASE DATA'!U47:AF47,4)="901A"), "ineligible misd","eligible"),"n/a")</f>
        <v>n/a</v>
      </c>
      <c r="N46" s="168" t="str">
        <f>IF(M46="eligible",IF(COUNTIF('CASE DATA'!$C$4:$C$200, "")-COUNTIF('CASE DATA'!$A$4:$A$200, "")&gt;0, "YES","NO"),"N/A")</f>
        <v>N/A</v>
      </c>
      <c r="O46" s="168" t="str">
        <f xml:space="preserve"> IF(M46="eligible",'CASE DATA'!K47,"N/A")</f>
        <v>N/A</v>
      </c>
      <c r="P46" s="168" t="str">
        <f xml:space="preserve"> IF(M46="eligible",'CASE DATA'!I47+'CASE DATA'!J47+'CASE DATA'!L47+'CASE DATA'!M47+'CASE DATA'!N47+'CASE DATA'!O47+'CASE DATA'!M47+'CASE DATA'!Q47+'CASE DATA'!R47,"N/A")</f>
        <v>N/A</v>
      </c>
      <c r="Q46" s="8" t="str">
        <f>IF(M46="eligible",IF(C46+2920&lt;'BASIC INFO'!$B$3, "YES", "NO"),"N/A")</f>
        <v>N/A</v>
      </c>
      <c r="R46" s="169" t="str">
        <f xml:space="preserve"> IF(OR('CASE DATA'!F47="DEF"), "YES", "NO")</f>
        <v>NO</v>
      </c>
      <c r="S46" s="152" t="str">
        <f>IF(R46="YES",'CASE DATA'!H47,"N/A")</f>
        <v>N/A</v>
      </c>
      <c r="T46" s="168" t="str">
        <f xml:space="preserve"> IF(R46="YES",'CASE DATA'!K47,"N/A")</f>
        <v>N/A</v>
      </c>
      <c r="U46" s="168" t="str">
        <f>IF(R46="YES",'CASE DATA'!I47+'CASE DATA'!J47+'CASE DATA'!L47+'CASE DATA'!M47+'CASE DATA'!N47+'CASE DATA'!O47+'CASE DATA'!P47+'CASE DATA'!Q47+'CASE DATA'!R47,"N/A")</f>
        <v>N/A</v>
      </c>
      <c r="V46" s="172" t="str">
        <f>IF(OR('CASE DATA'!E47="123.46",'CASE DATA'!E47="123.47"),"YES","NO")</f>
        <v>NO</v>
      </c>
      <c r="W46" s="172"/>
      <c r="X46" s="168" t="str">
        <f>IF(V46="YES",IF(C46+730.5&lt;'BASIC INFO'!$B$3, "YES","NO"), "N/A")</f>
        <v>N/A</v>
      </c>
      <c r="Y46" s="172" t="str">
        <f t="shared" si="0"/>
        <v>NO</v>
      </c>
      <c r="Z46" s="170" t="str">
        <f xml:space="preserve"> IF('BASIC INFO'!$B$6+6574.5&gt;C46, "YES", "NO")</f>
        <v>YES</v>
      </c>
    </row>
    <row r="47" spans="1:26" x14ac:dyDescent="0.3">
      <c r="A47" s="152" t="str">
        <f xml:space="preserve"> IF('CASE DATA'!A48="","",'CASE DATA'!A48)</f>
        <v/>
      </c>
      <c r="B47" s="152" t="str">
        <f xml:space="preserve"> IF('CASE DATA'!A48="","",'CASE DATA'!E48)</f>
        <v/>
      </c>
      <c r="C47" s="153">
        <f xml:space="preserve"> 'CASE DATA'!C48</f>
        <v>0</v>
      </c>
      <c r="D47" s="8" t="str">
        <f xml:space="preserve"> IF(OR('CASE DATA'!F48="JUV", 'CASE DATA'!F48="JWV"), "YES", "NO")</f>
        <v>NO</v>
      </c>
      <c r="E47" s="8" t="str" cm="1">
        <f t="array" ref="E47">IF(D47="YES",IF(SUM(COUNTIF('CASE DATA'!$F$4:$F$200, {"GTR","GPL","DEF","JUV"}))&gt;0, "YES","NO"),"N/A")</f>
        <v>N/A</v>
      </c>
      <c r="F47" s="8" t="str">
        <f>IF(D47="YES",IF(COUNTIF('CASE DATA'!$C$4:$C$200, "")-COUNTIF('CASE DATA'!$A$4:$A$200, "")&gt;0, "YES","NO"),"N/A")</f>
        <v>N/A</v>
      </c>
      <c r="G47" s="154" t="str">
        <f xml:space="preserve"> _xlfn.IFS(D47="NO", "N/A", AND('BASIC INFO'!$B$3&gt;'BASIC INFO'!$B$6+6574.5, C47+730.5&lt;'BASIC INFO'!$B$3), "YES", 'BASIC INFO'!$B$3&lt;('BASIC INFO'!$B$6+6574.5), "NOT YET 18", C47+730.5&gt;'BASIC INFO'!$B$3, "NOT YET 2 YEARS")</f>
        <v>N/A</v>
      </c>
      <c r="H47" s="169" t="str">
        <f xml:space="preserve"> IF(LEFT('CASE DATA'!E48,4)&lt;&gt;"321.",IF(OR('CASE DATA'!F48="DISM", 'CASE DATA'!F48="ACQ", 'CASE DATA'!F48="NOTF", 'CASE DATA'!F48="WTHD", 'CASE DATA'!F48="TNSF"), "YES", "NO"), "TRAFFIC")</f>
        <v>NO</v>
      </c>
      <c r="I47" s="168" t="str">
        <f xml:space="preserve"> IF(H47="YES",'CASE DATA'!K48,"N/A")</f>
        <v>N/A</v>
      </c>
      <c r="J47" s="168" t="str">
        <f>IF(H47="YES",'CASE DATA'!I48+'CASE DATA'!J48+'CASE DATA'!L48+'CASE DATA'!M48+'CASE DATA'!N48+'CASE DATA'!O48+'CASE DATA'!P48+'CASE DATA'!Q48+'CASE DATA'!R48,"N/A")</f>
        <v>N/A</v>
      </c>
      <c r="K47" s="152" t="str">
        <f xml:space="preserve"> IF(H47="YES",IF(C47+180&lt;'BASIC INFO'!$B$3, "YES", "NO"),"N/A")</f>
        <v>N/A</v>
      </c>
      <c r="L47" s="168" t="str" cm="1">
        <f t="array" ref="L47">IF(OR('CASE DATA'!F48="GTR", 'CASE DATA'!F48="GPL"),IF(SUM(COUNTIF('CASE DATA'!U48:AF48, TABLES!$N$2:$N$217&amp;"*"))&gt;0,"felony","eligible"),"n/a")</f>
        <v>n/a</v>
      </c>
      <c r="M47" s="168" t="str" cm="1">
        <f t="array" ref="M47">IF(L47="eligible",IF(OR((SUM(COUNTIF('CASE DATA'!U48:AF48,TABLES!$P$2:$P$19&amp;"*"))&gt;0),LEFT('CASE DATA'!U48:AF48,4)="717C", LEFT('CASE DATA'!U48:AF48, 3)="719", LEFT('CASE DATA'!U48:AF48,3)="720", LEFT('CASE DATA'!U48:AF48,3)="724", LEFT('CASE DATA'!U48:AF48,3)="726", LEFT('CASE DATA'!U48:AF48,3)="728", LEFT('CASE DATA'!U48:AF48,4)="901A"), "ineligible misd","eligible"),"n/a")</f>
        <v>n/a</v>
      </c>
      <c r="N47" s="168" t="str">
        <f>IF(M47="eligible",IF(COUNTIF('CASE DATA'!$C$4:$C$200, "")-COUNTIF('CASE DATA'!$A$4:$A$200, "")&gt;0, "YES","NO"),"N/A")</f>
        <v>N/A</v>
      </c>
      <c r="O47" s="168" t="str">
        <f xml:space="preserve"> IF(M47="eligible",'CASE DATA'!K48,"N/A")</f>
        <v>N/A</v>
      </c>
      <c r="P47" s="168" t="str">
        <f xml:space="preserve"> IF(M47="eligible",'CASE DATA'!I48+'CASE DATA'!J48+'CASE DATA'!L48+'CASE DATA'!M48+'CASE DATA'!N48+'CASE DATA'!O48+'CASE DATA'!M48+'CASE DATA'!Q48+'CASE DATA'!R48,"N/A")</f>
        <v>N/A</v>
      </c>
      <c r="Q47" s="8" t="str">
        <f>IF(M47="eligible",IF(C47+2920&lt;'BASIC INFO'!$B$3, "YES", "NO"),"N/A")</f>
        <v>N/A</v>
      </c>
      <c r="R47" s="169" t="str">
        <f xml:space="preserve"> IF(OR('CASE DATA'!F48="DEF"), "YES", "NO")</f>
        <v>NO</v>
      </c>
      <c r="S47" s="152" t="str">
        <f>IF(R47="YES",'CASE DATA'!H48,"N/A")</f>
        <v>N/A</v>
      </c>
      <c r="T47" s="168" t="str">
        <f xml:space="preserve"> IF(R47="YES",'CASE DATA'!K48,"N/A")</f>
        <v>N/A</v>
      </c>
      <c r="U47" s="168" t="str">
        <f>IF(R47="YES",'CASE DATA'!I48+'CASE DATA'!J48+'CASE DATA'!L48+'CASE DATA'!M48+'CASE DATA'!N48+'CASE DATA'!O48+'CASE DATA'!P48+'CASE DATA'!Q48+'CASE DATA'!R48,"N/A")</f>
        <v>N/A</v>
      </c>
      <c r="V47" s="172" t="str">
        <f>IF(OR('CASE DATA'!E48="123.46",'CASE DATA'!E48="123.47"),"YES","NO")</f>
        <v>NO</v>
      </c>
      <c r="W47" s="172"/>
      <c r="X47" s="168" t="str">
        <f>IF(V47="YES",IF(C47+730.5&lt;'BASIC INFO'!$B$3, "YES","NO"), "N/A")</f>
        <v>N/A</v>
      </c>
      <c r="Y47" s="172" t="str">
        <f t="shared" si="0"/>
        <v>NO</v>
      </c>
      <c r="Z47" s="170" t="str">
        <f xml:space="preserve"> IF('BASIC INFO'!$B$6+6574.5&gt;C47, "YES", "NO")</f>
        <v>YES</v>
      </c>
    </row>
    <row r="48" spans="1:26" x14ac:dyDescent="0.3">
      <c r="A48" s="152" t="str">
        <f xml:space="preserve"> IF('CASE DATA'!A49="","",'CASE DATA'!A49)</f>
        <v/>
      </c>
      <c r="B48" s="152" t="str">
        <f xml:space="preserve"> IF('CASE DATA'!A49="","",'CASE DATA'!E49)</f>
        <v/>
      </c>
      <c r="C48" s="153">
        <f xml:space="preserve"> 'CASE DATA'!C49</f>
        <v>0</v>
      </c>
      <c r="D48" s="8" t="str">
        <f xml:space="preserve"> IF(OR('CASE DATA'!F49="JUV", 'CASE DATA'!F49="JWV"), "YES", "NO")</f>
        <v>NO</v>
      </c>
      <c r="E48" s="8" t="str" cm="1">
        <f t="array" ref="E48">IF(D48="YES",IF(SUM(COUNTIF('CASE DATA'!$F$4:$F$200, {"GTR","GPL","DEF","JUV"}))&gt;0, "YES","NO"),"N/A")</f>
        <v>N/A</v>
      </c>
      <c r="F48" s="8" t="str">
        <f>IF(D48="YES",IF(COUNTIF('CASE DATA'!$C$4:$C$200, "")-COUNTIF('CASE DATA'!$A$4:$A$200, "")&gt;0, "YES","NO"),"N/A")</f>
        <v>N/A</v>
      </c>
      <c r="G48" s="154" t="str">
        <f xml:space="preserve"> _xlfn.IFS(D48="NO", "N/A", AND('BASIC INFO'!$B$3&gt;'BASIC INFO'!$B$6+6574.5, C48+730.5&lt;'BASIC INFO'!$B$3), "YES", 'BASIC INFO'!$B$3&lt;('BASIC INFO'!$B$6+6574.5), "NOT YET 18", C48+730.5&gt;'BASIC INFO'!$B$3, "NOT YET 2 YEARS")</f>
        <v>N/A</v>
      </c>
      <c r="H48" s="169" t="str">
        <f xml:space="preserve"> IF(LEFT('CASE DATA'!E49,4)&lt;&gt;"321.",IF(OR('CASE DATA'!F49="DISM", 'CASE DATA'!F49="ACQ", 'CASE DATA'!F49="NOTF", 'CASE DATA'!F49="WTHD", 'CASE DATA'!F49="TNSF"), "YES", "NO"), "TRAFFIC")</f>
        <v>NO</v>
      </c>
      <c r="I48" s="168" t="str">
        <f xml:space="preserve"> IF(H48="YES",'CASE DATA'!K49,"N/A")</f>
        <v>N/A</v>
      </c>
      <c r="J48" s="168" t="str">
        <f>IF(H48="YES",'CASE DATA'!I49+'CASE DATA'!J49+'CASE DATA'!L49+'CASE DATA'!M49+'CASE DATA'!N49+'CASE DATA'!O49+'CASE DATA'!P49+'CASE DATA'!Q49+'CASE DATA'!R49,"N/A")</f>
        <v>N/A</v>
      </c>
      <c r="K48" s="152" t="str">
        <f xml:space="preserve"> IF(H48="YES",IF(C48+180&lt;'BASIC INFO'!$B$3, "YES", "NO"),"N/A")</f>
        <v>N/A</v>
      </c>
      <c r="L48" s="168" t="str" cm="1">
        <f t="array" ref="L48">IF(OR('CASE DATA'!F49="GTR", 'CASE DATA'!F49="GPL"),IF(SUM(COUNTIF('CASE DATA'!U49:AF49, TABLES!$N$2:$N$217&amp;"*"))&gt;0,"felony","eligible"),"n/a")</f>
        <v>n/a</v>
      </c>
      <c r="M48" s="168" t="str" cm="1">
        <f t="array" ref="M48">IF(L48="eligible",IF(OR((SUM(COUNTIF('CASE DATA'!U49:AF49,TABLES!$P$2:$P$19&amp;"*"))&gt;0),LEFT('CASE DATA'!U49:AF49,4)="717C", LEFT('CASE DATA'!U49:AF49, 3)="719", LEFT('CASE DATA'!U49:AF49,3)="720", LEFT('CASE DATA'!U49:AF49,3)="724", LEFT('CASE DATA'!U49:AF49,3)="726", LEFT('CASE DATA'!U49:AF49,3)="728", LEFT('CASE DATA'!U49:AF49,4)="901A"), "ineligible misd","eligible"),"n/a")</f>
        <v>n/a</v>
      </c>
      <c r="N48" s="168" t="str">
        <f>IF(M48="eligible",IF(COUNTIF('CASE DATA'!$C$4:$C$200, "")-COUNTIF('CASE DATA'!$A$4:$A$200, "")&gt;0, "YES","NO"),"N/A")</f>
        <v>N/A</v>
      </c>
      <c r="O48" s="168" t="str">
        <f xml:space="preserve"> IF(M48="eligible",'CASE DATA'!K49,"N/A")</f>
        <v>N/A</v>
      </c>
      <c r="P48" s="168" t="str">
        <f xml:space="preserve"> IF(M48="eligible",'CASE DATA'!I49+'CASE DATA'!J49+'CASE DATA'!L49+'CASE DATA'!M49+'CASE DATA'!N49+'CASE DATA'!O49+'CASE DATA'!M49+'CASE DATA'!Q49+'CASE DATA'!R49,"N/A")</f>
        <v>N/A</v>
      </c>
      <c r="Q48" s="8" t="str">
        <f>IF(M48="eligible",IF(C48+2920&lt;'BASIC INFO'!$B$3, "YES", "NO"),"N/A")</f>
        <v>N/A</v>
      </c>
      <c r="R48" s="169" t="str">
        <f xml:space="preserve"> IF(OR('CASE DATA'!F49="DEF"), "YES", "NO")</f>
        <v>NO</v>
      </c>
      <c r="S48" s="152" t="str">
        <f>IF(R48="YES",'CASE DATA'!H49,"N/A")</f>
        <v>N/A</v>
      </c>
      <c r="T48" s="168" t="str">
        <f xml:space="preserve"> IF(R48="YES",'CASE DATA'!K49,"N/A")</f>
        <v>N/A</v>
      </c>
      <c r="U48" s="168" t="str">
        <f>IF(R48="YES",'CASE DATA'!I49+'CASE DATA'!J49+'CASE DATA'!L49+'CASE DATA'!M49+'CASE DATA'!N49+'CASE DATA'!O49+'CASE DATA'!P49+'CASE DATA'!Q49+'CASE DATA'!R49,"N/A")</f>
        <v>N/A</v>
      </c>
      <c r="V48" s="172" t="str">
        <f>IF(OR('CASE DATA'!E49="123.46",'CASE DATA'!E49="123.47"),"YES","NO")</f>
        <v>NO</v>
      </c>
      <c r="W48" s="172"/>
      <c r="X48" s="168" t="str">
        <f>IF(V48="YES",IF(C48+730.5&lt;'BASIC INFO'!$B$3, "YES","NO"), "N/A")</f>
        <v>N/A</v>
      </c>
      <c r="Y48" s="172" t="str">
        <f t="shared" si="0"/>
        <v>NO</v>
      </c>
      <c r="Z48" s="170" t="str">
        <f xml:space="preserve"> IF('BASIC INFO'!$B$6+6574.5&gt;C48, "YES", "NO")</f>
        <v>YES</v>
      </c>
    </row>
    <row r="49" spans="1:26" x14ac:dyDescent="0.3">
      <c r="A49" s="152" t="str">
        <f xml:space="preserve"> IF('CASE DATA'!A50="","",'CASE DATA'!A50)</f>
        <v/>
      </c>
      <c r="B49" s="152" t="str">
        <f xml:space="preserve"> IF('CASE DATA'!A50="","",'CASE DATA'!E50)</f>
        <v/>
      </c>
      <c r="C49" s="153">
        <f xml:space="preserve"> 'CASE DATA'!C50</f>
        <v>0</v>
      </c>
      <c r="D49" s="8" t="str">
        <f xml:space="preserve"> IF(OR('CASE DATA'!F50="JUV", 'CASE DATA'!F50="JWV"), "YES", "NO")</f>
        <v>NO</v>
      </c>
      <c r="E49" s="8" t="str" cm="1">
        <f t="array" ref="E49">IF(D49="YES",IF(SUM(COUNTIF('CASE DATA'!$F$4:$F$200, {"GTR","GPL","DEF","JUV"}))&gt;0, "YES","NO"),"N/A")</f>
        <v>N/A</v>
      </c>
      <c r="F49" s="8" t="str">
        <f>IF(D49="YES",IF(COUNTIF('CASE DATA'!$C$4:$C$200, "")-COUNTIF('CASE DATA'!$A$4:$A$200, "")&gt;0, "YES","NO"),"N/A")</f>
        <v>N/A</v>
      </c>
      <c r="G49" s="154" t="str">
        <f xml:space="preserve"> _xlfn.IFS(D49="NO", "N/A", AND('BASIC INFO'!$B$3&gt;'BASIC INFO'!$B$6+6574.5, C49+730.5&lt;'BASIC INFO'!$B$3), "YES", 'BASIC INFO'!$B$3&lt;('BASIC INFO'!$B$6+6574.5), "NOT YET 18", C49+730.5&gt;'BASIC INFO'!$B$3, "NOT YET 2 YEARS")</f>
        <v>N/A</v>
      </c>
      <c r="H49" s="169" t="str">
        <f xml:space="preserve"> IF(LEFT('CASE DATA'!E50,4)&lt;&gt;"321.",IF(OR('CASE DATA'!F50="DISM", 'CASE DATA'!F50="ACQ", 'CASE DATA'!F50="NOTF", 'CASE DATA'!F50="WTHD", 'CASE DATA'!F50="TNSF"), "YES", "NO"), "TRAFFIC")</f>
        <v>NO</v>
      </c>
      <c r="I49" s="168" t="str">
        <f xml:space="preserve"> IF(H49="YES",'CASE DATA'!K50,"N/A")</f>
        <v>N/A</v>
      </c>
      <c r="J49" s="168" t="str">
        <f>IF(H49="YES",'CASE DATA'!I50+'CASE DATA'!J50+'CASE DATA'!L50+'CASE DATA'!M50+'CASE DATA'!N50+'CASE DATA'!O50+'CASE DATA'!P50+'CASE DATA'!Q50+'CASE DATA'!R50,"N/A")</f>
        <v>N/A</v>
      </c>
      <c r="K49" s="152" t="str">
        <f xml:space="preserve"> IF(H49="YES",IF(C49+180&lt;'BASIC INFO'!$B$3, "YES", "NO"),"N/A")</f>
        <v>N/A</v>
      </c>
      <c r="L49" s="168" t="str" cm="1">
        <f t="array" ref="L49">IF(OR('CASE DATA'!F50="GTR", 'CASE DATA'!F50="GPL"),IF(SUM(COUNTIF('CASE DATA'!U50:AF50, TABLES!$N$2:$N$217&amp;"*"))&gt;0,"felony","eligible"),"n/a")</f>
        <v>n/a</v>
      </c>
      <c r="M49" s="168" t="str" cm="1">
        <f t="array" ref="M49">IF(L49="eligible",IF(OR((SUM(COUNTIF('CASE DATA'!U50:AF50,TABLES!$P$2:$P$19&amp;"*"))&gt;0),LEFT('CASE DATA'!U50:AF50,4)="717C", LEFT('CASE DATA'!U50:AF50, 3)="719", LEFT('CASE DATA'!U50:AF50,3)="720", LEFT('CASE DATA'!U50:AF50,3)="724", LEFT('CASE DATA'!U50:AF50,3)="726", LEFT('CASE DATA'!U50:AF50,3)="728", LEFT('CASE DATA'!U50:AF50,4)="901A"), "ineligible misd","eligible"),"n/a")</f>
        <v>n/a</v>
      </c>
      <c r="N49" s="168" t="str">
        <f>IF(M49="eligible",IF(COUNTIF('CASE DATA'!$C$4:$C$200, "")-COUNTIF('CASE DATA'!$A$4:$A$200, "")&gt;0, "YES","NO"),"N/A")</f>
        <v>N/A</v>
      </c>
      <c r="O49" s="168" t="str">
        <f xml:space="preserve"> IF(M49="eligible",'CASE DATA'!K50,"N/A")</f>
        <v>N/A</v>
      </c>
      <c r="P49" s="168" t="str">
        <f xml:space="preserve"> IF(M49="eligible",'CASE DATA'!I50+'CASE DATA'!J50+'CASE DATA'!L50+'CASE DATA'!M50+'CASE DATA'!N50+'CASE DATA'!O50+'CASE DATA'!M50+'CASE DATA'!Q50+'CASE DATA'!R50,"N/A")</f>
        <v>N/A</v>
      </c>
      <c r="Q49" s="8" t="str">
        <f>IF(M49="eligible",IF(C49+2920&lt;'BASIC INFO'!$B$3, "YES", "NO"),"N/A")</f>
        <v>N/A</v>
      </c>
      <c r="R49" s="169" t="str">
        <f xml:space="preserve"> IF(OR('CASE DATA'!F50="DEF"), "YES", "NO")</f>
        <v>NO</v>
      </c>
      <c r="S49" s="152" t="str">
        <f>IF(R49="YES",'CASE DATA'!H50,"N/A")</f>
        <v>N/A</v>
      </c>
      <c r="T49" s="168" t="str">
        <f xml:space="preserve"> IF(R49="YES",'CASE DATA'!K50,"N/A")</f>
        <v>N/A</v>
      </c>
      <c r="U49" s="168" t="str">
        <f>IF(R49="YES",'CASE DATA'!I50+'CASE DATA'!J50+'CASE DATA'!L50+'CASE DATA'!M50+'CASE DATA'!N50+'CASE DATA'!O50+'CASE DATA'!P50+'CASE DATA'!Q50+'CASE DATA'!R50,"N/A")</f>
        <v>N/A</v>
      </c>
      <c r="V49" s="172" t="str">
        <f>IF(OR('CASE DATA'!E50="123.46",'CASE DATA'!E50="123.47"),"YES","NO")</f>
        <v>NO</v>
      </c>
      <c r="W49" s="172"/>
      <c r="X49" s="168" t="str">
        <f>IF(V49="YES",IF(C49+730.5&lt;'BASIC INFO'!$B$3, "YES","NO"), "N/A")</f>
        <v>N/A</v>
      </c>
      <c r="Y49" s="172" t="str">
        <f t="shared" si="0"/>
        <v>NO</v>
      </c>
      <c r="Z49" s="170" t="str">
        <f xml:space="preserve"> IF('BASIC INFO'!$B$6+6574.5&gt;C49, "YES", "NO")</f>
        <v>YES</v>
      </c>
    </row>
    <row r="50" spans="1:26" x14ac:dyDescent="0.3">
      <c r="A50" s="152" t="str">
        <f xml:space="preserve"> IF('CASE DATA'!A51="","",'CASE DATA'!A51)</f>
        <v/>
      </c>
      <c r="B50" s="152" t="str">
        <f xml:space="preserve"> IF('CASE DATA'!A51="","",'CASE DATA'!E51)</f>
        <v/>
      </c>
      <c r="C50" s="153">
        <f xml:space="preserve"> 'CASE DATA'!C51</f>
        <v>0</v>
      </c>
      <c r="D50" s="8" t="str">
        <f xml:space="preserve"> IF(OR('CASE DATA'!F51="JUV", 'CASE DATA'!F51="JWV"), "YES", "NO")</f>
        <v>NO</v>
      </c>
      <c r="E50" s="8" t="str" cm="1">
        <f t="array" ref="E50">IF(D50="YES",IF(SUM(COUNTIF('CASE DATA'!$F$4:$F$200, {"GTR","GPL","DEF","JUV"}))&gt;0, "YES","NO"),"N/A")</f>
        <v>N/A</v>
      </c>
      <c r="F50" s="8" t="str">
        <f>IF(D50="YES",IF(COUNTIF('CASE DATA'!$C$4:$C$200, "")-COUNTIF('CASE DATA'!$A$4:$A$200, "")&gt;0, "YES","NO"),"N/A")</f>
        <v>N/A</v>
      </c>
      <c r="G50" s="154" t="str">
        <f xml:space="preserve"> _xlfn.IFS(D50="NO", "N/A", AND('BASIC INFO'!$B$3&gt;'BASIC INFO'!$B$6+6574.5, C50+730.5&lt;'BASIC INFO'!$B$3), "YES", 'BASIC INFO'!$B$3&lt;('BASIC INFO'!$B$6+6574.5), "NOT YET 18", C50+730.5&gt;'BASIC INFO'!$B$3, "NOT YET 2 YEARS")</f>
        <v>N/A</v>
      </c>
      <c r="H50" s="169" t="str">
        <f xml:space="preserve"> IF(LEFT('CASE DATA'!E51,4)&lt;&gt;"321.",IF(OR('CASE DATA'!F51="DISM", 'CASE DATA'!F51="ACQ", 'CASE DATA'!F51="NOTF", 'CASE DATA'!F51="WTHD", 'CASE DATA'!F51="TNSF"), "YES", "NO"), "TRAFFIC")</f>
        <v>NO</v>
      </c>
      <c r="I50" s="168" t="str">
        <f xml:space="preserve"> IF(H50="YES",'CASE DATA'!K51,"N/A")</f>
        <v>N/A</v>
      </c>
      <c r="J50" s="168" t="str">
        <f>IF(H50="YES",'CASE DATA'!I51+'CASE DATA'!J51+'CASE DATA'!L51+'CASE DATA'!M51+'CASE DATA'!N51+'CASE DATA'!O51+'CASE DATA'!P51+'CASE DATA'!Q51+'CASE DATA'!R51,"N/A")</f>
        <v>N/A</v>
      </c>
      <c r="K50" s="152" t="str">
        <f xml:space="preserve"> IF(H50="YES",IF(C50+180&lt;'BASIC INFO'!$B$3, "YES", "NO"),"N/A")</f>
        <v>N/A</v>
      </c>
      <c r="L50" s="168" t="str" cm="1">
        <f t="array" ref="L50">IF(OR('CASE DATA'!F51="GTR", 'CASE DATA'!F51="GPL"),IF(SUM(COUNTIF('CASE DATA'!U51:AF51, TABLES!$N$2:$N$217&amp;"*"))&gt;0,"felony","eligible"),"n/a")</f>
        <v>n/a</v>
      </c>
      <c r="M50" s="168" t="str" cm="1">
        <f t="array" ref="M50">IF(L50="eligible",IF(OR((SUM(COUNTIF('CASE DATA'!U51:AF51,TABLES!$P$2:$P$19&amp;"*"))&gt;0),LEFT('CASE DATA'!U51:AF51,4)="717C", LEFT('CASE DATA'!U51:AF51, 3)="719", LEFT('CASE DATA'!U51:AF51,3)="720", LEFT('CASE DATA'!U51:AF51,3)="724", LEFT('CASE DATA'!U51:AF51,3)="726", LEFT('CASE DATA'!U51:AF51,3)="728", LEFT('CASE DATA'!U51:AF51,4)="901A"), "ineligible misd","eligible"),"n/a")</f>
        <v>n/a</v>
      </c>
      <c r="N50" s="168" t="str">
        <f>IF(M50="eligible",IF(COUNTIF('CASE DATA'!$C$4:$C$200, "")-COUNTIF('CASE DATA'!$A$4:$A$200, "")&gt;0, "YES","NO"),"N/A")</f>
        <v>N/A</v>
      </c>
      <c r="O50" s="168" t="str">
        <f xml:space="preserve"> IF(M50="eligible",'CASE DATA'!K51,"N/A")</f>
        <v>N/A</v>
      </c>
      <c r="P50" s="168" t="str">
        <f xml:space="preserve"> IF(M50="eligible",'CASE DATA'!I51+'CASE DATA'!J51+'CASE DATA'!L51+'CASE DATA'!M51+'CASE DATA'!N51+'CASE DATA'!O51+'CASE DATA'!M51+'CASE DATA'!Q51+'CASE DATA'!R51,"N/A")</f>
        <v>N/A</v>
      </c>
      <c r="Q50" s="8" t="str">
        <f>IF(M50="eligible",IF(C50+2920&lt;'BASIC INFO'!$B$3, "YES", "NO"),"N/A")</f>
        <v>N/A</v>
      </c>
      <c r="R50" s="169" t="str">
        <f xml:space="preserve"> IF(OR('CASE DATA'!F51="DEF"), "YES", "NO")</f>
        <v>NO</v>
      </c>
      <c r="S50" s="152" t="str">
        <f>IF(R50="YES",'CASE DATA'!H51,"N/A")</f>
        <v>N/A</v>
      </c>
      <c r="T50" s="168" t="str">
        <f xml:space="preserve"> IF(R50="YES",'CASE DATA'!K51,"N/A")</f>
        <v>N/A</v>
      </c>
      <c r="U50" s="168" t="str">
        <f>IF(R50="YES",'CASE DATA'!I51+'CASE DATA'!J51+'CASE DATA'!L51+'CASE DATA'!M51+'CASE DATA'!N51+'CASE DATA'!O51+'CASE DATA'!P51+'CASE DATA'!Q51+'CASE DATA'!R51,"N/A")</f>
        <v>N/A</v>
      </c>
      <c r="V50" s="172" t="str">
        <f>IF(OR('CASE DATA'!E51="123.46",'CASE DATA'!E51="123.47"),"YES","NO")</f>
        <v>NO</v>
      </c>
      <c r="W50" s="172"/>
      <c r="X50" s="168" t="str">
        <f>IF(V50="YES",IF(C50+730.5&lt;'BASIC INFO'!$B$3, "YES","NO"), "N/A")</f>
        <v>N/A</v>
      </c>
      <c r="Y50" s="172" t="str">
        <f t="shared" si="0"/>
        <v>NO</v>
      </c>
      <c r="Z50" s="170" t="str">
        <f xml:space="preserve"> IF('BASIC INFO'!$B$6+6574.5&gt;C50, "YES", "NO")</f>
        <v>YES</v>
      </c>
    </row>
    <row r="51" spans="1:26" x14ac:dyDescent="0.3">
      <c r="A51" s="152" t="str">
        <f xml:space="preserve"> IF('CASE DATA'!A52="","",'CASE DATA'!A52)</f>
        <v/>
      </c>
      <c r="B51" s="152" t="str">
        <f xml:space="preserve"> IF('CASE DATA'!A52="","",'CASE DATA'!E52)</f>
        <v/>
      </c>
      <c r="C51" s="153">
        <f xml:space="preserve"> 'CASE DATA'!C52</f>
        <v>0</v>
      </c>
      <c r="D51" s="8" t="str">
        <f xml:space="preserve"> IF(OR('CASE DATA'!F52="JUV", 'CASE DATA'!F52="JWV"), "YES", "NO")</f>
        <v>NO</v>
      </c>
      <c r="E51" s="8" t="str" cm="1">
        <f t="array" ref="E51">IF(D51="YES",IF(SUM(COUNTIF('CASE DATA'!$F$4:$F$200, {"GTR","GPL","DEF","JUV"}))&gt;0, "YES","NO"),"N/A")</f>
        <v>N/A</v>
      </c>
      <c r="F51" s="8" t="str">
        <f>IF(D51="YES",IF(COUNTIF('CASE DATA'!$C$4:$C$200, "")-COUNTIF('CASE DATA'!$A$4:$A$200, "")&gt;0, "YES","NO"),"N/A")</f>
        <v>N/A</v>
      </c>
      <c r="G51" s="154" t="str">
        <f xml:space="preserve"> _xlfn.IFS(D51="NO", "N/A", AND('BASIC INFO'!$B$3&gt;'BASIC INFO'!$B$6+6574.5, C51+730.5&lt;'BASIC INFO'!$B$3), "YES", 'BASIC INFO'!$B$3&lt;('BASIC INFO'!$B$6+6574.5), "NOT YET 18", C51+730.5&gt;'BASIC INFO'!$B$3, "NOT YET 2 YEARS")</f>
        <v>N/A</v>
      </c>
      <c r="H51" s="169" t="str">
        <f xml:space="preserve"> IF(LEFT('CASE DATA'!E52,4)&lt;&gt;"321.",IF(OR('CASE DATA'!F52="DISM", 'CASE DATA'!F52="ACQ", 'CASE DATA'!F52="NOTF", 'CASE DATA'!F52="WTHD", 'CASE DATA'!F52="TNSF"), "YES", "NO"), "TRAFFIC")</f>
        <v>NO</v>
      </c>
      <c r="I51" s="168" t="str">
        <f xml:space="preserve"> IF(H51="YES",'CASE DATA'!K52,"N/A")</f>
        <v>N/A</v>
      </c>
      <c r="J51" s="168" t="str">
        <f>IF(H51="YES",'CASE DATA'!I52+'CASE DATA'!J52+'CASE DATA'!L52+'CASE DATA'!M52+'CASE DATA'!N52+'CASE DATA'!O52+'CASE DATA'!P52+'CASE DATA'!Q52+'CASE DATA'!R52,"N/A")</f>
        <v>N/A</v>
      </c>
      <c r="K51" s="152" t="str">
        <f xml:space="preserve"> IF(H51="YES",IF(C51+180&lt;'BASIC INFO'!$B$3, "YES", "NO"),"N/A")</f>
        <v>N/A</v>
      </c>
      <c r="L51" s="168" t="str" cm="1">
        <f t="array" ref="L51">IF(OR('CASE DATA'!F52="GTR", 'CASE DATA'!F52="GPL"),IF(SUM(COUNTIF('CASE DATA'!U52:AF52, TABLES!$N$2:$N$217&amp;"*"))&gt;0,"felony","eligible"),"n/a")</f>
        <v>n/a</v>
      </c>
      <c r="M51" s="168" t="str" cm="1">
        <f t="array" ref="M51">IF(L51="eligible",IF(OR((SUM(COUNTIF('CASE DATA'!U52:AF52,TABLES!$P$2:$P$19&amp;"*"))&gt;0),LEFT('CASE DATA'!U52:AF52,4)="717C", LEFT('CASE DATA'!U52:AF52, 3)="719", LEFT('CASE DATA'!U52:AF52,3)="720", LEFT('CASE DATA'!U52:AF52,3)="724", LEFT('CASE DATA'!U52:AF52,3)="726", LEFT('CASE DATA'!U52:AF52,3)="728", LEFT('CASE DATA'!U52:AF52,4)="901A"), "ineligible misd","eligible"),"n/a")</f>
        <v>n/a</v>
      </c>
      <c r="N51" s="168" t="str">
        <f>IF(M51="eligible",IF(COUNTIF('CASE DATA'!$C$4:$C$200, "")-COUNTIF('CASE DATA'!$A$4:$A$200, "")&gt;0, "YES","NO"),"N/A")</f>
        <v>N/A</v>
      </c>
      <c r="O51" s="168" t="str">
        <f xml:space="preserve"> IF(M51="eligible",'CASE DATA'!K52,"N/A")</f>
        <v>N/A</v>
      </c>
      <c r="P51" s="168" t="str">
        <f xml:space="preserve"> IF(M51="eligible",'CASE DATA'!I52+'CASE DATA'!J52+'CASE DATA'!L52+'CASE DATA'!M52+'CASE DATA'!N52+'CASE DATA'!O52+'CASE DATA'!M52+'CASE DATA'!Q52+'CASE DATA'!R52,"N/A")</f>
        <v>N/A</v>
      </c>
      <c r="Q51" s="8" t="str">
        <f>IF(M51="eligible",IF(C51+2920&lt;'BASIC INFO'!$B$3, "YES", "NO"),"N/A")</f>
        <v>N/A</v>
      </c>
      <c r="R51" s="169" t="str">
        <f xml:space="preserve"> IF(OR('CASE DATA'!F52="DEF"), "YES", "NO")</f>
        <v>NO</v>
      </c>
      <c r="S51" s="152" t="str">
        <f>IF(R51="YES",'CASE DATA'!H52,"N/A")</f>
        <v>N/A</v>
      </c>
      <c r="T51" s="168" t="str">
        <f xml:space="preserve"> IF(R51="YES",'CASE DATA'!K52,"N/A")</f>
        <v>N/A</v>
      </c>
      <c r="U51" s="168" t="str">
        <f>IF(R51="YES",'CASE DATA'!I52+'CASE DATA'!J52+'CASE DATA'!L52+'CASE DATA'!M52+'CASE DATA'!N52+'CASE DATA'!O52+'CASE DATA'!P52+'CASE DATA'!Q52+'CASE DATA'!R52,"N/A")</f>
        <v>N/A</v>
      </c>
      <c r="V51" s="172" t="str">
        <f>IF(OR('CASE DATA'!E52="123.46",'CASE DATA'!E52="123.47"),"YES","NO")</f>
        <v>NO</v>
      </c>
      <c r="W51" s="172"/>
      <c r="X51" s="168" t="str">
        <f>IF(V51="YES",IF(C51+730.5&lt;'BASIC INFO'!$B$3, "YES","NO"), "N/A")</f>
        <v>N/A</v>
      </c>
      <c r="Y51" s="172" t="str">
        <f t="shared" si="0"/>
        <v>NO</v>
      </c>
      <c r="Z51" s="170" t="str">
        <f xml:space="preserve"> IF('BASIC INFO'!$B$6+6574.5&gt;C51, "YES", "NO")</f>
        <v>YES</v>
      </c>
    </row>
    <row r="52" spans="1:26" x14ac:dyDescent="0.3">
      <c r="A52" s="152" t="str">
        <f xml:space="preserve"> IF('CASE DATA'!A53="","",'CASE DATA'!A53)</f>
        <v/>
      </c>
      <c r="B52" s="152" t="str">
        <f xml:space="preserve"> IF('CASE DATA'!A53="","",'CASE DATA'!E53)</f>
        <v/>
      </c>
      <c r="C52" s="153">
        <f xml:space="preserve"> 'CASE DATA'!C53</f>
        <v>0</v>
      </c>
      <c r="D52" s="8" t="str">
        <f xml:space="preserve"> IF(OR('CASE DATA'!F53="JUV", 'CASE DATA'!F53="JWV"), "YES", "NO")</f>
        <v>NO</v>
      </c>
      <c r="E52" s="8" t="str" cm="1">
        <f t="array" ref="E52">IF(D52="YES",IF(SUM(COUNTIF('CASE DATA'!$F$4:$F$200, {"GTR","GPL","DEF","JUV"}))&gt;0, "YES","NO"),"N/A")</f>
        <v>N/A</v>
      </c>
      <c r="F52" s="8" t="str">
        <f>IF(D52="YES",IF(COUNTIF('CASE DATA'!$C$4:$C$200, "")-COUNTIF('CASE DATA'!$A$4:$A$200, "")&gt;0, "YES","NO"),"N/A")</f>
        <v>N/A</v>
      </c>
      <c r="G52" s="154" t="str">
        <f xml:space="preserve"> _xlfn.IFS(D52="NO", "N/A", AND('BASIC INFO'!$B$3&gt;'BASIC INFO'!$B$6+6574.5, C52+730.5&lt;'BASIC INFO'!$B$3), "YES", 'BASIC INFO'!$B$3&lt;('BASIC INFO'!$B$6+6574.5), "NOT YET 18", C52+730.5&gt;'BASIC INFO'!$B$3, "NOT YET 2 YEARS")</f>
        <v>N/A</v>
      </c>
      <c r="H52" s="169" t="str">
        <f xml:space="preserve"> IF(LEFT('CASE DATA'!E53,4)&lt;&gt;"321.",IF(OR('CASE DATA'!F53="DISM", 'CASE DATA'!F53="ACQ", 'CASE DATA'!F53="NOTF", 'CASE DATA'!F53="WTHD", 'CASE DATA'!F53="TNSF"), "YES", "NO"), "TRAFFIC")</f>
        <v>NO</v>
      </c>
      <c r="I52" s="168" t="str">
        <f xml:space="preserve"> IF(H52="YES",'CASE DATA'!K53,"N/A")</f>
        <v>N/A</v>
      </c>
      <c r="J52" s="168" t="str">
        <f>IF(H52="YES",'CASE DATA'!I53+'CASE DATA'!J53+'CASE DATA'!L53+'CASE DATA'!M53+'CASE DATA'!N53+'CASE DATA'!O53+'CASE DATA'!P53+'CASE DATA'!Q53+'CASE DATA'!R53,"N/A")</f>
        <v>N/A</v>
      </c>
      <c r="K52" s="152" t="str">
        <f xml:space="preserve"> IF(H52="YES",IF(C52+180&lt;'BASIC INFO'!$B$3, "YES", "NO"),"N/A")</f>
        <v>N/A</v>
      </c>
      <c r="L52" s="168" t="str" cm="1">
        <f t="array" ref="L52">IF(OR('CASE DATA'!F53="GTR", 'CASE DATA'!F53="GPL"),IF(SUM(COUNTIF('CASE DATA'!U53:AF53, TABLES!$N$2:$N$217&amp;"*"))&gt;0,"felony","eligible"),"n/a")</f>
        <v>n/a</v>
      </c>
      <c r="M52" s="168" t="str" cm="1">
        <f t="array" ref="M52">IF(L52="eligible",IF(OR((SUM(COUNTIF('CASE DATA'!U53:AF53,TABLES!$P$2:$P$19&amp;"*"))&gt;0),LEFT('CASE DATA'!U53:AF53,4)="717C", LEFT('CASE DATA'!U53:AF53, 3)="719", LEFT('CASE DATA'!U53:AF53,3)="720", LEFT('CASE DATA'!U53:AF53,3)="724", LEFT('CASE DATA'!U53:AF53,3)="726", LEFT('CASE DATA'!U53:AF53,3)="728", LEFT('CASE DATA'!U53:AF53,4)="901A"), "ineligible misd","eligible"),"n/a")</f>
        <v>n/a</v>
      </c>
      <c r="N52" s="168" t="str">
        <f>IF(M52="eligible",IF(COUNTIF('CASE DATA'!$C$4:$C$200, "")-COUNTIF('CASE DATA'!$A$4:$A$200, "")&gt;0, "YES","NO"),"N/A")</f>
        <v>N/A</v>
      </c>
      <c r="O52" s="168" t="str">
        <f xml:space="preserve"> IF(M52="eligible",'CASE DATA'!K53,"N/A")</f>
        <v>N/A</v>
      </c>
      <c r="P52" s="168" t="str">
        <f xml:space="preserve"> IF(M52="eligible",'CASE DATA'!I53+'CASE DATA'!J53+'CASE DATA'!L53+'CASE DATA'!M53+'CASE DATA'!N53+'CASE DATA'!O53+'CASE DATA'!M53+'CASE DATA'!Q53+'CASE DATA'!R53,"N/A")</f>
        <v>N/A</v>
      </c>
      <c r="Q52" s="8" t="str">
        <f>IF(M52="eligible",IF(C52+2920&lt;'BASIC INFO'!$B$3, "YES", "NO"),"N/A")</f>
        <v>N/A</v>
      </c>
      <c r="R52" s="169" t="str">
        <f xml:space="preserve"> IF(OR('CASE DATA'!F53="DEF"), "YES", "NO")</f>
        <v>NO</v>
      </c>
      <c r="S52" s="152" t="str">
        <f>IF(R52="YES",'CASE DATA'!H53,"N/A")</f>
        <v>N/A</v>
      </c>
      <c r="T52" s="168" t="str">
        <f xml:space="preserve"> IF(R52="YES",'CASE DATA'!K53,"N/A")</f>
        <v>N/A</v>
      </c>
      <c r="U52" s="168" t="str">
        <f>IF(R52="YES",'CASE DATA'!I53+'CASE DATA'!J53+'CASE DATA'!L53+'CASE DATA'!M53+'CASE DATA'!N53+'CASE DATA'!O53+'CASE DATA'!P53+'CASE DATA'!Q53+'CASE DATA'!R53,"N/A")</f>
        <v>N/A</v>
      </c>
      <c r="V52" s="172" t="str">
        <f>IF(OR('CASE DATA'!E53="123.46",'CASE DATA'!E53="123.47"),"YES","NO")</f>
        <v>NO</v>
      </c>
      <c r="W52" s="172"/>
      <c r="X52" s="168" t="str">
        <f>IF(V52="YES",IF(C52+730.5&lt;'BASIC INFO'!$B$3, "YES","NO"), "N/A")</f>
        <v>N/A</v>
      </c>
      <c r="Y52" s="172" t="str">
        <f t="shared" si="0"/>
        <v>NO</v>
      </c>
      <c r="Z52" s="170" t="str">
        <f xml:space="preserve"> IF('BASIC INFO'!$B$6+6574.5&gt;C52, "YES", "NO")</f>
        <v>YES</v>
      </c>
    </row>
    <row r="53" spans="1:26" x14ac:dyDescent="0.3">
      <c r="A53" s="152" t="str">
        <f xml:space="preserve"> IF('CASE DATA'!A54="","",'CASE DATA'!A54)</f>
        <v/>
      </c>
      <c r="B53" s="152" t="str">
        <f xml:space="preserve"> IF('CASE DATA'!A54="","",'CASE DATA'!E54)</f>
        <v/>
      </c>
      <c r="C53" s="153">
        <f xml:space="preserve"> 'CASE DATA'!C54</f>
        <v>0</v>
      </c>
      <c r="D53" s="8" t="str">
        <f xml:space="preserve"> IF(OR('CASE DATA'!F54="JUV", 'CASE DATA'!F54="JWV"), "YES", "NO")</f>
        <v>NO</v>
      </c>
      <c r="E53" s="8" t="str" cm="1">
        <f t="array" ref="E53">IF(D53="YES",IF(SUM(COUNTIF('CASE DATA'!$F$4:$F$200, {"GTR","GPL","DEF","JUV"}))&gt;0, "YES","NO"),"N/A")</f>
        <v>N/A</v>
      </c>
      <c r="F53" s="8" t="str">
        <f>IF(D53="YES",IF(COUNTIF('CASE DATA'!$C$4:$C$200, "")-COUNTIF('CASE DATA'!$A$4:$A$200, "")&gt;0, "YES","NO"),"N/A")</f>
        <v>N/A</v>
      </c>
      <c r="G53" s="154" t="str">
        <f xml:space="preserve"> _xlfn.IFS(D53="NO", "N/A", AND('BASIC INFO'!$B$3&gt;'BASIC INFO'!$B$6+6574.5, C53+730.5&lt;'BASIC INFO'!$B$3), "YES", 'BASIC INFO'!$B$3&lt;('BASIC INFO'!$B$6+6574.5), "NOT YET 18", C53+730.5&gt;'BASIC INFO'!$B$3, "NOT YET 2 YEARS")</f>
        <v>N/A</v>
      </c>
      <c r="H53" s="169" t="str">
        <f xml:space="preserve"> IF(LEFT('CASE DATA'!E54,4)&lt;&gt;"321.",IF(OR('CASE DATA'!F54="DISM", 'CASE DATA'!F54="ACQ", 'CASE DATA'!F54="NOTF", 'CASE DATA'!F54="WTHD", 'CASE DATA'!F54="TNSF"), "YES", "NO"), "TRAFFIC")</f>
        <v>NO</v>
      </c>
      <c r="I53" s="168" t="str">
        <f xml:space="preserve"> IF(H53="YES",'CASE DATA'!K54,"N/A")</f>
        <v>N/A</v>
      </c>
      <c r="J53" s="168" t="str">
        <f>IF(H53="YES",'CASE DATA'!I54+'CASE DATA'!J54+'CASE DATA'!L54+'CASE DATA'!M54+'CASE DATA'!N54+'CASE DATA'!O54+'CASE DATA'!P54+'CASE DATA'!Q54+'CASE DATA'!R54,"N/A")</f>
        <v>N/A</v>
      </c>
      <c r="K53" s="152" t="str">
        <f xml:space="preserve"> IF(H53="YES",IF(C53+180&lt;'BASIC INFO'!$B$3, "YES", "NO"),"N/A")</f>
        <v>N/A</v>
      </c>
      <c r="L53" s="168" t="str" cm="1">
        <f t="array" ref="L53">IF(OR('CASE DATA'!F54="GTR", 'CASE DATA'!F54="GPL"),IF(SUM(COUNTIF('CASE DATA'!U54:AF54, TABLES!$N$2:$N$217&amp;"*"))&gt;0,"felony","eligible"),"n/a")</f>
        <v>n/a</v>
      </c>
      <c r="M53" s="168" t="str" cm="1">
        <f t="array" ref="M53">IF(L53="eligible",IF(OR((SUM(COUNTIF('CASE DATA'!U54:AF54,TABLES!$P$2:$P$19&amp;"*"))&gt;0),LEFT('CASE DATA'!U54:AF54,4)="717C", LEFT('CASE DATA'!U54:AF54, 3)="719", LEFT('CASE DATA'!U54:AF54,3)="720", LEFT('CASE DATA'!U54:AF54,3)="724", LEFT('CASE DATA'!U54:AF54,3)="726", LEFT('CASE DATA'!U54:AF54,3)="728", LEFT('CASE DATA'!U54:AF54,4)="901A"), "ineligible misd","eligible"),"n/a")</f>
        <v>n/a</v>
      </c>
      <c r="N53" s="168" t="str">
        <f>IF(M53="eligible",IF(COUNTIF('CASE DATA'!$C$4:$C$200, "")-COUNTIF('CASE DATA'!$A$4:$A$200, "")&gt;0, "YES","NO"),"N/A")</f>
        <v>N/A</v>
      </c>
      <c r="O53" s="168" t="str">
        <f xml:space="preserve"> IF(M53="eligible",'CASE DATA'!K54,"N/A")</f>
        <v>N/A</v>
      </c>
      <c r="P53" s="168" t="str">
        <f xml:space="preserve"> IF(M53="eligible",'CASE DATA'!I54+'CASE DATA'!J54+'CASE DATA'!L54+'CASE DATA'!M54+'CASE DATA'!N54+'CASE DATA'!O54+'CASE DATA'!M54+'CASE DATA'!Q54+'CASE DATA'!R54,"N/A")</f>
        <v>N/A</v>
      </c>
      <c r="Q53" s="8" t="str">
        <f>IF(M53="eligible",IF(C53+2920&lt;'BASIC INFO'!$B$3, "YES", "NO"),"N/A")</f>
        <v>N/A</v>
      </c>
      <c r="R53" s="169" t="str">
        <f xml:space="preserve"> IF(OR('CASE DATA'!F54="DEF"), "YES", "NO")</f>
        <v>NO</v>
      </c>
      <c r="S53" s="152" t="str">
        <f>IF(R53="YES",'CASE DATA'!H54,"N/A")</f>
        <v>N/A</v>
      </c>
      <c r="T53" s="168" t="str">
        <f xml:space="preserve"> IF(R53="YES",'CASE DATA'!K54,"N/A")</f>
        <v>N/A</v>
      </c>
      <c r="U53" s="168" t="str">
        <f>IF(R53="YES",'CASE DATA'!I54+'CASE DATA'!J54+'CASE DATA'!L54+'CASE DATA'!M54+'CASE DATA'!N54+'CASE DATA'!O54+'CASE DATA'!P54+'CASE DATA'!Q54+'CASE DATA'!R54,"N/A")</f>
        <v>N/A</v>
      </c>
      <c r="V53" s="172" t="str">
        <f>IF(OR('CASE DATA'!E54="123.46",'CASE DATA'!E54="123.47"),"YES","NO")</f>
        <v>NO</v>
      </c>
      <c r="W53" s="172"/>
      <c r="X53" s="168" t="str">
        <f>IF(V53="YES",IF(C53+730.5&lt;'BASIC INFO'!$B$3, "YES","NO"), "N/A")</f>
        <v>N/A</v>
      </c>
      <c r="Y53" s="172" t="str">
        <f t="shared" si="0"/>
        <v>NO</v>
      </c>
      <c r="Z53" s="170" t="str">
        <f xml:space="preserve"> IF('BASIC INFO'!$B$6+6574.5&gt;C53, "YES", "NO")</f>
        <v>YES</v>
      </c>
    </row>
    <row r="54" spans="1:26" x14ac:dyDescent="0.3">
      <c r="A54" s="152" t="str">
        <f xml:space="preserve"> IF('CASE DATA'!A55="","",'CASE DATA'!A55)</f>
        <v/>
      </c>
      <c r="B54" s="152" t="str">
        <f xml:space="preserve"> IF('CASE DATA'!A55="","",'CASE DATA'!E55)</f>
        <v/>
      </c>
      <c r="C54" s="153">
        <f xml:space="preserve"> 'CASE DATA'!C55</f>
        <v>0</v>
      </c>
      <c r="D54" s="8" t="str">
        <f xml:space="preserve"> IF(OR('CASE DATA'!F55="JUV", 'CASE DATA'!F55="JWV"), "YES", "NO")</f>
        <v>NO</v>
      </c>
      <c r="E54" s="8" t="str" cm="1">
        <f t="array" ref="E54">IF(D54="YES",IF(SUM(COUNTIF('CASE DATA'!$F$4:$F$200, {"GTR","GPL","DEF","JUV"}))&gt;0, "YES","NO"),"N/A")</f>
        <v>N/A</v>
      </c>
      <c r="F54" s="8" t="str">
        <f>IF(D54="YES",IF(COUNTIF('CASE DATA'!$C$4:$C$200, "")-COUNTIF('CASE DATA'!$A$4:$A$200, "")&gt;0, "YES","NO"),"N/A")</f>
        <v>N/A</v>
      </c>
      <c r="G54" s="154" t="str">
        <f xml:space="preserve"> _xlfn.IFS(D54="NO", "N/A", AND('BASIC INFO'!$B$3&gt;'BASIC INFO'!$B$6+6574.5, C54+730.5&lt;'BASIC INFO'!$B$3), "YES", 'BASIC INFO'!$B$3&lt;('BASIC INFO'!$B$6+6574.5), "NOT YET 18", C54+730.5&gt;'BASIC INFO'!$B$3, "NOT YET 2 YEARS")</f>
        <v>N/A</v>
      </c>
      <c r="H54" s="169" t="str">
        <f xml:space="preserve"> IF(LEFT('CASE DATA'!E55,4)&lt;&gt;"321.",IF(OR('CASE DATA'!F55="DISM", 'CASE DATA'!F55="ACQ", 'CASE DATA'!F55="NOTF", 'CASE DATA'!F55="WTHD", 'CASE DATA'!F55="TNSF"), "YES", "NO"), "TRAFFIC")</f>
        <v>NO</v>
      </c>
      <c r="I54" s="168" t="str">
        <f xml:space="preserve"> IF(H54="YES",'CASE DATA'!K55,"N/A")</f>
        <v>N/A</v>
      </c>
      <c r="J54" s="168" t="str">
        <f>IF(H54="YES",'CASE DATA'!I55+'CASE DATA'!J55+'CASE DATA'!L55+'CASE DATA'!M55+'CASE DATA'!N55+'CASE DATA'!O55+'CASE DATA'!P55+'CASE DATA'!Q55+'CASE DATA'!R55,"N/A")</f>
        <v>N/A</v>
      </c>
      <c r="K54" s="152" t="str">
        <f xml:space="preserve"> IF(H54="YES",IF(C54+180&lt;'BASIC INFO'!$B$3, "YES", "NO"),"N/A")</f>
        <v>N/A</v>
      </c>
      <c r="L54" s="168" t="str" cm="1">
        <f t="array" ref="L54">IF(OR('CASE DATA'!F55="GTR", 'CASE DATA'!F55="GPL"),IF(SUM(COUNTIF('CASE DATA'!U55:AF55, TABLES!$N$2:$N$217&amp;"*"))&gt;0,"felony","eligible"),"n/a")</f>
        <v>n/a</v>
      </c>
      <c r="M54" s="168" t="str" cm="1">
        <f t="array" ref="M54">IF(L54="eligible",IF(OR((SUM(COUNTIF('CASE DATA'!U55:AF55,TABLES!$P$2:$P$19&amp;"*"))&gt;0),LEFT('CASE DATA'!U55:AF55,4)="717C", LEFT('CASE DATA'!U55:AF55, 3)="719", LEFT('CASE DATA'!U55:AF55,3)="720", LEFT('CASE DATA'!U55:AF55,3)="724", LEFT('CASE DATA'!U55:AF55,3)="726", LEFT('CASE DATA'!U55:AF55,3)="728", LEFT('CASE DATA'!U55:AF55,4)="901A"), "ineligible misd","eligible"),"n/a")</f>
        <v>n/a</v>
      </c>
      <c r="N54" s="168" t="str">
        <f>IF(M54="eligible",IF(COUNTIF('CASE DATA'!$C$4:$C$200, "")-COUNTIF('CASE DATA'!$A$4:$A$200, "")&gt;0, "YES","NO"),"N/A")</f>
        <v>N/A</v>
      </c>
      <c r="O54" s="168" t="str">
        <f xml:space="preserve"> IF(M54="eligible",'CASE DATA'!K55,"N/A")</f>
        <v>N/A</v>
      </c>
      <c r="P54" s="168" t="str">
        <f xml:space="preserve"> IF(M54="eligible",'CASE DATA'!I55+'CASE DATA'!J55+'CASE DATA'!L55+'CASE DATA'!M55+'CASE DATA'!N55+'CASE DATA'!O55+'CASE DATA'!M55+'CASE DATA'!Q55+'CASE DATA'!R55,"N/A")</f>
        <v>N/A</v>
      </c>
      <c r="Q54" s="8" t="str">
        <f>IF(M54="eligible",IF(C54+2920&lt;'BASIC INFO'!$B$3, "YES", "NO"),"N/A")</f>
        <v>N/A</v>
      </c>
      <c r="R54" s="169" t="str">
        <f xml:space="preserve"> IF(OR('CASE DATA'!F55="DEF"), "YES", "NO")</f>
        <v>NO</v>
      </c>
      <c r="S54" s="152" t="str">
        <f>IF(R54="YES",'CASE DATA'!H55,"N/A")</f>
        <v>N/A</v>
      </c>
      <c r="T54" s="168" t="str">
        <f xml:space="preserve"> IF(R54="YES",'CASE DATA'!K55,"N/A")</f>
        <v>N/A</v>
      </c>
      <c r="U54" s="168" t="str">
        <f>IF(R54="YES",'CASE DATA'!I55+'CASE DATA'!J55+'CASE DATA'!L55+'CASE DATA'!M55+'CASE DATA'!N55+'CASE DATA'!O55+'CASE DATA'!P55+'CASE DATA'!Q55+'CASE DATA'!R55,"N/A")</f>
        <v>N/A</v>
      </c>
      <c r="V54" s="172" t="str">
        <f>IF(OR('CASE DATA'!E55="123.46",'CASE DATA'!E55="123.47"),"YES","NO")</f>
        <v>NO</v>
      </c>
      <c r="W54" s="172"/>
      <c r="X54" s="168" t="str">
        <f>IF(V54="YES",IF(C54+730.5&lt;'BASIC INFO'!$B$3, "YES","NO"), "N/A")</f>
        <v>N/A</v>
      </c>
      <c r="Y54" s="172" t="str">
        <f t="shared" si="0"/>
        <v>NO</v>
      </c>
      <c r="Z54" s="170" t="str">
        <f xml:space="preserve"> IF('BASIC INFO'!$B$6+6574.5&gt;C54, "YES", "NO")</f>
        <v>YES</v>
      </c>
    </row>
    <row r="55" spans="1:26" x14ac:dyDescent="0.3">
      <c r="A55" s="152" t="str">
        <f xml:space="preserve"> IF('CASE DATA'!A56="","",'CASE DATA'!A56)</f>
        <v/>
      </c>
      <c r="B55" s="152" t="str">
        <f xml:space="preserve"> IF('CASE DATA'!A56="","",'CASE DATA'!E56)</f>
        <v/>
      </c>
      <c r="C55" s="153">
        <f xml:space="preserve"> 'CASE DATA'!C56</f>
        <v>0</v>
      </c>
      <c r="D55" s="8" t="str">
        <f xml:space="preserve"> IF(OR('CASE DATA'!F56="JUV", 'CASE DATA'!F56="JWV"), "YES", "NO")</f>
        <v>NO</v>
      </c>
      <c r="E55" s="8" t="str" cm="1">
        <f t="array" ref="E55">IF(D55="YES",IF(SUM(COUNTIF('CASE DATA'!$F$4:$F$200, {"GTR","GPL","DEF","JUV"}))&gt;0, "YES","NO"),"N/A")</f>
        <v>N/A</v>
      </c>
      <c r="F55" s="8" t="str">
        <f>IF(D55="YES",IF(COUNTIF('CASE DATA'!$C$4:$C$200, "")-COUNTIF('CASE DATA'!$A$4:$A$200, "")&gt;0, "YES","NO"),"N/A")</f>
        <v>N/A</v>
      </c>
      <c r="G55" s="154" t="str">
        <f xml:space="preserve"> _xlfn.IFS(D55="NO", "N/A", AND('BASIC INFO'!$B$3&gt;'BASIC INFO'!$B$6+6574.5, C55+730.5&lt;'BASIC INFO'!$B$3), "YES", 'BASIC INFO'!$B$3&lt;('BASIC INFO'!$B$6+6574.5), "NOT YET 18", C55+730.5&gt;'BASIC INFO'!$B$3, "NOT YET 2 YEARS")</f>
        <v>N/A</v>
      </c>
      <c r="H55" s="169" t="str">
        <f xml:space="preserve"> IF(LEFT('CASE DATA'!E56,4)&lt;&gt;"321.",IF(OR('CASE DATA'!F56="DISM", 'CASE DATA'!F56="ACQ", 'CASE DATA'!F56="NOTF", 'CASE DATA'!F56="WTHD", 'CASE DATA'!F56="TNSF"), "YES", "NO"), "TRAFFIC")</f>
        <v>NO</v>
      </c>
      <c r="I55" s="168" t="str">
        <f xml:space="preserve"> IF(H55="YES",'CASE DATA'!K56,"N/A")</f>
        <v>N/A</v>
      </c>
      <c r="J55" s="168" t="str">
        <f>IF(H55="YES",'CASE DATA'!I56+'CASE DATA'!J56+'CASE DATA'!L56+'CASE DATA'!M56+'CASE DATA'!N56+'CASE DATA'!O56+'CASE DATA'!P56+'CASE DATA'!Q56+'CASE DATA'!R56,"N/A")</f>
        <v>N/A</v>
      </c>
      <c r="K55" s="152" t="str">
        <f xml:space="preserve"> IF(H55="YES",IF(C55+180&lt;'BASIC INFO'!$B$3, "YES", "NO"),"N/A")</f>
        <v>N/A</v>
      </c>
      <c r="L55" s="168" t="str" cm="1">
        <f t="array" ref="L55">IF(OR('CASE DATA'!F56="GTR", 'CASE DATA'!F56="GPL"),IF(SUM(COUNTIF('CASE DATA'!U56:AF56, TABLES!$N$2:$N$217&amp;"*"))&gt;0,"felony","eligible"),"n/a")</f>
        <v>n/a</v>
      </c>
      <c r="M55" s="168" t="str" cm="1">
        <f t="array" ref="M55">IF(L55="eligible",IF(OR((SUM(COUNTIF('CASE DATA'!U56:AF56,TABLES!$P$2:$P$19&amp;"*"))&gt;0),LEFT('CASE DATA'!U56:AF56,4)="717C", LEFT('CASE DATA'!U56:AF56, 3)="719", LEFT('CASE DATA'!U56:AF56,3)="720", LEFT('CASE DATA'!U56:AF56,3)="724", LEFT('CASE DATA'!U56:AF56,3)="726", LEFT('CASE DATA'!U56:AF56,3)="728", LEFT('CASE DATA'!U56:AF56,4)="901A"), "ineligible misd","eligible"),"n/a")</f>
        <v>n/a</v>
      </c>
      <c r="N55" s="168" t="str">
        <f>IF(M55="eligible",IF(COUNTIF('CASE DATA'!$C$4:$C$200, "")-COUNTIF('CASE DATA'!$A$4:$A$200, "")&gt;0, "YES","NO"),"N/A")</f>
        <v>N/A</v>
      </c>
      <c r="O55" s="168" t="str">
        <f xml:space="preserve"> IF(M55="eligible",'CASE DATA'!K56,"N/A")</f>
        <v>N/A</v>
      </c>
      <c r="P55" s="168" t="str">
        <f xml:space="preserve"> IF(M55="eligible",'CASE DATA'!I56+'CASE DATA'!J56+'CASE DATA'!L56+'CASE DATA'!M56+'CASE DATA'!N56+'CASE DATA'!O56+'CASE DATA'!M56+'CASE DATA'!Q56+'CASE DATA'!R56,"N/A")</f>
        <v>N/A</v>
      </c>
      <c r="Q55" s="8" t="str">
        <f>IF(M55="eligible",IF(C55+2920&lt;'BASIC INFO'!$B$3, "YES", "NO"),"N/A")</f>
        <v>N/A</v>
      </c>
      <c r="R55" s="169" t="str">
        <f xml:space="preserve"> IF(OR('CASE DATA'!F56="DEF"), "YES", "NO")</f>
        <v>NO</v>
      </c>
      <c r="S55" s="152" t="str">
        <f>IF(R55="YES",'CASE DATA'!H56,"N/A")</f>
        <v>N/A</v>
      </c>
      <c r="T55" s="168" t="str">
        <f xml:space="preserve"> IF(R55="YES",'CASE DATA'!K56,"N/A")</f>
        <v>N/A</v>
      </c>
      <c r="U55" s="168" t="str">
        <f>IF(R55="YES",'CASE DATA'!I56+'CASE DATA'!J56+'CASE DATA'!L56+'CASE DATA'!M56+'CASE DATA'!N56+'CASE DATA'!O56+'CASE DATA'!P56+'CASE DATA'!Q56+'CASE DATA'!R56,"N/A")</f>
        <v>N/A</v>
      </c>
      <c r="V55" s="172" t="str">
        <f>IF(OR('CASE DATA'!E56="123.46",'CASE DATA'!E56="123.47"),"YES","NO")</f>
        <v>NO</v>
      </c>
      <c r="W55" s="172"/>
      <c r="X55" s="168" t="str">
        <f>IF(V55="YES",IF(C55+730.5&lt;'BASIC INFO'!$B$3, "YES","NO"), "N/A")</f>
        <v>N/A</v>
      </c>
      <c r="Y55" s="172" t="str">
        <f t="shared" si="0"/>
        <v>NO</v>
      </c>
      <c r="Z55" s="170" t="str">
        <f xml:space="preserve"> IF('BASIC INFO'!$B$6+6574.5&gt;C55, "YES", "NO")</f>
        <v>YES</v>
      </c>
    </row>
    <row r="56" spans="1:26" x14ac:dyDescent="0.3">
      <c r="A56" s="152" t="str">
        <f xml:space="preserve"> IF('CASE DATA'!A57="","",'CASE DATA'!A57)</f>
        <v/>
      </c>
      <c r="B56" s="152" t="str">
        <f xml:space="preserve"> IF('CASE DATA'!A57="","",'CASE DATA'!E57)</f>
        <v/>
      </c>
      <c r="C56" s="153">
        <f xml:space="preserve"> 'CASE DATA'!C57</f>
        <v>0</v>
      </c>
      <c r="D56" s="8" t="str">
        <f xml:space="preserve"> IF(OR('CASE DATA'!F57="JUV", 'CASE DATA'!F57="JWV"), "YES", "NO")</f>
        <v>NO</v>
      </c>
      <c r="E56" s="8" t="str" cm="1">
        <f t="array" ref="E56">IF(D56="YES",IF(SUM(COUNTIF('CASE DATA'!$F$4:$F$200, {"GTR","GPL","DEF","JUV"}))&gt;0, "YES","NO"),"N/A")</f>
        <v>N/A</v>
      </c>
      <c r="F56" s="8" t="str">
        <f>IF(D56="YES",IF(COUNTIF('CASE DATA'!$C$4:$C$200, "")-COUNTIF('CASE DATA'!$A$4:$A$200, "")&gt;0, "YES","NO"),"N/A")</f>
        <v>N/A</v>
      </c>
      <c r="G56" s="154" t="str">
        <f xml:space="preserve"> _xlfn.IFS(D56="NO", "N/A", AND('BASIC INFO'!$B$3&gt;'BASIC INFO'!$B$6+6574.5, C56+730.5&lt;'BASIC INFO'!$B$3), "YES", 'BASIC INFO'!$B$3&lt;('BASIC INFO'!$B$6+6574.5), "NOT YET 18", C56+730.5&gt;'BASIC INFO'!$B$3, "NOT YET 2 YEARS")</f>
        <v>N/A</v>
      </c>
      <c r="H56" s="169" t="str">
        <f xml:space="preserve"> IF(LEFT('CASE DATA'!E57,4)&lt;&gt;"321.",IF(OR('CASE DATA'!F57="DISM", 'CASE DATA'!F57="ACQ", 'CASE DATA'!F57="NOTF", 'CASE DATA'!F57="WTHD", 'CASE DATA'!F57="TNSF"), "YES", "NO"), "TRAFFIC")</f>
        <v>NO</v>
      </c>
      <c r="I56" s="168" t="str">
        <f xml:space="preserve"> IF(H56="YES",'CASE DATA'!K57,"N/A")</f>
        <v>N/A</v>
      </c>
      <c r="J56" s="168" t="str">
        <f>IF(H56="YES",'CASE DATA'!I57+'CASE DATA'!J57+'CASE DATA'!L57+'CASE DATA'!M57+'CASE DATA'!N57+'CASE DATA'!O57+'CASE DATA'!P57+'CASE DATA'!Q57+'CASE DATA'!R57,"N/A")</f>
        <v>N/A</v>
      </c>
      <c r="K56" s="152" t="str">
        <f xml:space="preserve"> IF(H56="YES",IF(C56+180&lt;'BASIC INFO'!$B$3, "YES", "NO"),"N/A")</f>
        <v>N/A</v>
      </c>
      <c r="L56" s="168" t="str" cm="1">
        <f t="array" ref="L56">IF(OR('CASE DATA'!F57="GTR", 'CASE DATA'!F57="GPL"),IF(SUM(COUNTIF('CASE DATA'!U57:AF57, TABLES!$N$2:$N$217&amp;"*"))&gt;0,"felony","eligible"),"n/a")</f>
        <v>n/a</v>
      </c>
      <c r="M56" s="168" t="str" cm="1">
        <f t="array" ref="M56">IF(L56="eligible",IF(OR((SUM(COUNTIF('CASE DATA'!U57:AF57,TABLES!$P$2:$P$19&amp;"*"))&gt;0),LEFT('CASE DATA'!U57:AF57,4)="717C", LEFT('CASE DATA'!U57:AF57, 3)="719", LEFT('CASE DATA'!U57:AF57,3)="720", LEFT('CASE DATA'!U57:AF57,3)="724", LEFT('CASE DATA'!U57:AF57,3)="726", LEFT('CASE DATA'!U57:AF57,3)="728", LEFT('CASE DATA'!U57:AF57,4)="901A"), "ineligible misd","eligible"),"n/a")</f>
        <v>n/a</v>
      </c>
      <c r="N56" s="168" t="str">
        <f>IF(M56="eligible",IF(COUNTIF('CASE DATA'!$C$4:$C$200, "")-COUNTIF('CASE DATA'!$A$4:$A$200, "")&gt;0, "YES","NO"),"N/A")</f>
        <v>N/A</v>
      </c>
      <c r="O56" s="168" t="str">
        <f xml:space="preserve"> IF(M56="eligible",'CASE DATA'!K57,"N/A")</f>
        <v>N/A</v>
      </c>
      <c r="P56" s="168" t="str">
        <f xml:space="preserve"> IF(M56="eligible",'CASE DATA'!I57+'CASE DATA'!J57+'CASE DATA'!L57+'CASE DATA'!M57+'CASE DATA'!N57+'CASE DATA'!O57+'CASE DATA'!M57+'CASE DATA'!Q57+'CASE DATA'!R57,"N/A")</f>
        <v>N/A</v>
      </c>
      <c r="Q56" s="8" t="str">
        <f>IF(M56="eligible",IF(C56+2920&lt;'BASIC INFO'!$B$3, "YES", "NO"),"N/A")</f>
        <v>N/A</v>
      </c>
      <c r="R56" s="169" t="str">
        <f xml:space="preserve"> IF(OR('CASE DATA'!F57="DEF"), "YES", "NO")</f>
        <v>NO</v>
      </c>
      <c r="S56" s="152" t="str">
        <f>IF(R56="YES",'CASE DATA'!H57,"N/A")</f>
        <v>N/A</v>
      </c>
      <c r="T56" s="168" t="str">
        <f xml:space="preserve"> IF(R56="YES",'CASE DATA'!K57,"N/A")</f>
        <v>N/A</v>
      </c>
      <c r="U56" s="168" t="str">
        <f>IF(R56="YES",'CASE DATA'!I57+'CASE DATA'!J57+'CASE DATA'!L57+'CASE DATA'!M57+'CASE DATA'!N57+'CASE DATA'!O57+'CASE DATA'!P57+'CASE DATA'!Q57+'CASE DATA'!R57,"N/A")</f>
        <v>N/A</v>
      </c>
      <c r="V56" s="172" t="str">
        <f>IF(OR('CASE DATA'!E57="123.46",'CASE DATA'!E57="123.47"),"YES","NO")</f>
        <v>NO</v>
      </c>
      <c r="W56" s="172"/>
      <c r="X56" s="168" t="str">
        <f>IF(V56="YES",IF(C56+730.5&lt;'BASIC INFO'!$B$3, "YES","NO"), "N/A")</f>
        <v>N/A</v>
      </c>
      <c r="Y56" s="172" t="str">
        <f t="shared" si="0"/>
        <v>NO</v>
      </c>
      <c r="Z56" s="170" t="str">
        <f xml:space="preserve"> IF('BASIC INFO'!$B$6+6574.5&gt;C56, "YES", "NO")</f>
        <v>YES</v>
      </c>
    </row>
    <row r="57" spans="1:26" x14ac:dyDescent="0.3">
      <c r="A57" s="152" t="str">
        <f xml:space="preserve"> IF('CASE DATA'!A58="","",'CASE DATA'!A58)</f>
        <v/>
      </c>
      <c r="B57" s="152" t="str">
        <f xml:space="preserve"> IF('CASE DATA'!A58="","",'CASE DATA'!E58)</f>
        <v/>
      </c>
      <c r="C57" s="153">
        <f xml:space="preserve"> 'CASE DATA'!C58</f>
        <v>0</v>
      </c>
      <c r="D57" s="8" t="str">
        <f xml:space="preserve"> IF(OR('CASE DATA'!F58="JUV", 'CASE DATA'!F58="JWV"), "YES", "NO")</f>
        <v>NO</v>
      </c>
      <c r="E57" s="8" t="str" cm="1">
        <f t="array" ref="E57">IF(D57="YES",IF(SUM(COUNTIF('CASE DATA'!$F$4:$F$200, {"GTR","GPL","DEF","JUV"}))&gt;0, "YES","NO"),"N/A")</f>
        <v>N/A</v>
      </c>
      <c r="F57" s="8" t="str">
        <f>IF(D57="YES",IF(COUNTIF('CASE DATA'!$C$4:$C$200, "")-COUNTIF('CASE DATA'!$A$4:$A$200, "")&gt;0, "YES","NO"),"N/A")</f>
        <v>N/A</v>
      </c>
      <c r="G57" s="154" t="str">
        <f xml:space="preserve"> _xlfn.IFS(D57="NO", "N/A", AND('BASIC INFO'!$B$3&gt;'BASIC INFO'!$B$6+6574.5, C57+730.5&lt;'BASIC INFO'!$B$3), "YES", 'BASIC INFO'!$B$3&lt;('BASIC INFO'!$B$6+6574.5), "NOT YET 18", C57+730.5&gt;'BASIC INFO'!$B$3, "NOT YET 2 YEARS")</f>
        <v>N/A</v>
      </c>
      <c r="H57" s="169" t="str">
        <f xml:space="preserve"> IF(LEFT('CASE DATA'!E58,4)&lt;&gt;"321.",IF(OR('CASE DATA'!F58="DISM", 'CASE DATA'!F58="ACQ", 'CASE DATA'!F58="NOTF", 'CASE DATA'!F58="WTHD", 'CASE DATA'!F58="TNSF"), "YES", "NO"), "TRAFFIC")</f>
        <v>NO</v>
      </c>
      <c r="I57" s="168" t="str">
        <f xml:space="preserve"> IF(H57="YES",'CASE DATA'!K58,"N/A")</f>
        <v>N/A</v>
      </c>
      <c r="J57" s="168" t="str">
        <f>IF(H57="YES",'CASE DATA'!I58+'CASE DATA'!J58+'CASE DATA'!L58+'CASE DATA'!M58+'CASE DATA'!N58+'CASE DATA'!O58+'CASE DATA'!P58+'CASE DATA'!Q58+'CASE DATA'!R58,"N/A")</f>
        <v>N/A</v>
      </c>
      <c r="K57" s="152" t="str">
        <f xml:space="preserve"> IF(H57="YES",IF(C57+180&lt;'BASIC INFO'!$B$3, "YES", "NO"),"N/A")</f>
        <v>N/A</v>
      </c>
      <c r="L57" s="168" t="str" cm="1">
        <f t="array" ref="L57">IF(OR('CASE DATA'!F58="GTR", 'CASE DATA'!F58="GPL"),IF(SUM(COUNTIF('CASE DATA'!U58:AF58, TABLES!$N$2:$N$217&amp;"*"))&gt;0,"felony","eligible"),"n/a")</f>
        <v>n/a</v>
      </c>
      <c r="M57" s="168" t="str" cm="1">
        <f t="array" ref="M57">IF(L57="eligible",IF(OR((SUM(COUNTIF('CASE DATA'!U58:AF58,TABLES!$P$2:$P$19&amp;"*"))&gt;0),LEFT('CASE DATA'!U58:AF58,4)="717C", LEFT('CASE DATA'!U58:AF58, 3)="719", LEFT('CASE DATA'!U58:AF58,3)="720", LEFT('CASE DATA'!U58:AF58,3)="724", LEFT('CASE DATA'!U58:AF58,3)="726", LEFT('CASE DATA'!U58:AF58,3)="728", LEFT('CASE DATA'!U58:AF58,4)="901A"), "ineligible misd","eligible"),"n/a")</f>
        <v>n/a</v>
      </c>
      <c r="N57" s="168" t="str">
        <f>IF(M57="eligible",IF(COUNTIF('CASE DATA'!$C$4:$C$200, "")-COUNTIF('CASE DATA'!$A$4:$A$200, "")&gt;0, "YES","NO"),"N/A")</f>
        <v>N/A</v>
      </c>
      <c r="O57" s="168" t="str">
        <f xml:space="preserve"> IF(M57="eligible",'CASE DATA'!K58,"N/A")</f>
        <v>N/A</v>
      </c>
      <c r="P57" s="168" t="str">
        <f xml:space="preserve"> IF(M57="eligible",'CASE DATA'!I58+'CASE DATA'!J58+'CASE DATA'!L58+'CASE DATA'!M58+'CASE DATA'!N58+'CASE DATA'!O58+'CASE DATA'!M58+'CASE DATA'!Q58+'CASE DATA'!R58,"N/A")</f>
        <v>N/A</v>
      </c>
      <c r="Q57" s="8" t="str">
        <f>IF(M57="eligible",IF(C57+2920&lt;'BASIC INFO'!$B$3, "YES", "NO"),"N/A")</f>
        <v>N/A</v>
      </c>
      <c r="R57" s="169" t="str">
        <f xml:space="preserve"> IF(OR('CASE DATA'!F58="DEF"), "YES", "NO")</f>
        <v>NO</v>
      </c>
      <c r="S57" s="152" t="str">
        <f>IF(R57="YES",'CASE DATA'!H58,"N/A")</f>
        <v>N/A</v>
      </c>
      <c r="T57" s="168" t="str">
        <f xml:space="preserve"> IF(R57="YES",'CASE DATA'!K58,"N/A")</f>
        <v>N/A</v>
      </c>
      <c r="U57" s="168" t="str">
        <f>IF(R57="YES",'CASE DATA'!I58+'CASE DATA'!J58+'CASE DATA'!L58+'CASE DATA'!M58+'CASE DATA'!N58+'CASE DATA'!O58+'CASE DATA'!P58+'CASE DATA'!Q58+'CASE DATA'!R58,"N/A")</f>
        <v>N/A</v>
      </c>
      <c r="V57" s="172" t="str">
        <f>IF(OR('CASE DATA'!E58="123.46",'CASE DATA'!E58="123.47"),"YES","NO")</f>
        <v>NO</v>
      </c>
      <c r="W57" s="172"/>
      <c r="X57" s="168" t="str">
        <f>IF(V57="YES",IF(C57+730.5&lt;'BASIC INFO'!$B$3, "YES","NO"), "N/A")</f>
        <v>N/A</v>
      </c>
      <c r="Y57" s="172" t="str">
        <f t="shared" si="0"/>
        <v>NO</v>
      </c>
      <c r="Z57" s="170" t="str">
        <f xml:space="preserve"> IF('BASIC INFO'!$B$6+6574.5&gt;C57, "YES", "NO")</f>
        <v>YES</v>
      </c>
    </row>
    <row r="58" spans="1:26" x14ac:dyDescent="0.3">
      <c r="A58" s="152" t="str">
        <f xml:space="preserve"> IF('CASE DATA'!A59="","",'CASE DATA'!A59)</f>
        <v/>
      </c>
      <c r="B58" s="152" t="str">
        <f xml:space="preserve"> IF('CASE DATA'!A59="","",'CASE DATA'!E59)</f>
        <v/>
      </c>
      <c r="C58" s="153">
        <f xml:space="preserve"> 'CASE DATA'!C59</f>
        <v>0</v>
      </c>
      <c r="D58" s="8" t="str">
        <f xml:space="preserve"> IF(OR('CASE DATA'!F59="JUV", 'CASE DATA'!F59="JWV"), "YES", "NO")</f>
        <v>NO</v>
      </c>
      <c r="E58" s="8" t="str" cm="1">
        <f t="array" ref="E58">IF(D58="YES",IF(SUM(COUNTIF('CASE DATA'!$F$4:$F$200, {"GTR","GPL","DEF","JUV"}))&gt;0, "YES","NO"),"N/A")</f>
        <v>N/A</v>
      </c>
      <c r="F58" s="8" t="str">
        <f>IF(D58="YES",IF(COUNTIF('CASE DATA'!$C$4:$C$200, "")-COUNTIF('CASE DATA'!$A$4:$A$200, "")&gt;0, "YES","NO"),"N/A")</f>
        <v>N/A</v>
      </c>
      <c r="G58" s="154" t="str">
        <f xml:space="preserve"> _xlfn.IFS(D58="NO", "N/A", AND('BASIC INFO'!$B$3&gt;'BASIC INFO'!$B$6+6574.5, C58+730.5&lt;'BASIC INFO'!$B$3), "YES", 'BASIC INFO'!$B$3&lt;('BASIC INFO'!$B$6+6574.5), "NOT YET 18", C58+730.5&gt;'BASIC INFO'!$B$3, "NOT YET 2 YEARS")</f>
        <v>N/A</v>
      </c>
      <c r="H58" s="169" t="str">
        <f xml:space="preserve"> IF(LEFT('CASE DATA'!E59,4)&lt;&gt;"321.",IF(OR('CASE DATA'!F59="DISM", 'CASE DATA'!F59="ACQ", 'CASE DATA'!F59="NOTF", 'CASE DATA'!F59="WTHD", 'CASE DATA'!F59="TNSF"), "YES", "NO"), "TRAFFIC")</f>
        <v>NO</v>
      </c>
      <c r="I58" s="168" t="str">
        <f xml:space="preserve"> IF(H58="YES",'CASE DATA'!K59,"N/A")</f>
        <v>N/A</v>
      </c>
      <c r="J58" s="168" t="str">
        <f>IF(H58="YES",'CASE DATA'!I59+'CASE DATA'!J59+'CASE DATA'!L59+'CASE DATA'!M59+'CASE DATA'!N59+'CASE DATA'!O59+'CASE DATA'!P59+'CASE DATA'!Q59+'CASE DATA'!R59,"N/A")</f>
        <v>N/A</v>
      </c>
      <c r="K58" s="152" t="str">
        <f xml:space="preserve"> IF(H58="YES",IF(C58+180&lt;'BASIC INFO'!$B$3, "YES", "NO"),"N/A")</f>
        <v>N/A</v>
      </c>
      <c r="L58" s="168" t="str" cm="1">
        <f t="array" ref="L58">IF(OR('CASE DATA'!F59="GTR", 'CASE DATA'!F59="GPL"),IF(SUM(COUNTIF('CASE DATA'!U59:AF59, TABLES!$N$2:$N$217&amp;"*"))&gt;0,"felony","eligible"),"n/a")</f>
        <v>n/a</v>
      </c>
      <c r="M58" s="168" t="str" cm="1">
        <f t="array" ref="M58">IF(L58="eligible",IF(OR((SUM(COUNTIF('CASE DATA'!U59:AF59,TABLES!$P$2:$P$19&amp;"*"))&gt;0),LEFT('CASE DATA'!U59:AF59,4)="717C", LEFT('CASE DATA'!U59:AF59, 3)="719", LEFT('CASE DATA'!U59:AF59,3)="720", LEFT('CASE DATA'!U59:AF59,3)="724", LEFT('CASE DATA'!U59:AF59,3)="726", LEFT('CASE DATA'!U59:AF59,3)="728", LEFT('CASE DATA'!U59:AF59,4)="901A"), "ineligible misd","eligible"),"n/a")</f>
        <v>n/a</v>
      </c>
      <c r="N58" s="168" t="str">
        <f>IF(M58="eligible",IF(COUNTIF('CASE DATA'!$C$4:$C$200, "")-COUNTIF('CASE DATA'!$A$4:$A$200, "")&gt;0, "YES","NO"),"N/A")</f>
        <v>N/A</v>
      </c>
      <c r="O58" s="168" t="str">
        <f xml:space="preserve"> IF(M58="eligible",'CASE DATA'!K59,"N/A")</f>
        <v>N/A</v>
      </c>
      <c r="P58" s="168" t="str">
        <f xml:space="preserve"> IF(M58="eligible",'CASE DATA'!I59+'CASE DATA'!J59+'CASE DATA'!L59+'CASE DATA'!M59+'CASE DATA'!N59+'CASE DATA'!O59+'CASE DATA'!M59+'CASE DATA'!Q59+'CASE DATA'!R59,"N/A")</f>
        <v>N/A</v>
      </c>
      <c r="Q58" s="8" t="str">
        <f>IF(M58="eligible",IF(C58+2920&lt;'BASIC INFO'!$B$3, "YES", "NO"),"N/A")</f>
        <v>N/A</v>
      </c>
      <c r="R58" s="169" t="str">
        <f xml:space="preserve"> IF(OR('CASE DATA'!F59="DEF"), "YES", "NO")</f>
        <v>NO</v>
      </c>
      <c r="S58" s="152" t="str">
        <f>IF(R58="YES",'CASE DATA'!H59,"N/A")</f>
        <v>N/A</v>
      </c>
      <c r="T58" s="168" t="str">
        <f xml:space="preserve"> IF(R58="YES",'CASE DATA'!K59,"N/A")</f>
        <v>N/A</v>
      </c>
      <c r="U58" s="168" t="str">
        <f>IF(R58="YES",'CASE DATA'!I59+'CASE DATA'!J59+'CASE DATA'!L59+'CASE DATA'!M59+'CASE DATA'!N59+'CASE DATA'!O59+'CASE DATA'!P59+'CASE DATA'!Q59+'CASE DATA'!R59,"N/A")</f>
        <v>N/A</v>
      </c>
      <c r="V58" s="172" t="str">
        <f>IF(OR('CASE DATA'!E59="123.46",'CASE DATA'!E59="123.47"),"YES","NO")</f>
        <v>NO</v>
      </c>
      <c r="W58" s="172"/>
      <c r="X58" s="168" t="str">
        <f>IF(V58="YES",IF(C58+730.5&lt;'BASIC INFO'!$B$3, "YES","NO"), "N/A")</f>
        <v>N/A</v>
      </c>
      <c r="Y58" s="172" t="str">
        <f t="shared" si="0"/>
        <v>NO</v>
      </c>
      <c r="Z58" s="170" t="str">
        <f xml:space="preserve"> IF('BASIC INFO'!$B$6+6574.5&gt;C58, "YES", "NO")</f>
        <v>YES</v>
      </c>
    </row>
    <row r="59" spans="1:26" x14ac:dyDescent="0.3">
      <c r="A59" s="152" t="str">
        <f xml:space="preserve"> IF('CASE DATA'!A60="","",'CASE DATA'!A60)</f>
        <v/>
      </c>
      <c r="B59" s="152" t="str">
        <f xml:space="preserve"> IF('CASE DATA'!A60="","",'CASE DATA'!E60)</f>
        <v/>
      </c>
      <c r="C59" s="153">
        <f xml:space="preserve"> 'CASE DATA'!C60</f>
        <v>0</v>
      </c>
      <c r="D59" s="8" t="str">
        <f xml:space="preserve"> IF(OR('CASE DATA'!F60="JUV", 'CASE DATA'!F60="JWV"), "YES", "NO")</f>
        <v>NO</v>
      </c>
      <c r="E59" s="8" t="str" cm="1">
        <f t="array" ref="E59">IF(D59="YES",IF(SUM(COUNTIF('CASE DATA'!$F$4:$F$200, {"GTR","GPL","DEF","JUV"}))&gt;0, "YES","NO"),"N/A")</f>
        <v>N/A</v>
      </c>
      <c r="F59" s="8" t="str">
        <f>IF(D59="YES",IF(COUNTIF('CASE DATA'!$C$4:$C$200, "")-COUNTIF('CASE DATA'!$A$4:$A$200, "")&gt;0, "YES","NO"),"N/A")</f>
        <v>N/A</v>
      </c>
      <c r="G59" s="154" t="str">
        <f xml:space="preserve"> _xlfn.IFS(D59="NO", "N/A", AND('BASIC INFO'!$B$3&gt;'BASIC INFO'!$B$6+6574.5, C59+730.5&lt;'BASIC INFO'!$B$3), "YES", 'BASIC INFO'!$B$3&lt;('BASIC INFO'!$B$6+6574.5), "NOT YET 18", C59+730.5&gt;'BASIC INFO'!$B$3, "NOT YET 2 YEARS")</f>
        <v>N/A</v>
      </c>
      <c r="H59" s="169" t="str">
        <f xml:space="preserve"> IF(LEFT('CASE DATA'!E60,4)&lt;&gt;"321.",IF(OR('CASE DATA'!F60="DISM", 'CASE DATA'!F60="ACQ", 'CASE DATA'!F60="NOTF", 'CASE DATA'!F60="WTHD", 'CASE DATA'!F60="TNSF"), "YES", "NO"), "TRAFFIC")</f>
        <v>NO</v>
      </c>
      <c r="I59" s="168" t="str">
        <f xml:space="preserve"> IF(H59="YES",'CASE DATA'!K60,"N/A")</f>
        <v>N/A</v>
      </c>
      <c r="J59" s="168" t="str">
        <f>IF(H59="YES",'CASE DATA'!I60+'CASE DATA'!J60+'CASE DATA'!L60+'CASE DATA'!M60+'CASE DATA'!N60+'CASE DATA'!O60+'CASE DATA'!P60+'CASE DATA'!Q60+'CASE DATA'!R60,"N/A")</f>
        <v>N/A</v>
      </c>
      <c r="K59" s="152" t="str">
        <f xml:space="preserve"> IF(H59="YES",IF(C59+180&lt;'BASIC INFO'!$B$3, "YES", "NO"),"N/A")</f>
        <v>N/A</v>
      </c>
      <c r="L59" s="168" t="str" cm="1">
        <f t="array" ref="L59">IF(OR('CASE DATA'!F60="GTR", 'CASE DATA'!F60="GPL"),IF(SUM(COUNTIF('CASE DATA'!U60:AF60, TABLES!$N$2:$N$217&amp;"*"))&gt;0,"felony","eligible"),"n/a")</f>
        <v>n/a</v>
      </c>
      <c r="M59" s="168" t="str" cm="1">
        <f t="array" ref="M59">IF(L59="eligible",IF(OR((SUM(COUNTIF('CASE DATA'!U60:AF60,TABLES!$P$2:$P$19&amp;"*"))&gt;0),LEFT('CASE DATA'!U60:AF60,4)="717C", LEFT('CASE DATA'!U60:AF60, 3)="719", LEFT('CASE DATA'!U60:AF60,3)="720", LEFT('CASE DATA'!U60:AF60,3)="724", LEFT('CASE DATA'!U60:AF60,3)="726", LEFT('CASE DATA'!U60:AF60,3)="728", LEFT('CASE DATA'!U60:AF60,4)="901A"), "ineligible misd","eligible"),"n/a")</f>
        <v>n/a</v>
      </c>
      <c r="N59" s="168" t="str">
        <f>IF(M59="eligible",IF(COUNTIF('CASE DATA'!$C$4:$C$200, "")-COUNTIF('CASE DATA'!$A$4:$A$200, "")&gt;0, "YES","NO"),"N/A")</f>
        <v>N/A</v>
      </c>
      <c r="O59" s="168" t="str">
        <f xml:space="preserve"> IF(M59="eligible",'CASE DATA'!K60,"N/A")</f>
        <v>N/A</v>
      </c>
      <c r="P59" s="168" t="str">
        <f xml:space="preserve"> IF(M59="eligible",'CASE DATA'!I60+'CASE DATA'!J60+'CASE DATA'!L60+'CASE DATA'!M60+'CASE DATA'!N60+'CASE DATA'!O60+'CASE DATA'!M60+'CASE DATA'!Q60+'CASE DATA'!R60,"N/A")</f>
        <v>N/A</v>
      </c>
      <c r="Q59" s="8" t="str">
        <f>IF(M59="eligible",IF(C59+2920&lt;'BASIC INFO'!$B$3, "YES", "NO"),"N/A")</f>
        <v>N/A</v>
      </c>
      <c r="R59" s="169" t="str">
        <f xml:space="preserve"> IF(OR('CASE DATA'!F60="DEF"), "YES", "NO")</f>
        <v>NO</v>
      </c>
      <c r="S59" s="152" t="str">
        <f>IF(R59="YES",'CASE DATA'!H60,"N/A")</f>
        <v>N/A</v>
      </c>
      <c r="T59" s="168" t="str">
        <f xml:space="preserve"> IF(R59="YES",'CASE DATA'!K60,"N/A")</f>
        <v>N/A</v>
      </c>
      <c r="U59" s="168" t="str">
        <f>IF(R59="YES",'CASE DATA'!I60+'CASE DATA'!J60+'CASE DATA'!L60+'CASE DATA'!M60+'CASE DATA'!N60+'CASE DATA'!O60+'CASE DATA'!P60+'CASE DATA'!Q60+'CASE DATA'!R60,"N/A")</f>
        <v>N/A</v>
      </c>
      <c r="V59" s="172" t="str">
        <f>IF(OR('CASE DATA'!E60="123.46",'CASE DATA'!E60="123.47"),"YES","NO")</f>
        <v>NO</v>
      </c>
      <c r="W59" s="172"/>
      <c r="X59" s="168" t="str">
        <f>IF(V59="YES",IF(C59+730.5&lt;'BASIC INFO'!$B$3, "YES","NO"), "N/A")</f>
        <v>N/A</v>
      </c>
      <c r="Y59" s="172" t="str">
        <f t="shared" si="0"/>
        <v>NO</v>
      </c>
      <c r="Z59" s="170" t="str">
        <f xml:space="preserve"> IF('BASIC INFO'!$B$6+6574.5&gt;C59, "YES", "NO")</f>
        <v>YES</v>
      </c>
    </row>
    <row r="60" spans="1:26" x14ac:dyDescent="0.3">
      <c r="A60" s="152" t="str">
        <f xml:space="preserve"> IF('CASE DATA'!A61="","",'CASE DATA'!A61)</f>
        <v/>
      </c>
      <c r="B60" s="152" t="str">
        <f xml:space="preserve"> IF('CASE DATA'!A61="","",'CASE DATA'!E61)</f>
        <v/>
      </c>
      <c r="C60" s="153">
        <f xml:space="preserve"> 'CASE DATA'!C61</f>
        <v>0</v>
      </c>
      <c r="D60" s="8" t="str">
        <f xml:space="preserve"> IF(OR('CASE DATA'!F61="JUV", 'CASE DATA'!F61="JWV"), "YES", "NO")</f>
        <v>NO</v>
      </c>
      <c r="E60" s="8" t="str" cm="1">
        <f t="array" ref="E60">IF(D60="YES",IF(SUM(COUNTIF('CASE DATA'!$F$4:$F$200, {"GTR","GPL","DEF","JUV"}))&gt;0, "YES","NO"),"N/A")</f>
        <v>N/A</v>
      </c>
      <c r="F60" s="8" t="str">
        <f>IF(D60="YES",IF(COUNTIF('CASE DATA'!$C$4:$C$200, "")-COUNTIF('CASE DATA'!$A$4:$A$200, "")&gt;0, "YES","NO"),"N/A")</f>
        <v>N/A</v>
      </c>
      <c r="G60" s="154" t="str">
        <f xml:space="preserve"> _xlfn.IFS(D60="NO", "N/A", AND('BASIC INFO'!$B$3&gt;'BASIC INFO'!$B$6+6574.5, C60+730.5&lt;'BASIC INFO'!$B$3), "YES", 'BASIC INFO'!$B$3&lt;('BASIC INFO'!$B$6+6574.5), "NOT YET 18", C60+730.5&gt;'BASIC INFO'!$B$3, "NOT YET 2 YEARS")</f>
        <v>N/A</v>
      </c>
      <c r="H60" s="169" t="str">
        <f xml:space="preserve"> IF(LEFT('CASE DATA'!E61,4)&lt;&gt;"321.",IF(OR('CASE DATA'!F61="DISM", 'CASE DATA'!F61="ACQ", 'CASE DATA'!F61="NOTF", 'CASE DATA'!F61="WTHD", 'CASE DATA'!F61="TNSF"), "YES", "NO"), "TRAFFIC")</f>
        <v>NO</v>
      </c>
      <c r="I60" s="168" t="str">
        <f xml:space="preserve"> IF(H60="YES",'CASE DATA'!K61,"N/A")</f>
        <v>N/A</v>
      </c>
      <c r="J60" s="168" t="str">
        <f>IF(H60="YES",'CASE DATA'!I61+'CASE DATA'!J61+'CASE DATA'!L61+'CASE DATA'!M61+'CASE DATA'!N61+'CASE DATA'!O61+'CASE DATA'!P61+'CASE DATA'!Q61+'CASE DATA'!R61,"N/A")</f>
        <v>N/A</v>
      </c>
      <c r="K60" s="152" t="str">
        <f xml:space="preserve"> IF(H60="YES",IF(C60+180&lt;'BASIC INFO'!$B$3, "YES", "NO"),"N/A")</f>
        <v>N/A</v>
      </c>
      <c r="L60" s="168" t="str" cm="1">
        <f t="array" ref="L60">IF(OR('CASE DATA'!F61="GTR", 'CASE DATA'!F61="GPL"),IF(SUM(COUNTIF('CASE DATA'!U61:AF61, TABLES!$N$2:$N$217&amp;"*"))&gt;0,"felony","eligible"),"n/a")</f>
        <v>n/a</v>
      </c>
      <c r="M60" s="168" t="str" cm="1">
        <f t="array" ref="M60">IF(L60="eligible",IF(OR((SUM(COUNTIF('CASE DATA'!U61:AF61,TABLES!$P$2:$P$19&amp;"*"))&gt;0),LEFT('CASE DATA'!U61:AF61,4)="717C", LEFT('CASE DATA'!U61:AF61, 3)="719", LEFT('CASE DATA'!U61:AF61,3)="720", LEFT('CASE DATA'!U61:AF61,3)="724", LEFT('CASE DATA'!U61:AF61,3)="726", LEFT('CASE DATA'!U61:AF61,3)="728", LEFT('CASE DATA'!U61:AF61,4)="901A"), "ineligible misd","eligible"),"n/a")</f>
        <v>n/a</v>
      </c>
      <c r="N60" s="168" t="str">
        <f>IF(M60="eligible",IF(COUNTIF('CASE DATA'!$C$4:$C$200, "")-COUNTIF('CASE DATA'!$A$4:$A$200, "")&gt;0, "YES","NO"),"N/A")</f>
        <v>N/A</v>
      </c>
      <c r="O60" s="168" t="str">
        <f xml:space="preserve"> IF(M60="eligible",'CASE DATA'!K61,"N/A")</f>
        <v>N/A</v>
      </c>
      <c r="P60" s="168" t="str">
        <f xml:space="preserve"> IF(M60="eligible",'CASE DATA'!I61+'CASE DATA'!J61+'CASE DATA'!L61+'CASE DATA'!M61+'CASE DATA'!N61+'CASE DATA'!O61+'CASE DATA'!M61+'CASE DATA'!Q61+'CASE DATA'!R61,"N/A")</f>
        <v>N/A</v>
      </c>
      <c r="Q60" s="8" t="str">
        <f>IF(M60="eligible",IF(C60+2920&lt;'BASIC INFO'!$B$3, "YES", "NO"),"N/A")</f>
        <v>N/A</v>
      </c>
      <c r="R60" s="169" t="str">
        <f xml:space="preserve"> IF(OR('CASE DATA'!F61="DEF"), "YES", "NO")</f>
        <v>NO</v>
      </c>
      <c r="S60" s="152" t="str">
        <f>IF(R60="YES",'CASE DATA'!H61,"N/A")</f>
        <v>N/A</v>
      </c>
      <c r="T60" s="168" t="str">
        <f xml:space="preserve"> IF(R60="YES",'CASE DATA'!K61,"N/A")</f>
        <v>N/A</v>
      </c>
      <c r="U60" s="168" t="str">
        <f>IF(R60="YES",'CASE DATA'!I61+'CASE DATA'!J61+'CASE DATA'!L61+'CASE DATA'!M61+'CASE DATA'!N61+'CASE DATA'!O61+'CASE DATA'!P61+'CASE DATA'!Q61+'CASE DATA'!R61,"N/A")</f>
        <v>N/A</v>
      </c>
      <c r="V60" s="172" t="str">
        <f>IF(OR('CASE DATA'!E61="123.46",'CASE DATA'!E61="123.47"),"YES","NO")</f>
        <v>NO</v>
      </c>
      <c r="W60" s="172"/>
      <c r="X60" s="168" t="str">
        <f>IF(V60="YES",IF(C60+730.5&lt;'BASIC INFO'!$B$3, "YES","NO"), "N/A")</f>
        <v>N/A</v>
      </c>
      <c r="Y60" s="172" t="str">
        <f t="shared" si="0"/>
        <v>NO</v>
      </c>
      <c r="Z60" s="170" t="str">
        <f xml:space="preserve"> IF('BASIC INFO'!$B$6+6574.5&gt;C60, "YES", "NO")</f>
        <v>YES</v>
      </c>
    </row>
    <row r="61" spans="1:26" x14ac:dyDescent="0.3">
      <c r="A61" s="152" t="str">
        <f xml:space="preserve"> IF('CASE DATA'!A62="","",'CASE DATA'!A62)</f>
        <v/>
      </c>
      <c r="B61" s="152" t="str">
        <f xml:space="preserve"> IF('CASE DATA'!A62="","",'CASE DATA'!E62)</f>
        <v/>
      </c>
      <c r="C61" s="153">
        <f xml:space="preserve"> 'CASE DATA'!C62</f>
        <v>0</v>
      </c>
      <c r="D61" s="8" t="str">
        <f xml:space="preserve"> IF(OR('CASE DATA'!F62="JUV", 'CASE DATA'!F62="JWV"), "YES", "NO")</f>
        <v>NO</v>
      </c>
      <c r="E61" s="8" t="str" cm="1">
        <f t="array" ref="E61">IF(D61="YES",IF(SUM(COUNTIF('CASE DATA'!$F$4:$F$200, {"GTR","GPL","DEF","JUV"}))&gt;0, "YES","NO"),"N/A")</f>
        <v>N/A</v>
      </c>
      <c r="F61" s="8" t="str">
        <f>IF(D61="YES",IF(COUNTIF('CASE DATA'!$C$4:$C$200, "")-COUNTIF('CASE DATA'!$A$4:$A$200, "")&gt;0, "YES","NO"),"N/A")</f>
        <v>N/A</v>
      </c>
      <c r="G61" s="154" t="str">
        <f xml:space="preserve"> _xlfn.IFS(D61="NO", "N/A", AND('BASIC INFO'!$B$3&gt;'BASIC INFO'!$B$6+6574.5, C61+730.5&lt;'BASIC INFO'!$B$3), "YES", 'BASIC INFO'!$B$3&lt;('BASIC INFO'!$B$6+6574.5), "NOT YET 18", C61+730.5&gt;'BASIC INFO'!$B$3, "NOT YET 2 YEARS")</f>
        <v>N/A</v>
      </c>
      <c r="H61" s="169" t="str">
        <f xml:space="preserve"> IF(LEFT('CASE DATA'!E62,4)&lt;&gt;"321.",IF(OR('CASE DATA'!F62="DISM", 'CASE DATA'!F62="ACQ", 'CASE DATA'!F62="NOTF", 'CASE DATA'!F62="WTHD", 'CASE DATA'!F62="TNSF"), "YES", "NO"), "TRAFFIC")</f>
        <v>NO</v>
      </c>
      <c r="I61" s="168" t="str">
        <f xml:space="preserve"> IF(H61="YES",'CASE DATA'!K62,"N/A")</f>
        <v>N/A</v>
      </c>
      <c r="J61" s="168" t="str">
        <f>IF(H61="YES",'CASE DATA'!I62+'CASE DATA'!J62+'CASE DATA'!L62+'CASE DATA'!M62+'CASE DATA'!N62+'CASE DATA'!O62+'CASE DATA'!P62+'CASE DATA'!Q62+'CASE DATA'!R62,"N/A")</f>
        <v>N/A</v>
      </c>
      <c r="K61" s="152" t="str">
        <f xml:space="preserve"> IF(H61="YES",IF(C61+180&lt;'BASIC INFO'!$B$3, "YES", "NO"),"N/A")</f>
        <v>N/A</v>
      </c>
      <c r="L61" s="168" t="str" cm="1">
        <f t="array" ref="L61">IF(OR('CASE DATA'!F62="GTR", 'CASE DATA'!F62="GPL"),IF(SUM(COUNTIF('CASE DATA'!U62:AF62, TABLES!$N$2:$N$217&amp;"*"))&gt;0,"felony","eligible"),"n/a")</f>
        <v>n/a</v>
      </c>
      <c r="M61" s="168" t="str" cm="1">
        <f t="array" ref="M61">IF(L61="eligible",IF(OR((SUM(COUNTIF('CASE DATA'!U62:AF62,TABLES!$P$2:$P$19&amp;"*"))&gt;0),LEFT('CASE DATA'!U62:AF62,4)="717C", LEFT('CASE DATA'!U62:AF62, 3)="719", LEFT('CASE DATA'!U62:AF62,3)="720", LEFT('CASE DATA'!U62:AF62,3)="724", LEFT('CASE DATA'!U62:AF62,3)="726", LEFT('CASE DATA'!U62:AF62,3)="728", LEFT('CASE DATA'!U62:AF62,4)="901A"), "ineligible misd","eligible"),"n/a")</f>
        <v>n/a</v>
      </c>
      <c r="N61" s="168" t="str">
        <f>IF(M61="eligible",IF(COUNTIF('CASE DATA'!$C$4:$C$200, "")-COUNTIF('CASE DATA'!$A$4:$A$200, "")&gt;0, "YES","NO"),"N/A")</f>
        <v>N/A</v>
      </c>
      <c r="O61" s="168" t="str">
        <f xml:space="preserve"> IF(M61="eligible",'CASE DATA'!K62,"N/A")</f>
        <v>N/A</v>
      </c>
      <c r="P61" s="168" t="str">
        <f xml:space="preserve"> IF(M61="eligible",'CASE DATA'!I62+'CASE DATA'!J62+'CASE DATA'!L62+'CASE DATA'!M62+'CASE DATA'!N62+'CASE DATA'!O62+'CASE DATA'!M62+'CASE DATA'!Q62+'CASE DATA'!R62,"N/A")</f>
        <v>N/A</v>
      </c>
      <c r="Q61" s="8" t="str">
        <f>IF(M61="eligible",IF(C61+2920&lt;'BASIC INFO'!$B$3, "YES", "NO"),"N/A")</f>
        <v>N/A</v>
      </c>
      <c r="R61" s="169" t="str">
        <f xml:space="preserve"> IF(OR('CASE DATA'!F62="DEF"), "YES", "NO")</f>
        <v>NO</v>
      </c>
      <c r="S61" s="152" t="str">
        <f>IF(R61="YES",'CASE DATA'!H62,"N/A")</f>
        <v>N/A</v>
      </c>
      <c r="T61" s="168" t="str">
        <f xml:space="preserve"> IF(R61="YES",'CASE DATA'!K62,"N/A")</f>
        <v>N/A</v>
      </c>
      <c r="U61" s="168" t="str">
        <f>IF(R61="YES",'CASE DATA'!I62+'CASE DATA'!J62+'CASE DATA'!L62+'CASE DATA'!M62+'CASE DATA'!N62+'CASE DATA'!O62+'CASE DATA'!P62+'CASE DATA'!Q62+'CASE DATA'!R62,"N/A")</f>
        <v>N/A</v>
      </c>
      <c r="V61" s="172" t="str">
        <f>IF(OR('CASE DATA'!E62="123.46",'CASE DATA'!E62="123.47"),"YES","NO")</f>
        <v>NO</v>
      </c>
      <c r="W61" s="172"/>
      <c r="X61" s="168" t="str">
        <f>IF(V61="YES",IF(C61+730.5&lt;'BASIC INFO'!$B$3, "YES","NO"), "N/A")</f>
        <v>N/A</v>
      </c>
      <c r="Y61" s="172" t="str">
        <f t="shared" si="0"/>
        <v>NO</v>
      </c>
      <c r="Z61" s="170" t="str">
        <f xml:space="preserve"> IF('BASIC INFO'!$B$6+6574.5&gt;C61, "YES", "NO")</f>
        <v>YES</v>
      </c>
    </row>
    <row r="62" spans="1:26" x14ac:dyDescent="0.3">
      <c r="A62" s="152" t="str">
        <f xml:space="preserve"> IF('CASE DATA'!A63="","",'CASE DATA'!A63)</f>
        <v/>
      </c>
      <c r="B62" s="152" t="str">
        <f xml:space="preserve"> IF('CASE DATA'!A63="","",'CASE DATA'!E63)</f>
        <v/>
      </c>
      <c r="C62" s="153">
        <f xml:space="preserve"> 'CASE DATA'!C63</f>
        <v>0</v>
      </c>
      <c r="D62" s="8" t="str">
        <f xml:space="preserve"> IF(OR('CASE DATA'!F63="JUV", 'CASE DATA'!F63="JWV"), "YES", "NO")</f>
        <v>NO</v>
      </c>
      <c r="E62" s="8" t="str" cm="1">
        <f t="array" ref="E62">IF(D62="YES",IF(SUM(COUNTIF('CASE DATA'!$F$4:$F$200, {"GTR","GPL","DEF","JUV"}))&gt;0, "YES","NO"),"N/A")</f>
        <v>N/A</v>
      </c>
      <c r="F62" s="8" t="str">
        <f>IF(D62="YES",IF(COUNTIF('CASE DATA'!$C$4:$C$200, "")-COUNTIF('CASE DATA'!$A$4:$A$200, "")&gt;0, "YES","NO"),"N/A")</f>
        <v>N/A</v>
      </c>
      <c r="G62" s="154" t="str">
        <f xml:space="preserve"> _xlfn.IFS(D62="NO", "N/A", AND('BASIC INFO'!$B$3&gt;'BASIC INFO'!$B$6+6574.5, C62+730.5&lt;'BASIC INFO'!$B$3), "YES", 'BASIC INFO'!$B$3&lt;('BASIC INFO'!$B$6+6574.5), "NOT YET 18", C62+730.5&gt;'BASIC INFO'!$B$3, "NOT YET 2 YEARS")</f>
        <v>N/A</v>
      </c>
      <c r="H62" s="169" t="str">
        <f xml:space="preserve"> IF(LEFT('CASE DATA'!E63,4)&lt;&gt;"321.",IF(OR('CASE DATA'!F63="DISM", 'CASE DATA'!F63="ACQ", 'CASE DATA'!F63="NOTF", 'CASE DATA'!F63="WTHD", 'CASE DATA'!F63="TNSF"), "YES", "NO"), "TRAFFIC")</f>
        <v>NO</v>
      </c>
      <c r="I62" s="168" t="str">
        <f xml:space="preserve"> IF(H62="YES",'CASE DATA'!K63,"N/A")</f>
        <v>N/A</v>
      </c>
      <c r="J62" s="168" t="str">
        <f>IF(H62="YES",'CASE DATA'!I63+'CASE DATA'!J63+'CASE DATA'!L63+'CASE DATA'!M63+'CASE DATA'!N63+'CASE DATA'!O63+'CASE DATA'!P63+'CASE DATA'!Q63+'CASE DATA'!R63,"N/A")</f>
        <v>N/A</v>
      </c>
      <c r="K62" s="152" t="str">
        <f xml:space="preserve"> IF(H62="YES",IF(C62+180&lt;'BASIC INFO'!$B$3, "YES", "NO"),"N/A")</f>
        <v>N/A</v>
      </c>
      <c r="L62" s="168" t="str" cm="1">
        <f t="array" ref="L62">IF(OR('CASE DATA'!F63="GTR", 'CASE DATA'!F63="GPL"),IF(SUM(COUNTIF('CASE DATA'!U63:AF63, TABLES!$N$2:$N$217&amp;"*"))&gt;0,"felony","eligible"),"n/a")</f>
        <v>n/a</v>
      </c>
      <c r="M62" s="168" t="str" cm="1">
        <f t="array" ref="M62">IF(L62="eligible",IF(OR((SUM(COUNTIF('CASE DATA'!U63:AF63,TABLES!$P$2:$P$19&amp;"*"))&gt;0),LEFT('CASE DATA'!U63:AF63,4)="717C", LEFT('CASE DATA'!U63:AF63, 3)="719", LEFT('CASE DATA'!U63:AF63,3)="720", LEFT('CASE DATA'!U63:AF63,3)="724", LEFT('CASE DATA'!U63:AF63,3)="726", LEFT('CASE DATA'!U63:AF63,3)="728", LEFT('CASE DATA'!U63:AF63,4)="901A"), "ineligible misd","eligible"),"n/a")</f>
        <v>n/a</v>
      </c>
      <c r="N62" s="168" t="str">
        <f>IF(M62="eligible",IF(COUNTIF('CASE DATA'!$C$4:$C$200, "")-COUNTIF('CASE DATA'!$A$4:$A$200, "")&gt;0, "YES","NO"),"N/A")</f>
        <v>N/A</v>
      </c>
      <c r="O62" s="168" t="str">
        <f xml:space="preserve"> IF(M62="eligible",'CASE DATA'!K63,"N/A")</f>
        <v>N/A</v>
      </c>
      <c r="P62" s="168" t="str">
        <f xml:space="preserve"> IF(M62="eligible",'CASE DATA'!I63+'CASE DATA'!J63+'CASE DATA'!L63+'CASE DATA'!M63+'CASE DATA'!N63+'CASE DATA'!O63+'CASE DATA'!M63+'CASE DATA'!Q63+'CASE DATA'!R63,"N/A")</f>
        <v>N/A</v>
      </c>
      <c r="Q62" s="8" t="str">
        <f>IF(M62="eligible",IF(C62+2920&lt;'BASIC INFO'!$B$3, "YES", "NO"),"N/A")</f>
        <v>N/A</v>
      </c>
      <c r="R62" s="169" t="str">
        <f xml:space="preserve"> IF(OR('CASE DATA'!F63="DEF"), "YES", "NO")</f>
        <v>NO</v>
      </c>
      <c r="S62" s="152" t="str">
        <f>IF(R62="YES",'CASE DATA'!H63,"N/A")</f>
        <v>N/A</v>
      </c>
      <c r="T62" s="168" t="str">
        <f xml:space="preserve"> IF(R62="YES",'CASE DATA'!K63,"N/A")</f>
        <v>N/A</v>
      </c>
      <c r="U62" s="168" t="str">
        <f>IF(R62="YES",'CASE DATA'!I63+'CASE DATA'!J63+'CASE DATA'!L63+'CASE DATA'!M63+'CASE DATA'!N63+'CASE DATA'!O63+'CASE DATA'!P63+'CASE DATA'!Q63+'CASE DATA'!R63,"N/A")</f>
        <v>N/A</v>
      </c>
      <c r="V62" s="172" t="str">
        <f>IF(OR('CASE DATA'!E63="123.46",'CASE DATA'!E63="123.47"),"YES","NO")</f>
        <v>NO</v>
      </c>
      <c r="W62" s="172"/>
      <c r="X62" s="168" t="str">
        <f>IF(V62="YES",IF(C62+730.5&lt;'BASIC INFO'!$B$3, "YES","NO"), "N/A")</f>
        <v>N/A</v>
      </c>
      <c r="Y62" s="172" t="str">
        <f t="shared" si="0"/>
        <v>NO</v>
      </c>
      <c r="Z62" s="170" t="str">
        <f xml:space="preserve"> IF('BASIC INFO'!$B$6+6574.5&gt;C62, "YES", "NO")</f>
        <v>YES</v>
      </c>
    </row>
    <row r="63" spans="1:26" x14ac:dyDescent="0.3">
      <c r="A63" s="152" t="str">
        <f xml:space="preserve"> IF('CASE DATA'!A64="","",'CASE DATA'!A64)</f>
        <v/>
      </c>
      <c r="B63" s="152" t="str">
        <f xml:space="preserve"> IF('CASE DATA'!A64="","",'CASE DATA'!E64)</f>
        <v/>
      </c>
      <c r="C63" s="153">
        <f xml:space="preserve"> 'CASE DATA'!C64</f>
        <v>0</v>
      </c>
      <c r="D63" s="8" t="str">
        <f xml:space="preserve"> IF(OR('CASE DATA'!F64="JUV", 'CASE DATA'!F64="JWV"), "YES", "NO")</f>
        <v>NO</v>
      </c>
      <c r="E63" s="8" t="str" cm="1">
        <f t="array" ref="E63">IF(D63="YES",IF(SUM(COUNTIF('CASE DATA'!$F$4:$F$200, {"GTR","GPL","DEF","JUV"}))&gt;0, "YES","NO"),"N/A")</f>
        <v>N/A</v>
      </c>
      <c r="F63" s="8" t="str">
        <f>IF(D63="YES",IF(COUNTIF('CASE DATA'!$C$4:$C$200, "")-COUNTIF('CASE DATA'!$A$4:$A$200, "")&gt;0, "YES","NO"),"N/A")</f>
        <v>N/A</v>
      </c>
      <c r="G63" s="154" t="str">
        <f xml:space="preserve"> _xlfn.IFS(D63="NO", "N/A", AND('BASIC INFO'!$B$3&gt;'BASIC INFO'!$B$6+6574.5, C63+730.5&lt;'BASIC INFO'!$B$3), "YES", 'BASIC INFO'!$B$3&lt;('BASIC INFO'!$B$6+6574.5), "NOT YET 18", C63+730.5&gt;'BASIC INFO'!$B$3, "NOT YET 2 YEARS")</f>
        <v>N/A</v>
      </c>
      <c r="H63" s="169" t="str">
        <f xml:space="preserve"> IF(LEFT('CASE DATA'!E64,4)&lt;&gt;"321.",IF(OR('CASE DATA'!F64="DISM", 'CASE DATA'!F64="ACQ", 'CASE DATA'!F64="NOTF", 'CASE DATA'!F64="WTHD", 'CASE DATA'!F64="TNSF"), "YES", "NO"), "TRAFFIC")</f>
        <v>NO</v>
      </c>
      <c r="I63" s="168" t="str">
        <f xml:space="preserve"> IF(H63="YES",'CASE DATA'!K64,"N/A")</f>
        <v>N/A</v>
      </c>
      <c r="J63" s="168" t="str">
        <f>IF(H63="YES",'CASE DATA'!I64+'CASE DATA'!J64+'CASE DATA'!L64+'CASE DATA'!M64+'CASE DATA'!N64+'CASE DATA'!O64+'CASE DATA'!P64+'CASE DATA'!Q64+'CASE DATA'!R64,"N/A")</f>
        <v>N/A</v>
      </c>
      <c r="K63" s="152" t="str">
        <f xml:space="preserve"> IF(H63="YES",IF(C63+180&lt;'BASIC INFO'!$B$3, "YES", "NO"),"N/A")</f>
        <v>N/A</v>
      </c>
      <c r="L63" s="168" t="str" cm="1">
        <f t="array" ref="L63">IF(OR('CASE DATA'!F64="GTR", 'CASE DATA'!F64="GPL"),IF(SUM(COUNTIF('CASE DATA'!U64:AF64, TABLES!$N$2:$N$217&amp;"*"))&gt;0,"felony","eligible"),"n/a")</f>
        <v>n/a</v>
      </c>
      <c r="M63" s="168" t="str" cm="1">
        <f t="array" ref="M63">IF(L63="eligible",IF(OR((SUM(COUNTIF('CASE DATA'!U64:AF64,TABLES!$P$2:$P$19&amp;"*"))&gt;0),LEFT('CASE DATA'!U64:AF64,4)="717C", LEFT('CASE DATA'!U64:AF64, 3)="719", LEFT('CASE DATA'!U64:AF64,3)="720", LEFT('CASE DATA'!U64:AF64,3)="724", LEFT('CASE DATA'!U64:AF64,3)="726", LEFT('CASE DATA'!U64:AF64,3)="728", LEFT('CASE DATA'!U64:AF64,4)="901A"), "ineligible misd","eligible"),"n/a")</f>
        <v>n/a</v>
      </c>
      <c r="N63" s="168" t="str">
        <f>IF(M63="eligible",IF(COUNTIF('CASE DATA'!$C$4:$C$200, "")-COUNTIF('CASE DATA'!$A$4:$A$200, "")&gt;0, "YES","NO"),"N/A")</f>
        <v>N/A</v>
      </c>
      <c r="O63" s="168" t="str">
        <f xml:space="preserve"> IF(M63="eligible",'CASE DATA'!K64,"N/A")</f>
        <v>N/A</v>
      </c>
      <c r="P63" s="168" t="str">
        <f xml:space="preserve"> IF(M63="eligible",'CASE DATA'!I64+'CASE DATA'!J64+'CASE DATA'!L64+'CASE DATA'!M64+'CASE DATA'!N64+'CASE DATA'!O64+'CASE DATA'!M64+'CASE DATA'!Q64+'CASE DATA'!R64,"N/A")</f>
        <v>N/A</v>
      </c>
      <c r="Q63" s="8" t="str">
        <f>IF(M63="eligible",IF(C63+2920&lt;'BASIC INFO'!$B$3, "YES", "NO"),"N/A")</f>
        <v>N/A</v>
      </c>
      <c r="R63" s="169" t="str">
        <f xml:space="preserve"> IF(OR('CASE DATA'!F64="DEF"), "YES", "NO")</f>
        <v>NO</v>
      </c>
      <c r="S63" s="152" t="str">
        <f>IF(R63="YES",'CASE DATA'!H64,"N/A")</f>
        <v>N/A</v>
      </c>
      <c r="T63" s="168" t="str">
        <f xml:space="preserve"> IF(R63="YES",'CASE DATA'!K64,"N/A")</f>
        <v>N/A</v>
      </c>
      <c r="U63" s="168" t="str">
        <f>IF(R63="YES",'CASE DATA'!I64+'CASE DATA'!J64+'CASE DATA'!L64+'CASE DATA'!M64+'CASE DATA'!N64+'CASE DATA'!O64+'CASE DATA'!P64+'CASE DATA'!Q64+'CASE DATA'!R64,"N/A")</f>
        <v>N/A</v>
      </c>
      <c r="V63" s="172" t="str">
        <f>IF(OR('CASE DATA'!E64="123.46",'CASE DATA'!E64="123.47"),"YES","NO")</f>
        <v>NO</v>
      </c>
      <c r="W63" s="172"/>
      <c r="X63" s="168" t="str">
        <f>IF(V63="YES",IF(C63+730.5&lt;'BASIC INFO'!$B$3, "YES","NO"), "N/A")</f>
        <v>N/A</v>
      </c>
      <c r="Y63" s="172" t="str">
        <f t="shared" si="0"/>
        <v>NO</v>
      </c>
      <c r="Z63" s="170" t="str">
        <f xml:space="preserve"> IF('BASIC INFO'!$B$6+6574.5&gt;C63, "YES", "NO")</f>
        <v>YES</v>
      </c>
    </row>
    <row r="64" spans="1:26" x14ac:dyDescent="0.3">
      <c r="A64" s="152" t="str">
        <f xml:space="preserve"> IF('CASE DATA'!A65="","",'CASE DATA'!A65)</f>
        <v/>
      </c>
      <c r="B64" s="152" t="str">
        <f xml:space="preserve"> IF('CASE DATA'!A65="","",'CASE DATA'!E65)</f>
        <v/>
      </c>
      <c r="C64" s="153">
        <f xml:space="preserve"> 'CASE DATA'!C65</f>
        <v>0</v>
      </c>
      <c r="D64" s="8" t="str">
        <f xml:space="preserve"> IF(OR('CASE DATA'!F65="JUV", 'CASE DATA'!F65="JWV"), "YES", "NO")</f>
        <v>NO</v>
      </c>
      <c r="E64" s="8" t="str" cm="1">
        <f t="array" ref="E64">IF(D64="YES",IF(SUM(COUNTIF('CASE DATA'!$F$4:$F$200, {"GTR","GPL","DEF","JUV"}))&gt;0, "YES","NO"),"N/A")</f>
        <v>N/A</v>
      </c>
      <c r="F64" s="8" t="str">
        <f>IF(D64="YES",IF(COUNTIF('CASE DATA'!$C$4:$C$200, "")-COUNTIF('CASE DATA'!$A$4:$A$200, "")&gt;0, "YES","NO"),"N/A")</f>
        <v>N/A</v>
      </c>
      <c r="G64" s="154" t="str">
        <f xml:space="preserve"> _xlfn.IFS(D64="NO", "N/A", AND('BASIC INFO'!$B$3&gt;'BASIC INFO'!$B$6+6574.5, C64+730.5&lt;'BASIC INFO'!$B$3), "YES", 'BASIC INFO'!$B$3&lt;('BASIC INFO'!$B$6+6574.5), "NOT YET 18", C64+730.5&gt;'BASIC INFO'!$B$3, "NOT YET 2 YEARS")</f>
        <v>N/A</v>
      </c>
      <c r="H64" s="169" t="str">
        <f xml:space="preserve"> IF(LEFT('CASE DATA'!E65,4)&lt;&gt;"321.",IF(OR('CASE DATA'!F65="DISM", 'CASE DATA'!F65="ACQ", 'CASE DATA'!F65="NOTF", 'CASE DATA'!F65="WTHD", 'CASE DATA'!F65="TNSF"), "YES", "NO"), "TRAFFIC")</f>
        <v>NO</v>
      </c>
      <c r="I64" s="168" t="str">
        <f xml:space="preserve"> IF(H64="YES",'CASE DATA'!K65,"N/A")</f>
        <v>N/A</v>
      </c>
      <c r="J64" s="168" t="str">
        <f>IF(H64="YES",'CASE DATA'!I65+'CASE DATA'!J65+'CASE DATA'!L65+'CASE DATA'!M65+'CASE DATA'!N65+'CASE DATA'!O65+'CASE DATA'!P65+'CASE DATA'!Q65+'CASE DATA'!R65,"N/A")</f>
        <v>N/A</v>
      </c>
      <c r="K64" s="152" t="str">
        <f xml:space="preserve"> IF(H64="YES",IF(C64+180&lt;'BASIC INFO'!$B$3, "YES", "NO"),"N/A")</f>
        <v>N/A</v>
      </c>
      <c r="L64" s="168" t="str" cm="1">
        <f t="array" ref="L64">IF(OR('CASE DATA'!F65="GTR", 'CASE DATA'!F65="GPL"),IF(SUM(COUNTIF('CASE DATA'!U65:AF65, TABLES!$N$2:$N$217&amp;"*"))&gt;0,"felony","eligible"),"n/a")</f>
        <v>n/a</v>
      </c>
      <c r="M64" s="168" t="str" cm="1">
        <f t="array" ref="M64">IF(L64="eligible",IF(OR((SUM(COUNTIF('CASE DATA'!U65:AF65,TABLES!$P$2:$P$19&amp;"*"))&gt;0),LEFT('CASE DATA'!U65:AF65,4)="717C", LEFT('CASE DATA'!U65:AF65, 3)="719", LEFT('CASE DATA'!U65:AF65,3)="720", LEFT('CASE DATA'!U65:AF65,3)="724", LEFT('CASE DATA'!U65:AF65,3)="726", LEFT('CASE DATA'!U65:AF65,3)="728", LEFT('CASE DATA'!U65:AF65,4)="901A"), "ineligible misd","eligible"),"n/a")</f>
        <v>n/a</v>
      </c>
      <c r="N64" s="168" t="str">
        <f>IF(M64="eligible",IF(COUNTIF('CASE DATA'!$C$4:$C$200, "")-COUNTIF('CASE DATA'!$A$4:$A$200, "")&gt;0, "YES","NO"),"N/A")</f>
        <v>N/A</v>
      </c>
      <c r="O64" s="168" t="str">
        <f xml:space="preserve"> IF(M64="eligible",'CASE DATA'!K65,"N/A")</f>
        <v>N/A</v>
      </c>
      <c r="P64" s="168" t="str">
        <f xml:space="preserve"> IF(M64="eligible",'CASE DATA'!I65+'CASE DATA'!J65+'CASE DATA'!L65+'CASE DATA'!M65+'CASE DATA'!N65+'CASE DATA'!O65+'CASE DATA'!M65+'CASE DATA'!Q65+'CASE DATA'!R65,"N/A")</f>
        <v>N/A</v>
      </c>
      <c r="Q64" s="8" t="str">
        <f>IF(M64="eligible",IF(C64+2920&lt;'BASIC INFO'!$B$3, "YES", "NO"),"N/A")</f>
        <v>N/A</v>
      </c>
      <c r="R64" s="169" t="str">
        <f xml:space="preserve"> IF(OR('CASE DATA'!F65="DEF"), "YES", "NO")</f>
        <v>NO</v>
      </c>
      <c r="S64" s="152" t="str">
        <f>IF(R64="YES",'CASE DATA'!H65,"N/A")</f>
        <v>N/A</v>
      </c>
      <c r="T64" s="168" t="str">
        <f xml:space="preserve"> IF(R64="YES",'CASE DATA'!K65,"N/A")</f>
        <v>N/A</v>
      </c>
      <c r="U64" s="168" t="str">
        <f>IF(R64="YES",'CASE DATA'!I65+'CASE DATA'!J65+'CASE DATA'!L65+'CASE DATA'!M65+'CASE DATA'!N65+'CASE DATA'!O65+'CASE DATA'!P65+'CASE DATA'!Q65+'CASE DATA'!R65,"N/A")</f>
        <v>N/A</v>
      </c>
      <c r="V64" s="172" t="str">
        <f>IF(OR('CASE DATA'!E65="123.46",'CASE DATA'!E65="123.47"),"YES","NO")</f>
        <v>NO</v>
      </c>
      <c r="W64" s="172"/>
      <c r="X64" s="168" t="str">
        <f>IF(V64="YES",IF(C64+730.5&lt;'BASIC INFO'!$B$3, "YES","NO"), "N/A")</f>
        <v>N/A</v>
      </c>
      <c r="Y64" s="172" t="str">
        <f t="shared" si="0"/>
        <v>NO</v>
      </c>
      <c r="Z64" s="170" t="str">
        <f xml:space="preserve"> IF('BASIC INFO'!$B$6+6574.5&gt;C64, "YES", "NO")</f>
        <v>YES</v>
      </c>
    </row>
    <row r="65" spans="1:26" x14ac:dyDescent="0.3">
      <c r="A65" s="152" t="str">
        <f xml:space="preserve"> IF('CASE DATA'!A66="","",'CASE DATA'!A66)</f>
        <v/>
      </c>
      <c r="B65" s="152" t="str">
        <f xml:space="preserve"> IF('CASE DATA'!A66="","",'CASE DATA'!E66)</f>
        <v/>
      </c>
      <c r="C65" s="153">
        <f xml:space="preserve"> 'CASE DATA'!C66</f>
        <v>0</v>
      </c>
      <c r="D65" s="8" t="str">
        <f xml:space="preserve"> IF(OR('CASE DATA'!F66="JUV", 'CASE DATA'!F66="JWV"), "YES", "NO")</f>
        <v>NO</v>
      </c>
      <c r="E65" s="8" t="str" cm="1">
        <f t="array" ref="E65">IF(D65="YES",IF(SUM(COUNTIF('CASE DATA'!$F$4:$F$200, {"GTR","GPL","DEF","JUV"}))&gt;0, "YES","NO"),"N/A")</f>
        <v>N/A</v>
      </c>
      <c r="F65" s="8" t="str">
        <f>IF(D65="YES",IF(COUNTIF('CASE DATA'!$C$4:$C$200, "")-COUNTIF('CASE DATA'!$A$4:$A$200, "")&gt;0, "YES","NO"),"N/A")</f>
        <v>N/A</v>
      </c>
      <c r="G65" s="154" t="str">
        <f xml:space="preserve"> _xlfn.IFS(D65="NO", "N/A", AND('BASIC INFO'!$B$3&gt;'BASIC INFO'!$B$6+6574.5, C65+730.5&lt;'BASIC INFO'!$B$3), "YES", 'BASIC INFO'!$B$3&lt;('BASIC INFO'!$B$6+6574.5), "NOT YET 18", C65+730.5&gt;'BASIC INFO'!$B$3, "NOT YET 2 YEARS")</f>
        <v>N/A</v>
      </c>
      <c r="H65" s="169" t="str">
        <f xml:space="preserve"> IF(LEFT('CASE DATA'!E66,4)&lt;&gt;"321.",IF(OR('CASE DATA'!F66="DISM", 'CASE DATA'!F66="ACQ", 'CASE DATA'!F66="NOTF", 'CASE DATA'!F66="WTHD", 'CASE DATA'!F66="TNSF"), "YES", "NO"), "TRAFFIC")</f>
        <v>NO</v>
      </c>
      <c r="I65" s="168" t="str">
        <f xml:space="preserve"> IF(H65="YES",'CASE DATA'!K66,"N/A")</f>
        <v>N/A</v>
      </c>
      <c r="J65" s="168" t="str">
        <f>IF(H65="YES",'CASE DATA'!I66+'CASE DATA'!J66+'CASE DATA'!L66+'CASE DATA'!M66+'CASE DATA'!N66+'CASE DATA'!O66+'CASE DATA'!P66+'CASE DATA'!Q66+'CASE DATA'!R66,"N/A")</f>
        <v>N/A</v>
      </c>
      <c r="K65" s="152" t="str">
        <f xml:space="preserve"> IF(H65="YES",IF(C65+180&lt;'BASIC INFO'!$B$3, "YES", "NO"),"N/A")</f>
        <v>N/A</v>
      </c>
      <c r="L65" s="168" t="str" cm="1">
        <f t="array" ref="L65">IF(OR('CASE DATA'!F66="GTR", 'CASE DATA'!F66="GPL"),IF(SUM(COUNTIF('CASE DATA'!U66:AF66, TABLES!$N$2:$N$217&amp;"*"))&gt;0,"felony","eligible"),"n/a")</f>
        <v>n/a</v>
      </c>
      <c r="M65" s="168" t="str" cm="1">
        <f t="array" ref="M65">IF(L65="eligible",IF(OR((SUM(COUNTIF('CASE DATA'!U66:AF66,TABLES!$P$2:$P$19&amp;"*"))&gt;0),LEFT('CASE DATA'!U66:AF66,4)="717C", LEFT('CASE DATA'!U66:AF66, 3)="719", LEFT('CASE DATA'!U66:AF66,3)="720", LEFT('CASE DATA'!U66:AF66,3)="724", LEFT('CASE DATA'!U66:AF66,3)="726", LEFT('CASE DATA'!U66:AF66,3)="728", LEFT('CASE DATA'!U66:AF66,4)="901A"), "ineligible misd","eligible"),"n/a")</f>
        <v>n/a</v>
      </c>
      <c r="N65" s="168" t="str">
        <f>IF(M65="eligible",IF(COUNTIF('CASE DATA'!$C$4:$C$200, "")-COUNTIF('CASE DATA'!$A$4:$A$200, "")&gt;0, "YES","NO"),"N/A")</f>
        <v>N/A</v>
      </c>
      <c r="O65" s="168" t="str">
        <f xml:space="preserve"> IF(M65="eligible",'CASE DATA'!K66,"N/A")</f>
        <v>N/A</v>
      </c>
      <c r="P65" s="168" t="str">
        <f xml:space="preserve"> IF(M65="eligible",'CASE DATA'!I66+'CASE DATA'!J66+'CASE DATA'!L66+'CASE DATA'!M66+'CASE DATA'!N66+'CASE DATA'!O66+'CASE DATA'!M66+'CASE DATA'!Q66+'CASE DATA'!R66,"N/A")</f>
        <v>N/A</v>
      </c>
      <c r="Q65" s="8" t="str">
        <f>IF(M65="eligible",IF(C65+2920&lt;'BASIC INFO'!$B$3, "YES", "NO"),"N/A")</f>
        <v>N/A</v>
      </c>
      <c r="R65" s="169" t="str">
        <f xml:space="preserve"> IF(OR('CASE DATA'!F66="DEF"), "YES", "NO")</f>
        <v>NO</v>
      </c>
      <c r="S65" s="152" t="str">
        <f>IF(R65="YES",'CASE DATA'!H66,"N/A")</f>
        <v>N/A</v>
      </c>
      <c r="T65" s="168" t="str">
        <f xml:space="preserve"> IF(R65="YES",'CASE DATA'!K66,"N/A")</f>
        <v>N/A</v>
      </c>
      <c r="U65" s="168" t="str">
        <f>IF(R65="YES",'CASE DATA'!I66+'CASE DATA'!J66+'CASE DATA'!L66+'CASE DATA'!M66+'CASE DATA'!N66+'CASE DATA'!O66+'CASE DATA'!P66+'CASE DATA'!Q66+'CASE DATA'!R66,"N/A")</f>
        <v>N/A</v>
      </c>
      <c r="V65" s="172" t="str">
        <f>IF(OR('CASE DATA'!E66="123.46",'CASE DATA'!E66="123.47"),"YES","NO")</f>
        <v>NO</v>
      </c>
      <c r="W65" s="172"/>
      <c r="X65" s="168" t="str">
        <f>IF(V65="YES",IF(C65+730.5&lt;'BASIC INFO'!$B$3, "YES","NO"), "N/A")</f>
        <v>N/A</v>
      </c>
      <c r="Y65" s="172" t="str">
        <f t="shared" si="0"/>
        <v>NO</v>
      </c>
      <c r="Z65" s="170" t="str">
        <f xml:space="preserve"> IF('BASIC INFO'!$B$6+6574.5&gt;C65, "YES", "NO")</f>
        <v>YES</v>
      </c>
    </row>
    <row r="66" spans="1:26" x14ac:dyDescent="0.3">
      <c r="A66" s="152" t="str">
        <f xml:space="preserve"> IF('CASE DATA'!A67="","",'CASE DATA'!A67)</f>
        <v/>
      </c>
      <c r="B66" s="152" t="str">
        <f xml:space="preserve"> IF('CASE DATA'!A67="","",'CASE DATA'!E67)</f>
        <v/>
      </c>
      <c r="C66" s="153">
        <f xml:space="preserve"> 'CASE DATA'!C67</f>
        <v>0</v>
      </c>
      <c r="D66" s="8" t="str">
        <f xml:space="preserve"> IF(OR('CASE DATA'!F67="JUV", 'CASE DATA'!F67="JWV"), "YES", "NO")</f>
        <v>NO</v>
      </c>
      <c r="E66" s="8" t="str" cm="1">
        <f t="array" ref="E66">IF(D66="YES",IF(SUM(COUNTIF('CASE DATA'!$F$4:$F$200, {"GTR","GPL","DEF","JUV"}))&gt;0, "YES","NO"),"N/A")</f>
        <v>N/A</v>
      </c>
      <c r="F66" s="8" t="str">
        <f>IF(D66="YES",IF(COUNTIF('CASE DATA'!$C$4:$C$200, "")-COUNTIF('CASE DATA'!$A$4:$A$200, "")&gt;0, "YES","NO"),"N/A")</f>
        <v>N/A</v>
      </c>
      <c r="G66" s="154" t="str">
        <f xml:space="preserve"> _xlfn.IFS(D66="NO", "N/A", AND('BASIC INFO'!$B$3&gt;'BASIC INFO'!$B$6+6574.5, C66+730.5&lt;'BASIC INFO'!$B$3), "YES", 'BASIC INFO'!$B$3&lt;('BASIC INFO'!$B$6+6574.5), "NOT YET 18", C66+730.5&gt;'BASIC INFO'!$B$3, "NOT YET 2 YEARS")</f>
        <v>N/A</v>
      </c>
      <c r="H66" s="169" t="str">
        <f xml:space="preserve"> IF(LEFT('CASE DATA'!E67,4)&lt;&gt;"321.",IF(OR('CASE DATA'!F67="DISM", 'CASE DATA'!F67="ACQ", 'CASE DATA'!F67="NOTF", 'CASE DATA'!F67="WTHD", 'CASE DATA'!F67="TNSF"), "YES", "NO"), "TRAFFIC")</f>
        <v>NO</v>
      </c>
      <c r="I66" s="168" t="str">
        <f xml:space="preserve"> IF(H66="YES",'CASE DATA'!K67,"N/A")</f>
        <v>N/A</v>
      </c>
      <c r="J66" s="168" t="str">
        <f>IF(H66="YES",'CASE DATA'!I67+'CASE DATA'!J67+'CASE DATA'!L67+'CASE DATA'!M67+'CASE DATA'!N67+'CASE DATA'!O67+'CASE DATA'!P67+'CASE DATA'!Q67+'CASE DATA'!R67,"N/A")</f>
        <v>N/A</v>
      </c>
      <c r="K66" s="152" t="str">
        <f xml:space="preserve"> IF(H66="YES",IF(C66+180&lt;'BASIC INFO'!$B$3, "YES", "NO"),"N/A")</f>
        <v>N/A</v>
      </c>
      <c r="L66" s="168" t="str" cm="1">
        <f t="array" ref="L66">IF(OR('CASE DATA'!F67="GTR", 'CASE DATA'!F67="GPL"),IF(SUM(COUNTIF('CASE DATA'!U67:AF67, TABLES!$N$2:$N$217&amp;"*"))&gt;0,"felony","eligible"),"n/a")</f>
        <v>n/a</v>
      </c>
      <c r="M66" s="168" t="str" cm="1">
        <f t="array" ref="M66">IF(L66="eligible",IF(OR((SUM(COUNTIF('CASE DATA'!U67:AF67,TABLES!$P$2:$P$19&amp;"*"))&gt;0),LEFT('CASE DATA'!U67:AF67,4)="717C", LEFT('CASE DATA'!U67:AF67, 3)="719", LEFT('CASE DATA'!U67:AF67,3)="720", LEFT('CASE DATA'!U67:AF67,3)="724", LEFT('CASE DATA'!U67:AF67,3)="726", LEFT('CASE DATA'!U67:AF67,3)="728", LEFT('CASE DATA'!U67:AF67,4)="901A"), "ineligible misd","eligible"),"n/a")</f>
        <v>n/a</v>
      </c>
      <c r="N66" s="168" t="str">
        <f>IF(M66="eligible",IF(COUNTIF('CASE DATA'!$C$4:$C$200, "")-COUNTIF('CASE DATA'!$A$4:$A$200, "")&gt;0, "YES","NO"),"N/A")</f>
        <v>N/A</v>
      </c>
      <c r="O66" s="168" t="str">
        <f xml:space="preserve"> IF(M66="eligible",'CASE DATA'!K67,"N/A")</f>
        <v>N/A</v>
      </c>
      <c r="P66" s="168" t="str">
        <f xml:space="preserve"> IF(M66="eligible",'CASE DATA'!I67+'CASE DATA'!J67+'CASE DATA'!L67+'CASE DATA'!M67+'CASE DATA'!N67+'CASE DATA'!O67+'CASE DATA'!M67+'CASE DATA'!Q67+'CASE DATA'!R67,"N/A")</f>
        <v>N/A</v>
      </c>
      <c r="Q66" s="8" t="str">
        <f>IF(M66="eligible",IF(C66+2920&lt;'BASIC INFO'!$B$3, "YES", "NO"),"N/A")</f>
        <v>N/A</v>
      </c>
      <c r="R66" s="169" t="str">
        <f xml:space="preserve"> IF(OR('CASE DATA'!F67="DEF"), "YES", "NO")</f>
        <v>NO</v>
      </c>
      <c r="S66" s="152" t="str">
        <f>IF(R66="YES",'CASE DATA'!H67,"N/A")</f>
        <v>N/A</v>
      </c>
      <c r="T66" s="168" t="str">
        <f xml:space="preserve"> IF(R66="YES",'CASE DATA'!K67,"N/A")</f>
        <v>N/A</v>
      </c>
      <c r="U66" s="168" t="str">
        <f>IF(R66="YES",'CASE DATA'!I67+'CASE DATA'!J67+'CASE DATA'!L67+'CASE DATA'!M67+'CASE DATA'!N67+'CASE DATA'!O67+'CASE DATA'!P67+'CASE DATA'!Q67+'CASE DATA'!R67,"N/A")</f>
        <v>N/A</v>
      </c>
      <c r="V66" s="172" t="str">
        <f>IF(OR('CASE DATA'!E67="123.46",'CASE DATA'!E67="123.47"),"YES","NO")</f>
        <v>NO</v>
      </c>
      <c r="W66" s="172"/>
      <c r="X66" s="168" t="str">
        <f>IF(V66="YES",IF(C66+730.5&lt;'BASIC INFO'!$B$3, "YES","NO"), "N/A")</f>
        <v>N/A</v>
      </c>
      <c r="Y66" s="172" t="str">
        <f t="shared" si="0"/>
        <v>NO</v>
      </c>
      <c r="Z66" s="170" t="str">
        <f xml:space="preserve"> IF('BASIC INFO'!$B$6+6574.5&gt;C66, "YES", "NO")</f>
        <v>YES</v>
      </c>
    </row>
    <row r="67" spans="1:26" x14ac:dyDescent="0.3">
      <c r="A67" s="152" t="str">
        <f xml:space="preserve"> IF('CASE DATA'!A68="","",'CASE DATA'!A68)</f>
        <v/>
      </c>
      <c r="B67" s="152" t="str">
        <f xml:space="preserve"> IF('CASE DATA'!A68="","",'CASE DATA'!E68)</f>
        <v/>
      </c>
      <c r="C67" s="153">
        <f xml:space="preserve"> 'CASE DATA'!C68</f>
        <v>0</v>
      </c>
      <c r="D67" s="8" t="str">
        <f xml:space="preserve"> IF(OR('CASE DATA'!F68="JUV", 'CASE DATA'!F68="JWV"), "YES", "NO")</f>
        <v>NO</v>
      </c>
      <c r="E67" s="8" t="str" cm="1">
        <f t="array" ref="E67">IF(D67="YES",IF(SUM(COUNTIF('CASE DATA'!$F$4:$F$200, {"GTR","GPL","DEF","JUV"}))&gt;0, "YES","NO"),"N/A")</f>
        <v>N/A</v>
      </c>
      <c r="F67" s="8" t="str">
        <f>IF(D67="YES",IF(COUNTIF('CASE DATA'!$C$4:$C$200, "")-COUNTIF('CASE DATA'!$A$4:$A$200, "")&gt;0, "YES","NO"),"N/A")</f>
        <v>N/A</v>
      </c>
      <c r="G67" s="154" t="str">
        <f xml:space="preserve"> _xlfn.IFS(D67="NO", "N/A", AND('BASIC INFO'!$B$3&gt;'BASIC INFO'!$B$6+6574.5, C67+730.5&lt;'BASIC INFO'!$B$3), "YES", 'BASIC INFO'!$B$3&lt;('BASIC INFO'!$B$6+6574.5), "NOT YET 18", C67+730.5&gt;'BASIC INFO'!$B$3, "NOT YET 2 YEARS")</f>
        <v>N/A</v>
      </c>
      <c r="H67" s="169" t="str">
        <f xml:space="preserve"> IF(LEFT('CASE DATA'!E68,4)&lt;&gt;"321.",IF(OR('CASE DATA'!F68="DISM", 'CASE DATA'!F68="ACQ", 'CASE DATA'!F68="NOTF", 'CASE DATA'!F68="WTHD", 'CASE DATA'!F68="TNSF"), "YES", "NO"), "TRAFFIC")</f>
        <v>NO</v>
      </c>
      <c r="I67" s="168" t="str">
        <f xml:space="preserve"> IF(H67="YES",'CASE DATA'!K68,"N/A")</f>
        <v>N/A</v>
      </c>
      <c r="J67" s="168" t="str">
        <f>IF(H67="YES",'CASE DATA'!I68+'CASE DATA'!J68+'CASE DATA'!L68+'CASE DATA'!M68+'CASE DATA'!N68+'CASE DATA'!O68+'CASE DATA'!P68+'CASE DATA'!Q68+'CASE DATA'!R68,"N/A")</f>
        <v>N/A</v>
      </c>
      <c r="K67" s="152" t="str">
        <f xml:space="preserve"> IF(H67="YES",IF(C67+180&lt;'BASIC INFO'!$B$3, "YES", "NO"),"N/A")</f>
        <v>N/A</v>
      </c>
      <c r="L67" s="168" t="str" cm="1">
        <f t="array" ref="L67">IF(OR('CASE DATA'!F68="GTR", 'CASE DATA'!F68="GPL"),IF(SUM(COUNTIF('CASE DATA'!U68:AF68, TABLES!$N$2:$N$217&amp;"*"))&gt;0,"felony","eligible"),"n/a")</f>
        <v>n/a</v>
      </c>
      <c r="M67" s="168" t="str" cm="1">
        <f t="array" ref="M67">IF(L67="eligible",IF(OR((SUM(COUNTIF('CASE DATA'!U68:AF68,TABLES!$P$2:$P$19&amp;"*"))&gt;0),LEFT('CASE DATA'!U68:AF68,4)="717C", LEFT('CASE DATA'!U68:AF68, 3)="719", LEFT('CASE DATA'!U68:AF68,3)="720", LEFT('CASE DATA'!U68:AF68,3)="724", LEFT('CASE DATA'!U68:AF68,3)="726", LEFT('CASE DATA'!U68:AF68,3)="728", LEFT('CASE DATA'!U68:AF68,4)="901A"), "ineligible misd","eligible"),"n/a")</f>
        <v>n/a</v>
      </c>
      <c r="N67" s="168" t="str">
        <f>IF(M67="eligible",IF(COUNTIF('CASE DATA'!$C$4:$C$200, "")-COUNTIF('CASE DATA'!$A$4:$A$200, "")&gt;0, "YES","NO"),"N/A")</f>
        <v>N/A</v>
      </c>
      <c r="O67" s="168" t="str">
        <f xml:space="preserve"> IF(M67="eligible",'CASE DATA'!K68,"N/A")</f>
        <v>N/A</v>
      </c>
      <c r="P67" s="168" t="str">
        <f xml:space="preserve"> IF(M67="eligible",'CASE DATA'!I68+'CASE DATA'!J68+'CASE DATA'!L68+'CASE DATA'!M68+'CASE DATA'!N68+'CASE DATA'!O68+'CASE DATA'!M68+'CASE DATA'!Q68+'CASE DATA'!R68,"N/A")</f>
        <v>N/A</v>
      </c>
      <c r="Q67" s="8" t="str">
        <f>IF(M67="eligible",IF(C67+2920&lt;'BASIC INFO'!$B$3, "YES", "NO"),"N/A")</f>
        <v>N/A</v>
      </c>
      <c r="R67" s="169" t="str">
        <f xml:space="preserve"> IF(OR('CASE DATA'!F68="DEF"), "YES", "NO")</f>
        <v>NO</v>
      </c>
      <c r="S67" s="152" t="str">
        <f>IF(R67="YES",'CASE DATA'!H68,"N/A")</f>
        <v>N/A</v>
      </c>
      <c r="T67" s="168" t="str">
        <f xml:space="preserve"> IF(R67="YES",'CASE DATA'!K68,"N/A")</f>
        <v>N/A</v>
      </c>
      <c r="U67" s="168" t="str">
        <f>IF(R67="YES",'CASE DATA'!I68+'CASE DATA'!J68+'CASE DATA'!L68+'CASE DATA'!M68+'CASE DATA'!N68+'CASE DATA'!O68+'CASE DATA'!P68+'CASE DATA'!Q68+'CASE DATA'!R68,"N/A")</f>
        <v>N/A</v>
      </c>
      <c r="V67" s="172" t="str">
        <f>IF(OR('CASE DATA'!E68="123.46",'CASE DATA'!E68="123.47"),"YES","NO")</f>
        <v>NO</v>
      </c>
      <c r="W67" s="172"/>
      <c r="X67" s="168" t="str">
        <f>IF(V67="YES",IF(C67+730.5&lt;'BASIC INFO'!$B$3, "YES","NO"), "N/A")</f>
        <v>N/A</v>
      </c>
      <c r="Y67" s="172" t="str">
        <f t="shared" si="0"/>
        <v>NO</v>
      </c>
      <c r="Z67" s="170" t="str">
        <f xml:space="preserve"> IF('BASIC INFO'!$B$6+6574.5&gt;C67, "YES", "NO")</f>
        <v>YES</v>
      </c>
    </row>
    <row r="68" spans="1:26" x14ac:dyDescent="0.3">
      <c r="A68" s="152" t="str">
        <f xml:space="preserve"> IF('CASE DATA'!A69="","",'CASE DATA'!A69)</f>
        <v/>
      </c>
      <c r="B68" s="152" t="str">
        <f xml:space="preserve"> IF('CASE DATA'!A69="","",'CASE DATA'!E69)</f>
        <v/>
      </c>
      <c r="C68" s="153">
        <f xml:space="preserve"> 'CASE DATA'!C69</f>
        <v>0</v>
      </c>
      <c r="D68" s="8" t="str">
        <f xml:space="preserve"> IF(OR('CASE DATA'!F69="JUV", 'CASE DATA'!F69="JWV"), "YES", "NO")</f>
        <v>NO</v>
      </c>
      <c r="E68" s="8" t="str" cm="1">
        <f t="array" ref="E68">IF(D68="YES",IF(SUM(COUNTIF('CASE DATA'!$F$4:$F$200, {"GTR","GPL","DEF","JUV"}))&gt;0, "YES","NO"),"N/A")</f>
        <v>N/A</v>
      </c>
      <c r="F68" s="8" t="str">
        <f>IF(D68="YES",IF(COUNTIF('CASE DATA'!$C$4:$C$200, "")-COUNTIF('CASE DATA'!$A$4:$A$200, "")&gt;0, "YES","NO"),"N/A")</f>
        <v>N/A</v>
      </c>
      <c r="G68" s="154" t="str">
        <f xml:space="preserve"> _xlfn.IFS(D68="NO", "N/A", AND('BASIC INFO'!$B$3&gt;'BASIC INFO'!$B$6+6574.5, C68+730.5&lt;'BASIC INFO'!$B$3), "YES", 'BASIC INFO'!$B$3&lt;('BASIC INFO'!$B$6+6574.5), "NOT YET 18", C68+730.5&gt;'BASIC INFO'!$B$3, "NOT YET 2 YEARS")</f>
        <v>N/A</v>
      </c>
      <c r="H68" s="169" t="str">
        <f xml:space="preserve"> IF(LEFT('CASE DATA'!E69,4)&lt;&gt;"321.",IF(OR('CASE DATA'!F69="DISM", 'CASE DATA'!F69="ACQ", 'CASE DATA'!F69="NOTF", 'CASE DATA'!F69="WTHD", 'CASE DATA'!F69="TNSF"), "YES", "NO"), "TRAFFIC")</f>
        <v>NO</v>
      </c>
      <c r="I68" s="168" t="str">
        <f xml:space="preserve"> IF(H68="YES",'CASE DATA'!K69,"N/A")</f>
        <v>N/A</v>
      </c>
      <c r="J68" s="168" t="str">
        <f>IF(H68="YES",'CASE DATA'!I69+'CASE DATA'!J69+'CASE DATA'!L69+'CASE DATA'!M69+'CASE DATA'!N69+'CASE DATA'!O69+'CASE DATA'!P69+'CASE DATA'!Q69+'CASE DATA'!R69,"N/A")</f>
        <v>N/A</v>
      </c>
      <c r="K68" s="152" t="str">
        <f xml:space="preserve"> IF(H68="YES",IF(C68+180&lt;'BASIC INFO'!$B$3, "YES", "NO"),"N/A")</f>
        <v>N/A</v>
      </c>
      <c r="L68" s="168" t="str" cm="1">
        <f t="array" ref="L68">IF(OR('CASE DATA'!F69="GTR", 'CASE DATA'!F69="GPL"),IF(SUM(COUNTIF('CASE DATA'!U69:AF69, TABLES!$N$2:$N$217&amp;"*"))&gt;0,"felony","eligible"),"n/a")</f>
        <v>n/a</v>
      </c>
      <c r="M68" s="168" t="str" cm="1">
        <f t="array" ref="M68">IF(L68="eligible",IF(OR((SUM(COUNTIF('CASE DATA'!U69:AF69,TABLES!$P$2:$P$19&amp;"*"))&gt;0),LEFT('CASE DATA'!U69:AF69,4)="717C", LEFT('CASE DATA'!U69:AF69, 3)="719", LEFT('CASE DATA'!U69:AF69,3)="720", LEFT('CASE DATA'!U69:AF69,3)="724", LEFT('CASE DATA'!U69:AF69,3)="726", LEFT('CASE DATA'!U69:AF69,3)="728", LEFT('CASE DATA'!U69:AF69,4)="901A"), "ineligible misd","eligible"),"n/a")</f>
        <v>n/a</v>
      </c>
      <c r="N68" s="168" t="str">
        <f>IF(M68="eligible",IF(COUNTIF('CASE DATA'!$C$4:$C$200, "")-COUNTIF('CASE DATA'!$A$4:$A$200, "")&gt;0, "YES","NO"),"N/A")</f>
        <v>N/A</v>
      </c>
      <c r="O68" s="168" t="str">
        <f xml:space="preserve"> IF(M68="eligible",'CASE DATA'!K69,"N/A")</f>
        <v>N/A</v>
      </c>
      <c r="P68" s="168" t="str">
        <f xml:space="preserve"> IF(M68="eligible",'CASE DATA'!I69+'CASE DATA'!J69+'CASE DATA'!L69+'CASE DATA'!M69+'CASE DATA'!N69+'CASE DATA'!O69+'CASE DATA'!M69+'CASE DATA'!Q69+'CASE DATA'!R69,"N/A")</f>
        <v>N/A</v>
      </c>
      <c r="Q68" s="8" t="str">
        <f>IF(M68="eligible",IF(C68+2920&lt;'BASIC INFO'!$B$3, "YES", "NO"),"N/A")</f>
        <v>N/A</v>
      </c>
      <c r="R68" s="169" t="str">
        <f xml:space="preserve"> IF(OR('CASE DATA'!F69="DEF"), "YES", "NO")</f>
        <v>NO</v>
      </c>
      <c r="S68" s="152" t="str">
        <f>IF(R68="YES",'CASE DATA'!H69,"N/A")</f>
        <v>N/A</v>
      </c>
      <c r="T68" s="168" t="str">
        <f xml:space="preserve"> IF(R68="YES",'CASE DATA'!K69,"N/A")</f>
        <v>N/A</v>
      </c>
      <c r="U68" s="168" t="str">
        <f>IF(R68="YES",'CASE DATA'!I69+'CASE DATA'!J69+'CASE DATA'!L69+'CASE DATA'!M69+'CASE DATA'!N69+'CASE DATA'!O69+'CASE DATA'!P69+'CASE DATA'!Q69+'CASE DATA'!R69,"N/A")</f>
        <v>N/A</v>
      </c>
      <c r="V68" s="172" t="str">
        <f>IF(OR('CASE DATA'!E69="123.46",'CASE DATA'!E69="123.47"),"YES","NO")</f>
        <v>NO</v>
      </c>
      <c r="W68" s="172"/>
      <c r="X68" s="168" t="str">
        <f>IF(V68="YES",IF(C68+730.5&lt;'BASIC INFO'!$B$3, "YES","NO"), "N/A")</f>
        <v>N/A</v>
      </c>
      <c r="Y68" s="172" t="str">
        <f t="shared" ref="Y68:Y100" si="1">V68</f>
        <v>NO</v>
      </c>
      <c r="Z68" s="170" t="str">
        <f xml:space="preserve"> IF('BASIC INFO'!$B$6+6574.5&gt;C68, "YES", "NO")</f>
        <v>YES</v>
      </c>
    </row>
    <row r="69" spans="1:26" x14ac:dyDescent="0.3">
      <c r="A69" s="152" t="str">
        <f xml:space="preserve"> IF('CASE DATA'!A70="","",'CASE DATA'!A70)</f>
        <v/>
      </c>
      <c r="B69" s="152" t="str">
        <f xml:space="preserve"> IF('CASE DATA'!A70="","",'CASE DATA'!E70)</f>
        <v/>
      </c>
      <c r="C69" s="153">
        <f xml:space="preserve"> 'CASE DATA'!C70</f>
        <v>0</v>
      </c>
      <c r="D69" s="8" t="str">
        <f xml:space="preserve"> IF(OR('CASE DATA'!F70="JUV", 'CASE DATA'!F70="JWV"), "YES", "NO")</f>
        <v>NO</v>
      </c>
      <c r="E69" s="8" t="str" cm="1">
        <f t="array" ref="E69">IF(D69="YES",IF(SUM(COUNTIF('CASE DATA'!$F$4:$F$200, {"GTR","GPL","DEF","JUV"}))&gt;0, "YES","NO"),"N/A")</f>
        <v>N/A</v>
      </c>
      <c r="F69" s="8" t="str">
        <f>IF(D69="YES",IF(COUNTIF('CASE DATA'!$C$4:$C$200, "")-COUNTIF('CASE DATA'!$A$4:$A$200, "")&gt;0, "YES","NO"),"N/A")</f>
        <v>N/A</v>
      </c>
      <c r="G69" s="154" t="str">
        <f xml:space="preserve"> _xlfn.IFS(D69="NO", "N/A", AND('BASIC INFO'!$B$3&gt;'BASIC INFO'!$B$6+6574.5, C69+730.5&lt;'BASIC INFO'!$B$3), "YES", 'BASIC INFO'!$B$3&lt;('BASIC INFO'!$B$6+6574.5), "NOT YET 18", C69+730.5&gt;'BASIC INFO'!$B$3, "NOT YET 2 YEARS")</f>
        <v>N/A</v>
      </c>
      <c r="H69" s="169" t="str">
        <f xml:space="preserve"> IF(LEFT('CASE DATA'!E70,4)&lt;&gt;"321.",IF(OR('CASE DATA'!F70="DISM", 'CASE DATA'!F70="ACQ", 'CASE DATA'!F70="NOTF", 'CASE DATA'!F70="WTHD", 'CASE DATA'!F70="TNSF"), "YES", "NO"), "TRAFFIC")</f>
        <v>NO</v>
      </c>
      <c r="I69" s="168" t="str">
        <f xml:space="preserve"> IF(H69="YES",'CASE DATA'!K70,"N/A")</f>
        <v>N/A</v>
      </c>
      <c r="J69" s="168" t="str">
        <f>IF(H69="YES",'CASE DATA'!I70+'CASE DATA'!J70+'CASE DATA'!L70+'CASE DATA'!M70+'CASE DATA'!N70+'CASE DATA'!O70+'CASE DATA'!P70+'CASE DATA'!Q70+'CASE DATA'!R70,"N/A")</f>
        <v>N/A</v>
      </c>
      <c r="K69" s="152" t="str">
        <f xml:space="preserve"> IF(H69="YES",IF(C69+180&lt;'BASIC INFO'!$B$3, "YES", "NO"),"N/A")</f>
        <v>N/A</v>
      </c>
      <c r="L69" s="168" t="str" cm="1">
        <f t="array" ref="L69">IF(OR('CASE DATA'!F70="GTR", 'CASE DATA'!F70="GPL"),IF(SUM(COUNTIF('CASE DATA'!U70:AF70, TABLES!$N$2:$N$217&amp;"*"))&gt;0,"felony","eligible"),"n/a")</f>
        <v>n/a</v>
      </c>
      <c r="M69" s="168" t="str" cm="1">
        <f t="array" ref="M69">IF(L69="eligible",IF(OR((SUM(COUNTIF('CASE DATA'!U70:AF70,TABLES!$P$2:$P$19&amp;"*"))&gt;0),LEFT('CASE DATA'!U70:AF70,4)="717C", LEFT('CASE DATA'!U70:AF70, 3)="719", LEFT('CASE DATA'!U70:AF70,3)="720", LEFT('CASE DATA'!U70:AF70,3)="724", LEFT('CASE DATA'!U70:AF70,3)="726", LEFT('CASE DATA'!U70:AF70,3)="728", LEFT('CASE DATA'!U70:AF70,4)="901A"), "ineligible misd","eligible"),"n/a")</f>
        <v>n/a</v>
      </c>
      <c r="N69" s="168" t="str">
        <f>IF(M69="eligible",IF(COUNTIF('CASE DATA'!$C$4:$C$200, "")-COUNTIF('CASE DATA'!$A$4:$A$200, "")&gt;0, "YES","NO"),"N/A")</f>
        <v>N/A</v>
      </c>
      <c r="O69" s="168" t="str">
        <f xml:space="preserve"> IF(M69="eligible",'CASE DATA'!K70,"N/A")</f>
        <v>N/A</v>
      </c>
      <c r="P69" s="168" t="str">
        <f xml:space="preserve"> IF(M69="eligible",'CASE DATA'!I70+'CASE DATA'!J70+'CASE DATA'!L70+'CASE DATA'!M70+'CASE DATA'!N70+'CASE DATA'!O70+'CASE DATA'!M70+'CASE DATA'!Q70+'CASE DATA'!R70,"N/A")</f>
        <v>N/A</v>
      </c>
      <c r="Q69" s="8" t="str">
        <f>IF(M69="eligible",IF(C69+2920&lt;'BASIC INFO'!$B$3, "YES", "NO"),"N/A")</f>
        <v>N/A</v>
      </c>
      <c r="R69" s="169" t="str">
        <f xml:space="preserve"> IF(OR('CASE DATA'!F70="DEF"), "YES", "NO")</f>
        <v>NO</v>
      </c>
      <c r="S69" s="152" t="str">
        <f>IF(R69="YES",'CASE DATA'!H70,"N/A")</f>
        <v>N/A</v>
      </c>
      <c r="T69" s="168" t="str">
        <f xml:space="preserve"> IF(R69="YES",'CASE DATA'!K70,"N/A")</f>
        <v>N/A</v>
      </c>
      <c r="U69" s="168" t="str">
        <f>IF(R69="YES",'CASE DATA'!I70+'CASE DATA'!J70+'CASE DATA'!L70+'CASE DATA'!M70+'CASE DATA'!N70+'CASE DATA'!O70+'CASE DATA'!P70+'CASE DATA'!Q70+'CASE DATA'!R70,"N/A")</f>
        <v>N/A</v>
      </c>
      <c r="V69" s="172" t="str">
        <f>IF(OR('CASE DATA'!E70="123.46",'CASE DATA'!E70="123.47"),"YES","NO")</f>
        <v>NO</v>
      </c>
      <c r="W69" s="172"/>
      <c r="X69" s="168" t="str">
        <f>IF(V69="YES",IF(C69+730.5&lt;'BASIC INFO'!$B$3, "YES","NO"), "N/A")</f>
        <v>N/A</v>
      </c>
      <c r="Y69" s="172" t="str">
        <f t="shared" si="1"/>
        <v>NO</v>
      </c>
      <c r="Z69" s="170" t="str">
        <f xml:space="preserve"> IF('BASIC INFO'!$B$6+6574.5&gt;C69, "YES", "NO")</f>
        <v>YES</v>
      </c>
    </row>
    <row r="70" spans="1:26" x14ac:dyDescent="0.3">
      <c r="A70" s="152" t="str">
        <f xml:space="preserve"> IF('CASE DATA'!A71="","",'CASE DATA'!A71)</f>
        <v/>
      </c>
      <c r="B70" s="152" t="str">
        <f xml:space="preserve"> IF('CASE DATA'!A71="","",'CASE DATA'!E71)</f>
        <v/>
      </c>
      <c r="C70" s="153">
        <f xml:space="preserve"> 'CASE DATA'!C71</f>
        <v>0</v>
      </c>
      <c r="D70" s="8" t="str">
        <f xml:space="preserve"> IF(OR('CASE DATA'!F71="JUV", 'CASE DATA'!F71="JWV"), "YES", "NO")</f>
        <v>NO</v>
      </c>
      <c r="E70" s="8" t="str" cm="1">
        <f t="array" ref="E70">IF(D70="YES",IF(SUM(COUNTIF('CASE DATA'!$F$4:$F$200, {"GTR","GPL","DEF","JUV"}))&gt;0, "YES","NO"),"N/A")</f>
        <v>N/A</v>
      </c>
      <c r="F70" s="8" t="str">
        <f>IF(D70="YES",IF(COUNTIF('CASE DATA'!$C$4:$C$200, "")-COUNTIF('CASE DATA'!$A$4:$A$200, "")&gt;0, "YES","NO"),"N/A")</f>
        <v>N/A</v>
      </c>
      <c r="G70" s="154" t="str">
        <f xml:space="preserve"> _xlfn.IFS(D70="NO", "N/A", AND('BASIC INFO'!$B$3&gt;'BASIC INFO'!$B$6+6574.5, C70+730.5&lt;'BASIC INFO'!$B$3), "YES", 'BASIC INFO'!$B$3&lt;('BASIC INFO'!$B$6+6574.5), "NOT YET 18", C70+730.5&gt;'BASIC INFO'!$B$3, "NOT YET 2 YEARS")</f>
        <v>N/A</v>
      </c>
      <c r="H70" s="169" t="str">
        <f xml:space="preserve"> IF(LEFT('CASE DATA'!E71,4)&lt;&gt;"321.",IF(OR('CASE DATA'!F71="DISM", 'CASE DATA'!F71="ACQ", 'CASE DATA'!F71="NOTF", 'CASE DATA'!F71="WTHD", 'CASE DATA'!F71="TNSF"), "YES", "NO"), "TRAFFIC")</f>
        <v>NO</v>
      </c>
      <c r="I70" s="168" t="str">
        <f xml:space="preserve"> IF(H70="YES",'CASE DATA'!K71,"N/A")</f>
        <v>N/A</v>
      </c>
      <c r="J70" s="168" t="str">
        <f>IF(H70="YES",'CASE DATA'!I71+'CASE DATA'!J71+'CASE DATA'!L71+'CASE DATA'!M71+'CASE DATA'!N71+'CASE DATA'!O71+'CASE DATA'!P71+'CASE DATA'!Q71+'CASE DATA'!R71,"N/A")</f>
        <v>N/A</v>
      </c>
      <c r="K70" s="152" t="str">
        <f xml:space="preserve"> IF(H70="YES",IF(C70+180&lt;'BASIC INFO'!$B$3, "YES", "NO"),"N/A")</f>
        <v>N/A</v>
      </c>
      <c r="L70" s="168" t="str" cm="1">
        <f t="array" ref="L70">IF(OR('CASE DATA'!F71="GTR", 'CASE DATA'!F71="GPL"),IF(SUM(COUNTIF('CASE DATA'!U71:AF71, TABLES!$N$2:$N$217&amp;"*"))&gt;0,"felony","eligible"),"n/a")</f>
        <v>n/a</v>
      </c>
      <c r="M70" s="168" t="str" cm="1">
        <f t="array" ref="M70">IF(L70="eligible",IF(OR((SUM(COUNTIF('CASE DATA'!U71:AF71,TABLES!$P$2:$P$19&amp;"*"))&gt;0),LEFT('CASE DATA'!U71:AF71,4)="717C", LEFT('CASE DATA'!U71:AF71, 3)="719", LEFT('CASE DATA'!U71:AF71,3)="720", LEFT('CASE DATA'!U71:AF71,3)="724", LEFT('CASE DATA'!U71:AF71,3)="726", LEFT('CASE DATA'!U71:AF71,3)="728", LEFT('CASE DATA'!U71:AF71,4)="901A"), "ineligible misd","eligible"),"n/a")</f>
        <v>n/a</v>
      </c>
      <c r="N70" s="168" t="str">
        <f>IF(M70="eligible",IF(COUNTIF('CASE DATA'!$C$4:$C$200, "")-COUNTIF('CASE DATA'!$A$4:$A$200, "")&gt;0, "YES","NO"),"N/A")</f>
        <v>N/A</v>
      </c>
      <c r="O70" s="168" t="str">
        <f xml:space="preserve"> IF(M70="eligible",'CASE DATA'!K71,"N/A")</f>
        <v>N/A</v>
      </c>
      <c r="P70" s="168" t="str">
        <f xml:space="preserve"> IF(M70="eligible",'CASE DATA'!I71+'CASE DATA'!J71+'CASE DATA'!L71+'CASE DATA'!M71+'CASE DATA'!N71+'CASE DATA'!O71+'CASE DATA'!M71+'CASE DATA'!Q71+'CASE DATA'!R71,"N/A")</f>
        <v>N/A</v>
      </c>
      <c r="Q70" s="8" t="str">
        <f>IF(M70="eligible",IF(C70+2920&lt;'BASIC INFO'!$B$3, "YES", "NO"),"N/A")</f>
        <v>N/A</v>
      </c>
      <c r="R70" s="169" t="str">
        <f xml:space="preserve"> IF(OR('CASE DATA'!F71="DEF"), "YES", "NO")</f>
        <v>NO</v>
      </c>
      <c r="S70" s="152" t="str">
        <f>IF(R70="YES",'CASE DATA'!H71,"N/A")</f>
        <v>N/A</v>
      </c>
      <c r="T70" s="168" t="str">
        <f xml:space="preserve"> IF(R70="YES",'CASE DATA'!K71,"N/A")</f>
        <v>N/A</v>
      </c>
      <c r="U70" s="168" t="str">
        <f>IF(R70="YES",'CASE DATA'!I71+'CASE DATA'!J71+'CASE DATA'!L71+'CASE DATA'!M71+'CASE DATA'!N71+'CASE DATA'!O71+'CASE DATA'!P71+'CASE DATA'!Q71+'CASE DATA'!R71,"N/A")</f>
        <v>N/A</v>
      </c>
      <c r="V70" s="172" t="str">
        <f>IF(OR('CASE DATA'!E71="123.46",'CASE DATA'!E71="123.47"),"YES","NO")</f>
        <v>NO</v>
      </c>
      <c r="W70" s="172"/>
      <c r="X70" s="168" t="str">
        <f>IF(V70="YES",IF(C70+730.5&lt;'BASIC INFO'!$B$3, "YES","NO"), "N/A")</f>
        <v>N/A</v>
      </c>
      <c r="Y70" s="172" t="str">
        <f t="shared" si="1"/>
        <v>NO</v>
      </c>
      <c r="Z70" s="170" t="str">
        <f xml:space="preserve"> IF('BASIC INFO'!$B$6+6574.5&gt;C70, "YES", "NO")</f>
        <v>YES</v>
      </c>
    </row>
    <row r="71" spans="1:26" x14ac:dyDescent="0.3">
      <c r="A71" s="152" t="str">
        <f xml:space="preserve"> IF('CASE DATA'!A72="","",'CASE DATA'!A72)</f>
        <v/>
      </c>
      <c r="B71" s="152" t="str">
        <f xml:space="preserve"> IF('CASE DATA'!A72="","",'CASE DATA'!E72)</f>
        <v/>
      </c>
      <c r="C71" s="153">
        <f xml:space="preserve"> 'CASE DATA'!C72</f>
        <v>0</v>
      </c>
      <c r="D71" s="8" t="str">
        <f xml:space="preserve"> IF(OR('CASE DATA'!F72="JUV", 'CASE DATA'!F72="JWV"), "YES", "NO")</f>
        <v>NO</v>
      </c>
      <c r="E71" s="8" t="str" cm="1">
        <f t="array" ref="E71">IF(D71="YES",IF(SUM(COUNTIF('CASE DATA'!$F$4:$F$200, {"GTR","GPL","DEF","JUV"}))&gt;0, "YES","NO"),"N/A")</f>
        <v>N/A</v>
      </c>
      <c r="F71" s="8" t="str">
        <f>IF(D71="YES",IF(COUNTIF('CASE DATA'!$C$4:$C$200, "")-COUNTIF('CASE DATA'!$A$4:$A$200, "")&gt;0, "YES","NO"),"N/A")</f>
        <v>N/A</v>
      </c>
      <c r="G71" s="154" t="str">
        <f xml:space="preserve"> _xlfn.IFS(D71="NO", "N/A", AND('BASIC INFO'!$B$3&gt;'BASIC INFO'!$B$6+6574.5, C71+730.5&lt;'BASIC INFO'!$B$3), "YES", 'BASIC INFO'!$B$3&lt;('BASIC INFO'!$B$6+6574.5), "NOT YET 18", C71+730.5&gt;'BASIC INFO'!$B$3, "NOT YET 2 YEARS")</f>
        <v>N/A</v>
      </c>
      <c r="H71" s="169" t="str">
        <f xml:space="preserve"> IF(LEFT('CASE DATA'!E72,4)&lt;&gt;"321.",IF(OR('CASE DATA'!F72="DISM", 'CASE DATA'!F72="ACQ", 'CASE DATA'!F72="NOTF", 'CASE DATA'!F72="WTHD", 'CASE DATA'!F72="TNSF"), "YES", "NO"), "TRAFFIC")</f>
        <v>NO</v>
      </c>
      <c r="I71" s="168" t="str">
        <f xml:space="preserve"> IF(H71="YES",'CASE DATA'!K72,"N/A")</f>
        <v>N/A</v>
      </c>
      <c r="J71" s="168" t="str">
        <f>IF(H71="YES",'CASE DATA'!I72+'CASE DATA'!J72+'CASE DATA'!L72+'CASE DATA'!M72+'CASE DATA'!N72+'CASE DATA'!O72+'CASE DATA'!P72+'CASE DATA'!Q72+'CASE DATA'!R72,"N/A")</f>
        <v>N/A</v>
      </c>
      <c r="K71" s="152" t="str">
        <f xml:space="preserve"> IF(H71="YES",IF(C71+180&lt;'BASIC INFO'!$B$3, "YES", "NO"),"N/A")</f>
        <v>N/A</v>
      </c>
      <c r="L71" s="168" t="str" cm="1">
        <f t="array" ref="L71">IF(OR('CASE DATA'!F72="GTR", 'CASE DATA'!F72="GPL"),IF(SUM(COUNTIF('CASE DATA'!U72:AF72, TABLES!$N$2:$N$217&amp;"*"))&gt;0,"felony","eligible"),"n/a")</f>
        <v>n/a</v>
      </c>
      <c r="M71" s="168" t="str" cm="1">
        <f t="array" ref="M71">IF(L71="eligible",IF(OR((SUM(COUNTIF('CASE DATA'!U72:AF72,TABLES!$P$2:$P$19&amp;"*"))&gt;0),LEFT('CASE DATA'!U72:AF72,4)="717C", LEFT('CASE DATA'!U72:AF72, 3)="719", LEFT('CASE DATA'!U72:AF72,3)="720", LEFT('CASE DATA'!U72:AF72,3)="724", LEFT('CASE DATA'!U72:AF72,3)="726", LEFT('CASE DATA'!U72:AF72,3)="728", LEFT('CASE DATA'!U72:AF72,4)="901A"), "ineligible misd","eligible"),"n/a")</f>
        <v>n/a</v>
      </c>
      <c r="N71" s="168" t="str">
        <f>IF(M71="eligible",IF(COUNTIF('CASE DATA'!$C$4:$C$200, "")-COUNTIF('CASE DATA'!$A$4:$A$200, "")&gt;0, "YES","NO"),"N/A")</f>
        <v>N/A</v>
      </c>
      <c r="O71" s="168" t="str">
        <f xml:space="preserve"> IF(M71="eligible",'CASE DATA'!K72,"N/A")</f>
        <v>N/A</v>
      </c>
      <c r="P71" s="168" t="str">
        <f xml:space="preserve"> IF(M71="eligible",'CASE DATA'!I72+'CASE DATA'!J72+'CASE DATA'!L72+'CASE DATA'!M72+'CASE DATA'!N72+'CASE DATA'!O72+'CASE DATA'!M72+'CASE DATA'!Q72+'CASE DATA'!R72,"N/A")</f>
        <v>N/A</v>
      </c>
      <c r="Q71" s="8" t="str">
        <f>IF(M71="eligible",IF(C71+2920&lt;'BASIC INFO'!$B$3, "YES", "NO"),"N/A")</f>
        <v>N/A</v>
      </c>
      <c r="R71" s="169" t="str">
        <f xml:space="preserve"> IF(OR('CASE DATA'!F72="DEF"), "YES", "NO")</f>
        <v>NO</v>
      </c>
      <c r="S71" s="152" t="str">
        <f>IF(R71="YES",'CASE DATA'!H72,"N/A")</f>
        <v>N/A</v>
      </c>
      <c r="T71" s="168" t="str">
        <f xml:space="preserve"> IF(R71="YES",'CASE DATA'!K72,"N/A")</f>
        <v>N/A</v>
      </c>
      <c r="U71" s="168" t="str">
        <f>IF(R71="YES",'CASE DATA'!I72+'CASE DATA'!J72+'CASE DATA'!L72+'CASE DATA'!M72+'CASE DATA'!N72+'CASE DATA'!O72+'CASE DATA'!P72+'CASE DATA'!Q72+'CASE DATA'!R72,"N/A")</f>
        <v>N/A</v>
      </c>
      <c r="V71" s="172" t="str">
        <f>IF(OR('CASE DATA'!E72="123.46",'CASE DATA'!E72="123.47"),"YES","NO")</f>
        <v>NO</v>
      </c>
      <c r="W71" s="172"/>
      <c r="X71" s="168" t="str">
        <f>IF(V71="YES",IF(C71+730.5&lt;'BASIC INFO'!$B$3, "YES","NO"), "N/A")</f>
        <v>N/A</v>
      </c>
      <c r="Y71" s="172" t="str">
        <f t="shared" si="1"/>
        <v>NO</v>
      </c>
      <c r="Z71" s="170" t="str">
        <f xml:space="preserve"> IF('BASIC INFO'!$B$6+6574.5&gt;C71, "YES", "NO")</f>
        <v>YES</v>
      </c>
    </row>
    <row r="72" spans="1:26" x14ac:dyDescent="0.3">
      <c r="A72" s="152" t="str">
        <f xml:space="preserve"> IF('CASE DATA'!A73="","",'CASE DATA'!A73)</f>
        <v/>
      </c>
      <c r="B72" s="152" t="str">
        <f xml:space="preserve"> IF('CASE DATA'!A73="","",'CASE DATA'!E73)</f>
        <v/>
      </c>
      <c r="C72" s="153">
        <f xml:space="preserve"> 'CASE DATA'!C73</f>
        <v>0</v>
      </c>
      <c r="D72" s="8" t="str">
        <f xml:space="preserve"> IF(OR('CASE DATA'!F73="JUV", 'CASE DATA'!F73="JWV"), "YES", "NO")</f>
        <v>NO</v>
      </c>
      <c r="E72" s="8" t="str" cm="1">
        <f t="array" ref="E72">IF(D72="YES",IF(SUM(COUNTIF('CASE DATA'!$F$4:$F$200, {"GTR","GPL","DEF","JUV"}))&gt;0, "YES","NO"),"N/A")</f>
        <v>N/A</v>
      </c>
      <c r="F72" s="8" t="str">
        <f>IF(D72="YES",IF(COUNTIF('CASE DATA'!$C$4:$C$200, "")-COUNTIF('CASE DATA'!$A$4:$A$200, "")&gt;0, "YES","NO"),"N/A")</f>
        <v>N/A</v>
      </c>
      <c r="G72" s="154" t="str">
        <f xml:space="preserve"> _xlfn.IFS(D72="NO", "N/A", AND('BASIC INFO'!$B$3&gt;'BASIC INFO'!$B$6+6574.5, C72+730.5&lt;'BASIC INFO'!$B$3), "YES", 'BASIC INFO'!$B$3&lt;('BASIC INFO'!$B$6+6574.5), "NOT YET 18", C72+730.5&gt;'BASIC INFO'!$B$3, "NOT YET 2 YEARS")</f>
        <v>N/A</v>
      </c>
      <c r="H72" s="169" t="str">
        <f xml:space="preserve"> IF(LEFT('CASE DATA'!E73,4)&lt;&gt;"321.",IF(OR('CASE DATA'!F73="DISM", 'CASE DATA'!F73="ACQ", 'CASE DATA'!F73="NOTF", 'CASE DATA'!F73="WTHD", 'CASE DATA'!F73="TNSF"), "YES", "NO"), "TRAFFIC")</f>
        <v>NO</v>
      </c>
      <c r="I72" s="168" t="str">
        <f xml:space="preserve"> IF(H72="YES",'CASE DATA'!K73,"N/A")</f>
        <v>N/A</v>
      </c>
      <c r="J72" s="168" t="str">
        <f>IF(H72="YES",'CASE DATA'!I73+'CASE DATA'!J73+'CASE DATA'!L73+'CASE DATA'!M73+'CASE DATA'!N73+'CASE DATA'!O73+'CASE DATA'!P73+'CASE DATA'!Q73+'CASE DATA'!R73,"N/A")</f>
        <v>N/A</v>
      </c>
      <c r="K72" s="152" t="str">
        <f xml:space="preserve"> IF(H72="YES",IF(C72+180&lt;'BASIC INFO'!$B$3, "YES", "NO"),"N/A")</f>
        <v>N/A</v>
      </c>
      <c r="L72" s="168" t="str" cm="1">
        <f t="array" ref="L72">IF(OR('CASE DATA'!F73="GTR", 'CASE DATA'!F73="GPL"),IF(SUM(COUNTIF('CASE DATA'!U73:AF73, TABLES!$N$2:$N$217&amp;"*"))&gt;0,"felony","eligible"),"n/a")</f>
        <v>n/a</v>
      </c>
      <c r="M72" s="168" t="str" cm="1">
        <f t="array" ref="M72">IF(L72="eligible",IF(OR((SUM(COUNTIF('CASE DATA'!U73:AF73,TABLES!$P$2:$P$19&amp;"*"))&gt;0),LEFT('CASE DATA'!U73:AF73,4)="717C", LEFT('CASE DATA'!U73:AF73, 3)="719", LEFT('CASE DATA'!U73:AF73,3)="720", LEFT('CASE DATA'!U73:AF73,3)="724", LEFT('CASE DATA'!U73:AF73,3)="726", LEFT('CASE DATA'!U73:AF73,3)="728", LEFT('CASE DATA'!U73:AF73,4)="901A"), "ineligible misd","eligible"),"n/a")</f>
        <v>n/a</v>
      </c>
      <c r="N72" s="168" t="str">
        <f>IF(M72="eligible",IF(COUNTIF('CASE DATA'!$C$4:$C$200, "")-COUNTIF('CASE DATA'!$A$4:$A$200, "")&gt;0, "YES","NO"),"N/A")</f>
        <v>N/A</v>
      </c>
      <c r="O72" s="168" t="str">
        <f xml:space="preserve"> IF(M72="eligible",'CASE DATA'!K73,"N/A")</f>
        <v>N/A</v>
      </c>
      <c r="P72" s="168" t="str">
        <f xml:space="preserve"> IF(M72="eligible",'CASE DATA'!I73+'CASE DATA'!J73+'CASE DATA'!L73+'CASE DATA'!M73+'CASE DATA'!N73+'CASE DATA'!O73+'CASE DATA'!M73+'CASE DATA'!Q73+'CASE DATA'!R73,"N/A")</f>
        <v>N/A</v>
      </c>
      <c r="Q72" s="8" t="str">
        <f>IF(M72="eligible",IF(C72+2920&lt;'BASIC INFO'!$B$3, "YES", "NO"),"N/A")</f>
        <v>N/A</v>
      </c>
      <c r="R72" s="169" t="str">
        <f xml:space="preserve"> IF(OR('CASE DATA'!F73="DEF"), "YES", "NO")</f>
        <v>NO</v>
      </c>
      <c r="S72" s="152" t="str">
        <f>IF(R72="YES",'CASE DATA'!H73,"N/A")</f>
        <v>N/A</v>
      </c>
      <c r="T72" s="168" t="str">
        <f xml:space="preserve"> IF(R72="YES",'CASE DATA'!K73,"N/A")</f>
        <v>N/A</v>
      </c>
      <c r="U72" s="168" t="str">
        <f>IF(R72="YES",'CASE DATA'!I73+'CASE DATA'!J73+'CASE DATA'!L73+'CASE DATA'!M73+'CASE DATA'!N73+'CASE DATA'!O73+'CASE DATA'!P73+'CASE DATA'!Q73+'CASE DATA'!R73,"N/A")</f>
        <v>N/A</v>
      </c>
      <c r="V72" s="172" t="str">
        <f>IF(OR('CASE DATA'!E73="123.46",'CASE DATA'!E73="123.47"),"YES","NO")</f>
        <v>NO</v>
      </c>
      <c r="W72" s="172"/>
      <c r="X72" s="168" t="str">
        <f>IF(V72="YES",IF(C72+730.5&lt;'BASIC INFO'!$B$3, "YES","NO"), "N/A")</f>
        <v>N/A</v>
      </c>
      <c r="Y72" s="172" t="str">
        <f t="shared" si="1"/>
        <v>NO</v>
      </c>
      <c r="Z72" s="170" t="str">
        <f xml:space="preserve"> IF('BASIC INFO'!$B$6+6574.5&gt;C72, "YES", "NO")</f>
        <v>YES</v>
      </c>
    </row>
    <row r="73" spans="1:26" x14ac:dyDescent="0.3">
      <c r="A73" s="152" t="str">
        <f xml:space="preserve"> IF('CASE DATA'!A74="","",'CASE DATA'!A74)</f>
        <v/>
      </c>
      <c r="B73" s="152" t="str">
        <f xml:space="preserve"> IF('CASE DATA'!A74="","",'CASE DATA'!E74)</f>
        <v/>
      </c>
      <c r="C73" s="153">
        <f xml:space="preserve"> 'CASE DATA'!C74</f>
        <v>0</v>
      </c>
      <c r="D73" s="8" t="str">
        <f xml:space="preserve"> IF(OR('CASE DATA'!F74="JUV", 'CASE DATA'!F74="JWV"), "YES", "NO")</f>
        <v>NO</v>
      </c>
      <c r="E73" s="8" t="str" cm="1">
        <f t="array" ref="E73">IF(D73="YES",IF(SUM(COUNTIF('CASE DATA'!$F$4:$F$200, {"GTR","GPL","DEF","JUV"}))&gt;0, "YES","NO"),"N/A")</f>
        <v>N/A</v>
      </c>
      <c r="F73" s="8" t="str">
        <f>IF(D73="YES",IF(COUNTIF('CASE DATA'!$C$4:$C$200, "")-COUNTIF('CASE DATA'!$A$4:$A$200, "")&gt;0, "YES","NO"),"N/A")</f>
        <v>N/A</v>
      </c>
      <c r="G73" s="154" t="str">
        <f xml:space="preserve"> _xlfn.IFS(D73="NO", "N/A", AND('BASIC INFO'!$B$3&gt;'BASIC INFO'!$B$6+6574.5, C73+730.5&lt;'BASIC INFO'!$B$3), "YES", 'BASIC INFO'!$B$3&lt;('BASIC INFO'!$B$6+6574.5), "NOT YET 18", C73+730.5&gt;'BASIC INFO'!$B$3, "NOT YET 2 YEARS")</f>
        <v>N/A</v>
      </c>
      <c r="H73" s="169" t="str">
        <f xml:space="preserve"> IF(LEFT('CASE DATA'!E74,4)&lt;&gt;"321.",IF(OR('CASE DATA'!F74="DISM", 'CASE DATA'!F74="ACQ", 'CASE DATA'!F74="NOTF", 'CASE DATA'!F74="WTHD", 'CASE DATA'!F74="TNSF"), "YES", "NO"), "TRAFFIC")</f>
        <v>NO</v>
      </c>
      <c r="I73" s="168" t="str">
        <f xml:space="preserve"> IF(H73="YES",'CASE DATA'!K74,"N/A")</f>
        <v>N/A</v>
      </c>
      <c r="J73" s="168" t="str">
        <f>IF(H73="YES",'CASE DATA'!I74+'CASE DATA'!J74+'CASE DATA'!L74+'CASE DATA'!M74+'CASE DATA'!N74+'CASE DATA'!O74+'CASE DATA'!P74+'CASE DATA'!Q74+'CASE DATA'!R74,"N/A")</f>
        <v>N/A</v>
      </c>
      <c r="K73" s="152" t="str">
        <f xml:space="preserve"> IF(H73="YES",IF(C73+180&lt;'BASIC INFO'!$B$3, "YES", "NO"),"N/A")</f>
        <v>N/A</v>
      </c>
      <c r="L73" s="168" t="str" cm="1">
        <f t="array" ref="L73">IF(OR('CASE DATA'!F74="GTR", 'CASE DATA'!F74="GPL"),IF(SUM(COUNTIF('CASE DATA'!U74:AF74, TABLES!$N$2:$N$217&amp;"*"))&gt;0,"felony","eligible"),"n/a")</f>
        <v>n/a</v>
      </c>
      <c r="M73" s="168" t="str" cm="1">
        <f t="array" ref="M73">IF(L73="eligible",IF(OR((SUM(COUNTIF('CASE DATA'!U74:AF74,TABLES!$P$2:$P$19&amp;"*"))&gt;0),LEFT('CASE DATA'!U74:AF74,4)="717C", LEFT('CASE DATA'!U74:AF74, 3)="719", LEFT('CASE DATA'!U74:AF74,3)="720", LEFT('CASE DATA'!U74:AF74,3)="724", LEFT('CASE DATA'!U74:AF74,3)="726", LEFT('CASE DATA'!U74:AF74,3)="728", LEFT('CASE DATA'!U74:AF74,4)="901A"), "ineligible misd","eligible"),"n/a")</f>
        <v>n/a</v>
      </c>
      <c r="N73" s="168" t="str">
        <f>IF(M73="eligible",IF(COUNTIF('CASE DATA'!$C$4:$C$200, "")-COUNTIF('CASE DATA'!$A$4:$A$200, "")&gt;0, "YES","NO"),"N/A")</f>
        <v>N/A</v>
      </c>
      <c r="O73" s="168" t="str">
        <f xml:space="preserve"> IF(M73="eligible",'CASE DATA'!K74,"N/A")</f>
        <v>N/A</v>
      </c>
      <c r="P73" s="168" t="str">
        <f xml:space="preserve"> IF(M73="eligible",'CASE DATA'!I74+'CASE DATA'!J74+'CASE DATA'!L74+'CASE DATA'!M74+'CASE DATA'!N74+'CASE DATA'!O74+'CASE DATA'!M74+'CASE DATA'!Q74+'CASE DATA'!R74,"N/A")</f>
        <v>N/A</v>
      </c>
      <c r="Q73" s="8" t="str">
        <f>IF(M73="eligible",IF(C73+2920&lt;'BASIC INFO'!$B$3, "YES", "NO"),"N/A")</f>
        <v>N/A</v>
      </c>
      <c r="R73" s="169" t="str">
        <f xml:space="preserve"> IF(OR('CASE DATA'!F74="DEF"), "YES", "NO")</f>
        <v>NO</v>
      </c>
      <c r="S73" s="152" t="str">
        <f>IF(R73="YES",'CASE DATA'!H74,"N/A")</f>
        <v>N/A</v>
      </c>
      <c r="T73" s="168" t="str">
        <f xml:space="preserve"> IF(R73="YES",'CASE DATA'!K74,"N/A")</f>
        <v>N/A</v>
      </c>
      <c r="U73" s="168" t="str">
        <f>IF(R73="YES",'CASE DATA'!I74+'CASE DATA'!J74+'CASE DATA'!L74+'CASE DATA'!M74+'CASE DATA'!N74+'CASE DATA'!O74+'CASE DATA'!P74+'CASE DATA'!Q74+'CASE DATA'!R74,"N/A")</f>
        <v>N/A</v>
      </c>
      <c r="V73" s="172" t="str">
        <f>IF(OR('CASE DATA'!E74="123.46",'CASE DATA'!E74="123.47"),"YES","NO")</f>
        <v>NO</v>
      </c>
      <c r="W73" s="172"/>
      <c r="X73" s="168" t="str">
        <f>IF(V73="YES",IF(C73+730.5&lt;'BASIC INFO'!$B$3, "YES","NO"), "N/A")</f>
        <v>N/A</v>
      </c>
      <c r="Y73" s="172" t="str">
        <f t="shared" si="1"/>
        <v>NO</v>
      </c>
      <c r="Z73" s="170" t="str">
        <f xml:space="preserve"> IF('BASIC INFO'!$B$6+6574.5&gt;C73, "YES", "NO")</f>
        <v>YES</v>
      </c>
    </row>
    <row r="74" spans="1:26" x14ac:dyDescent="0.3">
      <c r="A74" s="152" t="str">
        <f xml:space="preserve"> IF('CASE DATA'!A75="","",'CASE DATA'!A75)</f>
        <v/>
      </c>
      <c r="B74" s="152" t="str">
        <f xml:space="preserve"> IF('CASE DATA'!A75="","",'CASE DATA'!E75)</f>
        <v/>
      </c>
      <c r="C74" s="153">
        <f xml:space="preserve"> 'CASE DATA'!C75</f>
        <v>0</v>
      </c>
      <c r="D74" s="8" t="str">
        <f xml:space="preserve"> IF(OR('CASE DATA'!F75="JUV", 'CASE DATA'!F75="JWV"), "YES", "NO")</f>
        <v>NO</v>
      </c>
      <c r="E74" s="8" t="str" cm="1">
        <f t="array" ref="E74">IF(D74="YES",IF(SUM(COUNTIF('CASE DATA'!$F$4:$F$200, {"GTR","GPL","DEF","JUV"}))&gt;0, "YES","NO"),"N/A")</f>
        <v>N/A</v>
      </c>
      <c r="F74" s="8" t="str">
        <f>IF(D74="YES",IF(COUNTIF('CASE DATA'!$C$4:$C$200, "")-COUNTIF('CASE DATA'!$A$4:$A$200, "")&gt;0, "YES","NO"),"N/A")</f>
        <v>N/A</v>
      </c>
      <c r="G74" s="154" t="str">
        <f xml:space="preserve"> _xlfn.IFS(D74="NO", "N/A", AND('BASIC INFO'!$B$3&gt;'BASIC INFO'!$B$6+6574.5, C74+730.5&lt;'BASIC INFO'!$B$3), "YES", 'BASIC INFO'!$B$3&lt;('BASIC INFO'!$B$6+6574.5), "NOT YET 18", C74+730.5&gt;'BASIC INFO'!$B$3, "NOT YET 2 YEARS")</f>
        <v>N/A</v>
      </c>
      <c r="H74" s="169" t="str">
        <f xml:space="preserve"> IF(LEFT('CASE DATA'!E75,4)&lt;&gt;"321.",IF(OR('CASE DATA'!F75="DISM", 'CASE DATA'!F75="ACQ", 'CASE DATA'!F75="NOTF", 'CASE DATA'!F75="WTHD", 'CASE DATA'!F75="TNSF"), "YES", "NO"), "TRAFFIC")</f>
        <v>NO</v>
      </c>
      <c r="I74" s="168" t="str">
        <f xml:space="preserve"> IF(H74="YES",'CASE DATA'!K75,"N/A")</f>
        <v>N/A</v>
      </c>
      <c r="J74" s="168" t="str">
        <f>IF(H74="YES",'CASE DATA'!I75+'CASE DATA'!J75+'CASE DATA'!L75+'CASE DATA'!M75+'CASE DATA'!N75+'CASE DATA'!O75+'CASE DATA'!P75+'CASE DATA'!Q75+'CASE DATA'!R75,"N/A")</f>
        <v>N/A</v>
      </c>
      <c r="K74" s="152" t="str">
        <f xml:space="preserve"> IF(H74="YES",IF(C74+180&lt;'BASIC INFO'!$B$3, "YES", "NO"),"N/A")</f>
        <v>N/A</v>
      </c>
      <c r="L74" s="168" t="str" cm="1">
        <f t="array" ref="L74">IF(OR('CASE DATA'!F75="GTR", 'CASE DATA'!F75="GPL"),IF(SUM(COUNTIF('CASE DATA'!U75:AF75, TABLES!$N$2:$N$217&amp;"*"))&gt;0,"felony","eligible"),"n/a")</f>
        <v>n/a</v>
      </c>
      <c r="M74" s="168" t="str" cm="1">
        <f t="array" ref="M74">IF(L74="eligible",IF(OR((SUM(COUNTIF('CASE DATA'!U75:AF75,TABLES!$P$2:$P$19&amp;"*"))&gt;0),LEFT('CASE DATA'!U75:AF75,4)="717C", LEFT('CASE DATA'!U75:AF75, 3)="719", LEFT('CASE DATA'!U75:AF75,3)="720", LEFT('CASE DATA'!U75:AF75,3)="724", LEFT('CASE DATA'!U75:AF75,3)="726", LEFT('CASE DATA'!U75:AF75,3)="728", LEFT('CASE DATA'!U75:AF75,4)="901A"), "ineligible misd","eligible"),"n/a")</f>
        <v>n/a</v>
      </c>
      <c r="N74" s="168" t="str">
        <f>IF(M74="eligible",IF(COUNTIF('CASE DATA'!$C$4:$C$200, "")-COUNTIF('CASE DATA'!$A$4:$A$200, "")&gt;0, "YES","NO"),"N/A")</f>
        <v>N/A</v>
      </c>
      <c r="O74" s="168" t="str">
        <f xml:space="preserve"> IF(M74="eligible",'CASE DATA'!K75,"N/A")</f>
        <v>N/A</v>
      </c>
      <c r="P74" s="168" t="str">
        <f xml:space="preserve"> IF(M74="eligible",'CASE DATA'!I75+'CASE DATA'!J75+'CASE DATA'!L75+'CASE DATA'!M75+'CASE DATA'!N75+'CASE DATA'!O75+'CASE DATA'!M75+'CASE DATA'!Q75+'CASE DATA'!R75,"N/A")</f>
        <v>N/A</v>
      </c>
      <c r="Q74" s="8" t="str">
        <f>IF(M74="eligible",IF(C74+2920&lt;'BASIC INFO'!$B$3, "YES", "NO"),"N/A")</f>
        <v>N/A</v>
      </c>
      <c r="R74" s="169" t="str">
        <f xml:space="preserve"> IF(OR('CASE DATA'!F75="DEF"), "YES", "NO")</f>
        <v>NO</v>
      </c>
      <c r="S74" s="152" t="str">
        <f>IF(R74="YES",'CASE DATA'!H75,"N/A")</f>
        <v>N/A</v>
      </c>
      <c r="T74" s="168" t="str">
        <f xml:space="preserve"> IF(R74="YES",'CASE DATA'!K75,"N/A")</f>
        <v>N/A</v>
      </c>
      <c r="U74" s="168" t="str">
        <f>IF(R74="YES",'CASE DATA'!I75+'CASE DATA'!J75+'CASE DATA'!L75+'CASE DATA'!M75+'CASE DATA'!N75+'CASE DATA'!O75+'CASE DATA'!P75+'CASE DATA'!Q75+'CASE DATA'!R75,"N/A")</f>
        <v>N/A</v>
      </c>
      <c r="V74" s="172" t="str">
        <f>IF(OR('CASE DATA'!E75="123.46",'CASE DATA'!E75="123.47"),"YES","NO")</f>
        <v>NO</v>
      </c>
      <c r="W74" s="172"/>
      <c r="X74" s="168" t="str">
        <f>IF(V74="YES",IF(C74+730.5&lt;'BASIC INFO'!$B$3, "YES","NO"), "N/A")</f>
        <v>N/A</v>
      </c>
      <c r="Y74" s="172" t="str">
        <f t="shared" si="1"/>
        <v>NO</v>
      </c>
      <c r="Z74" s="170" t="str">
        <f xml:space="preserve"> IF('BASIC INFO'!$B$6+6574.5&gt;C74, "YES", "NO")</f>
        <v>YES</v>
      </c>
    </row>
    <row r="75" spans="1:26" x14ac:dyDescent="0.3">
      <c r="A75" s="152" t="str">
        <f xml:space="preserve"> IF('CASE DATA'!A76="","",'CASE DATA'!A76)</f>
        <v/>
      </c>
      <c r="B75" s="152" t="str">
        <f xml:space="preserve"> IF('CASE DATA'!A76="","",'CASE DATA'!E76)</f>
        <v/>
      </c>
      <c r="C75" s="153">
        <f xml:space="preserve"> 'CASE DATA'!C76</f>
        <v>0</v>
      </c>
      <c r="D75" s="8" t="str">
        <f xml:space="preserve"> IF(OR('CASE DATA'!F76="JUV", 'CASE DATA'!F76="JWV"), "YES", "NO")</f>
        <v>NO</v>
      </c>
      <c r="E75" s="8" t="str" cm="1">
        <f t="array" ref="E75">IF(D75="YES",IF(SUM(COUNTIF('CASE DATA'!$F$4:$F$200, {"GTR","GPL","DEF","JUV"}))&gt;0, "YES","NO"),"N/A")</f>
        <v>N/A</v>
      </c>
      <c r="F75" s="8" t="str">
        <f>IF(D75="YES",IF(COUNTIF('CASE DATA'!$C$4:$C$200, "")-COUNTIF('CASE DATA'!$A$4:$A$200, "")&gt;0, "YES","NO"),"N/A")</f>
        <v>N/A</v>
      </c>
      <c r="G75" s="154" t="str">
        <f xml:space="preserve"> _xlfn.IFS(D75="NO", "N/A", AND('BASIC INFO'!$B$3&gt;'BASIC INFO'!$B$6+6574.5, C75+730.5&lt;'BASIC INFO'!$B$3), "YES", 'BASIC INFO'!$B$3&lt;('BASIC INFO'!$B$6+6574.5), "NOT YET 18", C75+730.5&gt;'BASIC INFO'!$B$3, "NOT YET 2 YEARS")</f>
        <v>N/A</v>
      </c>
      <c r="H75" s="169" t="str">
        <f xml:space="preserve"> IF(LEFT('CASE DATA'!E76,4)&lt;&gt;"321.",IF(OR('CASE DATA'!F76="DISM", 'CASE DATA'!F76="ACQ", 'CASE DATA'!F76="NOTF", 'CASE DATA'!F76="WTHD", 'CASE DATA'!F76="TNSF"), "YES", "NO"), "TRAFFIC")</f>
        <v>NO</v>
      </c>
      <c r="I75" s="168" t="str">
        <f xml:space="preserve"> IF(H75="YES",'CASE DATA'!K76,"N/A")</f>
        <v>N/A</v>
      </c>
      <c r="J75" s="168" t="str">
        <f>IF(H75="YES",'CASE DATA'!I76+'CASE DATA'!J76+'CASE DATA'!L76+'CASE DATA'!M76+'CASE DATA'!N76+'CASE DATA'!O76+'CASE DATA'!P76+'CASE DATA'!Q76+'CASE DATA'!R76,"N/A")</f>
        <v>N/A</v>
      </c>
      <c r="K75" s="152" t="str">
        <f xml:space="preserve"> IF(H75="YES",IF(C75+180&lt;'BASIC INFO'!$B$3, "YES", "NO"),"N/A")</f>
        <v>N/A</v>
      </c>
      <c r="L75" s="168" t="str" cm="1">
        <f t="array" ref="L75">IF(OR('CASE DATA'!F76="GTR", 'CASE DATA'!F76="GPL"),IF(SUM(COUNTIF('CASE DATA'!U76:AF76, TABLES!$N$2:$N$217&amp;"*"))&gt;0,"felony","eligible"),"n/a")</f>
        <v>n/a</v>
      </c>
      <c r="M75" s="168" t="str" cm="1">
        <f t="array" ref="M75">IF(L75="eligible",IF(OR((SUM(COUNTIF('CASE DATA'!U76:AF76,TABLES!$P$2:$P$19&amp;"*"))&gt;0),LEFT('CASE DATA'!U76:AF76,4)="717C", LEFT('CASE DATA'!U76:AF76, 3)="719", LEFT('CASE DATA'!U76:AF76,3)="720", LEFT('CASE DATA'!U76:AF76,3)="724", LEFT('CASE DATA'!U76:AF76,3)="726", LEFT('CASE DATA'!U76:AF76,3)="728", LEFT('CASE DATA'!U76:AF76,4)="901A"), "ineligible misd","eligible"),"n/a")</f>
        <v>n/a</v>
      </c>
      <c r="N75" s="168" t="str">
        <f>IF(M75="eligible",IF(COUNTIF('CASE DATA'!$C$4:$C$200, "")-COUNTIF('CASE DATA'!$A$4:$A$200, "")&gt;0, "YES","NO"),"N/A")</f>
        <v>N/A</v>
      </c>
      <c r="O75" s="168" t="str">
        <f xml:space="preserve"> IF(M75="eligible",'CASE DATA'!K76,"N/A")</f>
        <v>N/A</v>
      </c>
      <c r="P75" s="168" t="str">
        <f xml:space="preserve"> IF(M75="eligible",'CASE DATA'!I76+'CASE DATA'!J76+'CASE DATA'!L76+'CASE DATA'!M76+'CASE DATA'!N76+'CASE DATA'!O76+'CASE DATA'!M76+'CASE DATA'!Q76+'CASE DATA'!R76,"N/A")</f>
        <v>N/A</v>
      </c>
      <c r="Q75" s="8" t="str">
        <f>IF(M75="eligible",IF(C75+2920&lt;'BASIC INFO'!$B$3, "YES", "NO"),"N/A")</f>
        <v>N/A</v>
      </c>
      <c r="R75" s="169" t="str">
        <f xml:space="preserve"> IF(OR('CASE DATA'!F76="DEF"), "YES", "NO")</f>
        <v>NO</v>
      </c>
      <c r="S75" s="152" t="str">
        <f>IF(R75="YES",'CASE DATA'!H76,"N/A")</f>
        <v>N/A</v>
      </c>
      <c r="T75" s="168" t="str">
        <f xml:space="preserve"> IF(R75="YES",'CASE DATA'!K76,"N/A")</f>
        <v>N/A</v>
      </c>
      <c r="U75" s="168" t="str">
        <f>IF(R75="YES",'CASE DATA'!I76+'CASE DATA'!J76+'CASE DATA'!L76+'CASE DATA'!M76+'CASE DATA'!N76+'CASE DATA'!O76+'CASE DATA'!P76+'CASE DATA'!Q76+'CASE DATA'!R76,"N/A")</f>
        <v>N/A</v>
      </c>
      <c r="V75" s="172" t="str">
        <f>IF(OR('CASE DATA'!E76="123.46",'CASE DATA'!E76="123.47"),"YES","NO")</f>
        <v>NO</v>
      </c>
      <c r="W75" s="172"/>
      <c r="X75" s="168" t="str">
        <f>IF(V75="YES",IF(C75+730.5&lt;'BASIC INFO'!$B$3, "YES","NO"), "N/A")</f>
        <v>N/A</v>
      </c>
      <c r="Y75" s="172" t="str">
        <f t="shared" si="1"/>
        <v>NO</v>
      </c>
      <c r="Z75" s="170" t="str">
        <f xml:space="preserve"> IF('BASIC INFO'!$B$6+6574.5&gt;C75, "YES", "NO")</f>
        <v>YES</v>
      </c>
    </row>
    <row r="76" spans="1:26" x14ac:dyDescent="0.3">
      <c r="A76" s="152" t="str">
        <f xml:space="preserve"> IF('CASE DATA'!A77="","",'CASE DATA'!A77)</f>
        <v/>
      </c>
      <c r="B76" s="152" t="str">
        <f xml:space="preserve"> IF('CASE DATA'!A77="","",'CASE DATA'!E77)</f>
        <v/>
      </c>
      <c r="C76" s="153">
        <f xml:space="preserve"> 'CASE DATA'!C77</f>
        <v>0</v>
      </c>
      <c r="D76" s="8" t="str">
        <f xml:space="preserve"> IF(OR('CASE DATA'!F77="JUV", 'CASE DATA'!F77="JWV"), "YES", "NO")</f>
        <v>NO</v>
      </c>
      <c r="E76" s="8" t="str" cm="1">
        <f t="array" ref="E76">IF(D76="YES",IF(SUM(COUNTIF('CASE DATA'!$F$4:$F$200, {"GTR","GPL","DEF","JUV"}))&gt;0, "YES","NO"),"N/A")</f>
        <v>N/A</v>
      </c>
      <c r="F76" s="8" t="str">
        <f>IF(D76="YES",IF(COUNTIF('CASE DATA'!$C$4:$C$200, "")-COUNTIF('CASE DATA'!$A$4:$A$200, "")&gt;0, "YES","NO"),"N/A")</f>
        <v>N/A</v>
      </c>
      <c r="G76" s="154" t="str">
        <f xml:space="preserve"> _xlfn.IFS(D76="NO", "N/A", AND('BASIC INFO'!$B$3&gt;'BASIC INFO'!$B$6+6574.5, C76+730.5&lt;'BASIC INFO'!$B$3), "YES", 'BASIC INFO'!$B$3&lt;('BASIC INFO'!$B$6+6574.5), "NOT YET 18", C76+730.5&gt;'BASIC INFO'!$B$3, "NOT YET 2 YEARS")</f>
        <v>N/A</v>
      </c>
      <c r="H76" s="169" t="str">
        <f xml:space="preserve"> IF(LEFT('CASE DATA'!E77,4)&lt;&gt;"321.",IF(OR('CASE DATA'!F77="DISM", 'CASE DATA'!F77="ACQ", 'CASE DATA'!F77="NOTF", 'CASE DATA'!F77="WTHD", 'CASE DATA'!F77="TNSF"), "YES", "NO"), "TRAFFIC")</f>
        <v>NO</v>
      </c>
      <c r="I76" s="168" t="str">
        <f xml:space="preserve"> IF(H76="YES",'CASE DATA'!K77,"N/A")</f>
        <v>N/A</v>
      </c>
      <c r="J76" s="168" t="str">
        <f>IF(H76="YES",'CASE DATA'!I77+'CASE DATA'!J77+'CASE DATA'!L77+'CASE DATA'!M77+'CASE DATA'!N77+'CASE DATA'!O77+'CASE DATA'!P77+'CASE DATA'!Q77+'CASE DATA'!R77,"N/A")</f>
        <v>N/A</v>
      </c>
      <c r="K76" s="152" t="str">
        <f xml:space="preserve"> IF(H76="YES",IF(C76+180&lt;'BASIC INFO'!$B$3, "YES", "NO"),"N/A")</f>
        <v>N/A</v>
      </c>
      <c r="L76" s="168" t="str" cm="1">
        <f t="array" ref="L76">IF(OR('CASE DATA'!F77="GTR", 'CASE DATA'!F77="GPL"),IF(SUM(COUNTIF('CASE DATA'!U77:AF77, TABLES!$N$2:$N$217&amp;"*"))&gt;0,"felony","eligible"),"n/a")</f>
        <v>n/a</v>
      </c>
      <c r="M76" s="168" t="str" cm="1">
        <f t="array" ref="M76">IF(L76="eligible",IF(OR((SUM(COUNTIF('CASE DATA'!U77:AF77,TABLES!$P$2:$P$19&amp;"*"))&gt;0),LEFT('CASE DATA'!U77:AF77,4)="717C", LEFT('CASE DATA'!U77:AF77, 3)="719", LEFT('CASE DATA'!U77:AF77,3)="720", LEFT('CASE DATA'!U77:AF77,3)="724", LEFT('CASE DATA'!U77:AF77,3)="726", LEFT('CASE DATA'!U77:AF77,3)="728", LEFT('CASE DATA'!U77:AF77,4)="901A"), "ineligible misd","eligible"),"n/a")</f>
        <v>n/a</v>
      </c>
      <c r="N76" s="168" t="str">
        <f>IF(M76="eligible",IF(COUNTIF('CASE DATA'!$C$4:$C$200, "")-COUNTIF('CASE DATA'!$A$4:$A$200, "")&gt;0, "YES","NO"),"N/A")</f>
        <v>N/A</v>
      </c>
      <c r="O76" s="168" t="str">
        <f xml:space="preserve"> IF(M76="eligible",'CASE DATA'!K77,"N/A")</f>
        <v>N/A</v>
      </c>
      <c r="P76" s="168" t="str">
        <f xml:space="preserve"> IF(M76="eligible",'CASE DATA'!I77+'CASE DATA'!J77+'CASE DATA'!L77+'CASE DATA'!M77+'CASE DATA'!N77+'CASE DATA'!O77+'CASE DATA'!M77+'CASE DATA'!Q77+'CASE DATA'!R77,"N/A")</f>
        <v>N/A</v>
      </c>
      <c r="Q76" s="8" t="str">
        <f>IF(M76="eligible",IF(C76+2920&lt;'BASIC INFO'!$B$3, "YES", "NO"),"N/A")</f>
        <v>N/A</v>
      </c>
      <c r="R76" s="169" t="str">
        <f xml:space="preserve"> IF(OR('CASE DATA'!F77="DEF"), "YES", "NO")</f>
        <v>NO</v>
      </c>
      <c r="S76" s="152" t="str">
        <f>IF(R76="YES",'CASE DATA'!H77,"N/A")</f>
        <v>N/A</v>
      </c>
      <c r="T76" s="168" t="str">
        <f xml:space="preserve"> IF(R76="YES",'CASE DATA'!K77,"N/A")</f>
        <v>N/A</v>
      </c>
      <c r="U76" s="168" t="str">
        <f>IF(R76="YES",'CASE DATA'!I77+'CASE DATA'!J77+'CASE DATA'!L77+'CASE DATA'!M77+'CASE DATA'!N77+'CASE DATA'!O77+'CASE DATA'!P77+'CASE DATA'!Q77+'CASE DATA'!R77,"N/A")</f>
        <v>N/A</v>
      </c>
      <c r="V76" s="172" t="str">
        <f>IF(OR('CASE DATA'!E77="123.46",'CASE DATA'!E77="123.47"),"YES","NO")</f>
        <v>NO</v>
      </c>
      <c r="W76" s="172"/>
      <c r="X76" s="168" t="str">
        <f>IF(V76="YES",IF(C76+730.5&lt;'BASIC INFO'!$B$3, "YES","NO"), "N/A")</f>
        <v>N/A</v>
      </c>
      <c r="Y76" s="172" t="str">
        <f t="shared" si="1"/>
        <v>NO</v>
      </c>
      <c r="Z76" s="170" t="str">
        <f xml:space="preserve"> IF('BASIC INFO'!$B$6+6574.5&gt;C76, "YES", "NO")</f>
        <v>YES</v>
      </c>
    </row>
    <row r="77" spans="1:26" x14ac:dyDescent="0.3">
      <c r="A77" s="152" t="str">
        <f xml:space="preserve"> IF('CASE DATA'!A78="","",'CASE DATA'!A78)</f>
        <v/>
      </c>
      <c r="B77" s="152" t="str">
        <f xml:space="preserve"> IF('CASE DATA'!A78="","",'CASE DATA'!E78)</f>
        <v/>
      </c>
      <c r="C77" s="153">
        <f xml:space="preserve"> 'CASE DATA'!C78</f>
        <v>0</v>
      </c>
      <c r="D77" s="8" t="str">
        <f xml:space="preserve"> IF(OR('CASE DATA'!F78="JUV", 'CASE DATA'!F78="JWV"), "YES", "NO")</f>
        <v>NO</v>
      </c>
      <c r="E77" s="8" t="str" cm="1">
        <f t="array" ref="E77">IF(D77="YES",IF(SUM(COUNTIF('CASE DATA'!$F$4:$F$200, {"GTR","GPL","DEF","JUV"}))&gt;0, "YES","NO"),"N/A")</f>
        <v>N/A</v>
      </c>
      <c r="F77" s="8" t="str">
        <f>IF(D77="YES",IF(COUNTIF('CASE DATA'!$C$4:$C$200, "")-COUNTIF('CASE DATA'!$A$4:$A$200, "")&gt;0, "YES","NO"),"N/A")</f>
        <v>N/A</v>
      </c>
      <c r="G77" s="154" t="str">
        <f xml:space="preserve"> _xlfn.IFS(D77="NO", "N/A", AND('BASIC INFO'!$B$3&gt;'BASIC INFO'!$B$6+6574.5, C77+730.5&lt;'BASIC INFO'!$B$3), "YES", 'BASIC INFO'!$B$3&lt;('BASIC INFO'!$B$6+6574.5), "NOT YET 18", C77+730.5&gt;'BASIC INFO'!$B$3, "NOT YET 2 YEARS")</f>
        <v>N/A</v>
      </c>
      <c r="H77" s="169" t="str">
        <f xml:space="preserve"> IF(LEFT('CASE DATA'!E78,4)&lt;&gt;"321.",IF(OR('CASE DATA'!F78="DISM", 'CASE DATA'!F78="ACQ", 'CASE DATA'!F78="NOTF", 'CASE DATA'!F78="WTHD", 'CASE DATA'!F78="TNSF"), "YES", "NO"), "TRAFFIC")</f>
        <v>NO</v>
      </c>
      <c r="I77" s="168" t="str">
        <f xml:space="preserve"> IF(H77="YES",'CASE DATA'!K78,"N/A")</f>
        <v>N/A</v>
      </c>
      <c r="J77" s="168" t="str">
        <f>IF(H77="YES",'CASE DATA'!I78+'CASE DATA'!J78+'CASE DATA'!L78+'CASE DATA'!M78+'CASE DATA'!N78+'CASE DATA'!O78+'CASE DATA'!P78+'CASE DATA'!Q78+'CASE DATA'!R78,"N/A")</f>
        <v>N/A</v>
      </c>
      <c r="K77" s="152" t="str">
        <f xml:space="preserve"> IF(H77="YES",IF(C77+180&lt;'BASIC INFO'!$B$3, "YES", "NO"),"N/A")</f>
        <v>N/A</v>
      </c>
      <c r="L77" s="168" t="str" cm="1">
        <f t="array" ref="L77">IF(OR('CASE DATA'!F78="GTR", 'CASE DATA'!F78="GPL"),IF(SUM(COUNTIF('CASE DATA'!U78:AF78, TABLES!$N$2:$N$217&amp;"*"))&gt;0,"felony","eligible"),"n/a")</f>
        <v>n/a</v>
      </c>
      <c r="M77" s="168" t="str" cm="1">
        <f t="array" ref="M77">IF(L77="eligible",IF(OR((SUM(COUNTIF('CASE DATA'!U78:AF78,TABLES!$P$2:$P$19&amp;"*"))&gt;0),LEFT('CASE DATA'!U78:AF78,4)="717C", LEFT('CASE DATA'!U78:AF78, 3)="719", LEFT('CASE DATA'!U78:AF78,3)="720", LEFT('CASE DATA'!U78:AF78,3)="724", LEFT('CASE DATA'!U78:AF78,3)="726", LEFT('CASE DATA'!U78:AF78,3)="728", LEFT('CASE DATA'!U78:AF78,4)="901A"), "ineligible misd","eligible"),"n/a")</f>
        <v>n/a</v>
      </c>
      <c r="N77" s="168" t="str">
        <f>IF(M77="eligible",IF(COUNTIF('CASE DATA'!$C$4:$C$200, "")-COUNTIF('CASE DATA'!$A$4:$A$200, "")&gt;0, "YES","NO"),"N/A")</f>
        <v>N/A</v>
      </c>
      <c r="O77" s="168" t="str">
        <f xml:space="preserve"> IF(M77="eligible",'CASE DATA'!K78,"N/A")</f>
        <v>N/A</v>
      </c>
      <c r="P77" s="168" t="str">
        <f xml:space="preserve"> IF(M77="eligible",'CASE DATA'!I78+'CASE DATA'!J78+'CASE DATA'!L78+'CASE DATA'!M78+'CASE DATA'!N78+'CASE DATA'!O78+'CASE DATA'!M78+'CASE DATA'!Q78+'CASE DATA'!R78,"N/A")</f>
        <v>N/A</v>
      </c>
      <c r="Q77" s="8" t="str">
        <f>IF(M77="eligible",IF(C77+2920&lt;'BASIC INFO'!$B$3, "YES", "NO"),"N/A")</f>
        <v>N/A</v>
      </c>
      <c r="R77" s="169" t="str">
        <f xml:space="preserve"> IF(OR('CASE DATA'!F78="DEF"), "YES", "NO")</f>
        <v>NO</v>
      </c>
      <c r="S77" s="152" t="str">
        <f>IF(R77="YES",'CASE DATA'!H78,"N/A")</f>
        <v>N/A</v>
      </c>
      <c r="T77" s="168" t="str">
        <f xml:space="preserve"> IF(R77="YES",'CASE DATA'!K78,"N/A")</f>
        <v>N/A</v>
      </c>
      <c r="U77" s="168" t="str">
        <f>IF(R77="YES",'CASE DATA'!I78+'CASE DATA'!J78+'CASE DATA'!L78+'CASE DATA'!M78+'CASE DATA'!N78+'CASE DATA'!O78+'CASE DATA'!P78+'CASE DATA'!Q78+'CASE DATA'!R78,"N/A")</f>
        <v>N/A</v>
      </c>
      <c r="V77" s="172" t="str">
        <f>IF(OR('CASE DATA'!E78="123.46",'CASE DATA'!E78="123.47"),"YES","NO")</f>
        <v>NO</v>
      </c>
      <c r="W77" s="172"/>
      <c r="X77" s="168" t="str">
        <f>IF(V77="YES",IF(C77+730.5&lt;'BASIC INFO'!$B$3, "YES","NO"), "N/A")</f>
        <v>N/A</v>
      </c>
      <c r="Y77" s="172" t="str">
        <f t="shared" si="1"/>
        <v>NO</v>
      </c>
      <c r="Z77" s="170" t="str">
        <f xml:space="preserve"> IF('BASIC INFO'!$B$6+6574.5&gt;C77, "YES", "NO")</f>
        <v>YES</v>
      </c>
    </row>
    <row r="78" spans="1:26" x14ac:dyDescent="0.3">
      <c r="A78" s="152" t="str">
        <f xml:space="preserve"> IF('CASE DATA'!A79="","",'CASE DATA'!A79)</f>
        <v/>
      </c>
      <c r="B78" s="152" t="str">
        <f xml:space="preserve"> IF('CASE DATA'!A79="","",'CASE DATA'!E79)</f>
        <v/>
      </c>
      <c r="C78" s="153">
        <f xml:space="preserve"> 'CASE DATA'!C79</f>
        <v>0</v>
      </c>
      <c r="D78" s="8" t="str">
        <f xml:space="preserve"> IF(OR('CASE DATA'!F79="JUV", 'CASE DATA'!F79="JWV"), "YES", "NO")</f>
        <v>NO</v>
      </c>
      <c r="E78" s="8" t="str" cm="1">
        <f t="array" ref="E78">IF(D78="YES",IF(SUM(COUNTIF('CASE DATA'!$F$4:$F$200, {"GTR","GPL","DEF","JUV"}))&gt;0, "YES","NO"),"N/A")</f>
        <v>N/A</v>
      </c>
      <c r="F78" s="8" t="str">
        <f>IF(D78="YES",IF(COUNTIF('CASE DATA'!$C$4:$C$200, "")-COUNTIF('CASE DATA'!$A$4:$A$200, "")&gt;0, "YES","NO"),"N/A")</f>
        <v>N/A</v>
      </c>
      <c r="G78" s="154" t="str">
        <f xml:space="preserve"> _xlfn.IFS(D78="NO", "N/A", AND('BASIC INFO'!$B$3&gt;'BASIC INFO'!$B$6+6574.5, C78+730.5&lt;'BASIC INFO'!$B$3), "YES", 'BASIC INFO'!$B$3&lt;('BASIC INFO'!$B$6+6574.5), "NOT YET 18", C78+730.5&gt;'BASIC INFO'!$B$3, "NOT YET 2 YEARS")</f>
        <v>N/A</v>
      </c>
      <c r="H78" s="169" t="str">
        <f xml:space="preserve"> IF(LEFT('CASE DATA'!E79,4)&lt;&gt;"321.",IF(OR('CASE DATA'!F79="DISM", 'CASE DATA'!F79="ACQ", 'CASE DATA'!F79="NOTF", 'CASE DATA'!F79="WTHD", 'CASE DATA'!F79="TNSF"), "YES", "NO"), "TRAFFIC")</f>
        <v>NO</v>
      </c>
      <c r="I78" s="168" t="str">
        <f xml:space="preserve"> IF(H78="YES",'CASE DATA'!K79,"N/A")</f>
        <v>N/A</v>
      </c>
      <c r="J78" s="168" t="str">
        <f>IF(H78="YES",'CASE DATA'!I79+'CASE DATA'!J79+'CASE DATA'!L79+'CASE DATA'!M79+'CASE DATA'!N79+'CASE DATA'!O79+'CASE DATA'!P79+'CASE DATA'!Q79+'CASE DATA'!R79,"N/A")</f>
        <v>N/A</v>
      </c>
      <c r="K78" s="152" t="str">
        <f xml:space="preserve"> IF(H78="YES",IF(C78+180&lt;'BASIC INFO'!$B$3, "YES", "NO"),"N/A")</f>
        <v>N/A</v>
      </c>
      <c r="L78" s="168" t="str" cm="1">
        <f t="array" ref="L78">IF(OR('CASE DATA'!F79="GTR", 'CASE DATA'!F79="GPL"),IF(SUM(COUNTIF('CASE DATA'!U79:AF79, TABLES!$N$2:$N$217&amp;"*"))&gt;0,"felony","eligible"),"n/a")</f>
        <v>n/a</v>
      </c>
      <c r="M78" s="168" t="str" cm="1">
        <f t="array" ref="M78">IF(L78="eligible",IF(OR((SUM(COUNTIF('CASE DATA'!U79:AF79,TABLES!$P$2:$P$19&amp;"*"))&gt;0),LEFT('CASE DATA'!U79:AF79,4)="717C", LEFT('CASE DATA'!U79:AF79, 3)="719", LEFT('CASE DATA'!U79:AF79,3)="720", LEFT('CASE DATA'!U79:AF79,3)="724", LEFT('CASE DATA'!U79:AF79,3)="726", LEFT('CASE DATA'!U79:AF79,3)="728", LEFT('CASE DATA'!U79:AF79,4)="901A"), "ineligible misd","eligible"),"n/a")</f>
        <v>n/a</v>
      </c>
      <c r="N78" s="168" t="str">
        <f>IF(M78="eligible",IF(COUNTIF('CASE DATA'!$C$4:$C$200, "")-COUNTIF('CASE DATA'!$A$4:$A$200, "")&gt;0, "YES","NO"),"N/A")</f>
        <v>N/A</v>
      </c>
      <c r="O78" s="168" t="str">
        <f xml:space="preserve"> IF(M78="eligible",'CASE DATA'!K79,"N/A")</f>
        <v>N/A</v>
      </c>
      <c r="P78" s="168" t="str">
        <f xml:space="preserve"> IF(M78="eligible",'CASE DATA'!I79+'CASE DATA'!J79+'CASE DATA'!L79+'CASE DATA'!M79+'CASE DATA'!N79+'CASE DATA'!O79+'CASE DATA'!M79+'CASE DATA'!Q79+'CASE DATA'!R79,"N/A")</f>
        <v>N/A</v>
      </c>
      <c r="Q78" s="8" t="str">
        <f>IF(M78="eligible",IF(C78+2920&lt;'BASIC INFO'!$B$3, "YES", "NO"),"N/A")</f>
        <v>N/A</v>
      </c>
      <c r="R78" s="169" t="str">
        <f xml:space="preserve"> IF(OR('CASE DATA'!F79="DEF"), "YES", "NO")</f>
        <v>NO</v>
      </c>
      <c r="S78" s="152" t="str">
        <f>IF(R78="YES",'CASE DATA'!H79,"N/A")</f>
        <v>N/A</v>
      </c>
      <c r="T78" s="168" t="str">
        <f xml:space="preserve"> IF(R78="YES",'CASE DATA'!K79,"N/A")</f>
        <v>N/A</v>
      </c>
      <c r="U78" s="168" t="str">
        <f>IF(R78="YES",'CASE DATA'!I79+'CASE DATA'!J79+'CASE DATA'!L79+'CASE DATA'!M79+'CASE DATA'!N79+'CASE DATA'!O79+'CASE DATA'!P79+'CASE DATA'!Q79+'CASE DATA'!R79,"N/A")</f>
        <v>N/A</v>
      </c>
      <c r="V78" s="172" t="str">
        <f>IF(OR('CASE DATA'!E79="123.46",'CASE DATA'!E79="123.47"),"YES","NO")</f>
        <v>NO</v>
      </c>
      <c r="W78" s="172"/>
      <c r="X78" s="168" t="str">
        <f>IF(V78="YES",IF(C78+730.5&lt;'BASIC INFO'!$B$3, "YES","NO"), "N/A")</f>
        <v>N/A</v>
      </c>
      <c r="Y78" s="172" t="str">
        <f t="shared" si="1"/>
        <v>NO</v>
      </c>
      <c r="Z78" s="170" t="str">
        <f xml:space="preserve"> IF('BASIC INFO'!$B$6+6574.5&gt;C78, "YES", "NO")</f>
        <v>YES</v>
      </c>
    </row>
    <row r="79" spans="1:26" x14ac:dyDescent="0.3">
      <c r="A79" s="152" t="str">
        <f xml:space="preserve"> IF('CASE DATA'!A80="","",'CASE DATA'!A80)</f>
        <v/>
      </c>
      <c r="B79" s="152" t="str">
        <f xml:space="preserve"> IF('CASE DATA'!A80="","",'CASE DATA'!E80)</f>
        <v/>
      </c>
      <c r="C79" s="153">
        <f xml:space="preserve"> 'CASE DATA'!C80</f>
        <v>0</v>
      </c>
      <c r="D79" s="8" t="str">
        <f xml:space="preserve"> IF(OR('CASE DATA'!F80="JUV", 'CASE DATA'!F80="JWV"), "YES", "NO")</f>
        <v>NO</v>
      </c>
      <c r="E79" s="8" t="str" cm="1">
        <f t="array" ref="E79">IF(D79="YES",IF(SUM(COUNTIF('CASE DATA'!$F$4:$F$200, {"GTR","GPL","DEF","JUV"}))&gt;0, "YES","NO"),"N/A")</f>
        <v>N/A</v>
      </c>
      <c r="F79" s="8" t="str">
        <f>IF(D79="YES",IF(COUNTIF('CASE DATA'!$C$4:$C$200, "")-COUNTIF('CASE DATA'!$A$4:$A$200, "")&gt;0, "YES","NO"),"N/A")</f>
        <v>N/A</v>
      </c>
      <c r="G79" s="154" t="str">
        <f xml:space="preserve"> _xlfn.IFS(D79="NO", "N/A", AND('BASIC INFO'!$B$3&gt;'BASIC INFO'!$B$6+6574.5, C79+730.5&lt;'BASIC INFO'!$B$3), "YES", 'BASIC INFO'!$B$3&lt;('BASIC INFO'!$B$6+6574.5), "NOT YET 18", C79+730.5&gt;'BASIC INFO'!$B$3, "NOT YET 2 YEARS")</f>
        <v>N/A</v>
      </c>
      <c r="H79" s="169" t="str">
        <f xml:space="preserve"> IF(LEFT('CASE DATA'!E80,4)&lt;&gt;"321.",IF(OR('CASE DATA'!F80="DISM", 'CASE DATA'!F80="ACQ", 'CASE DATA'!F80="NOTF", 'CASE DATA'!F80="WTHD", 'CASE DATA'!F80="TNSF"), "YES", "NO"), "TRAFFIC")</f>
        <v>NO</v>
      </c>
      <c r="I79" s="168" t="str">
        <f xml:space="preserve"> IF(H79="YES",'CASE DATA'!K80,"N/A")</f>
        <v>N/A</v>
      </c>
      <c r="J79" s="168" t="str">
        <f>IF(H79="YES",'CASE DATA'!I80+'CASE DATA'!J80+'CASE DATA'!L80+'CASE DATA'!M80+'CASE DATA'!N80+'CASE DATA'!O80+'CASE DATA'!P80+'CASE DATA'!Q80+'CASE DATA'!R80,"N/A")</f>
        <v>N/A</v>
      </c>
      <c r="K79" s="152" t="str">
        <f xml:space="preserve"> IF(H79="YES",IF(C79+180&lt;'BASIC INFO'!$B$3, "YES", "NO"),"N/A")</f>
        <v>N/A</v>
      </c>
      <c r="L79" s="168" t="str" cm="1">
        <f t="array" ref="L79">IF(OR('CASE DATA'!F80="GTR", 'CASE DATA'!F80="GPL"),IF(SUM(COUNTIF('CASE DATA'!U80:AF80, TABLES!$N$2:$N$217&amp;"*"))&gt;0,"felony","eligible"),"n/a")</f>
        <v>n/a</v>
      </c>
      <c r="M79" s="168" t="str" cm="1">
        <f t="array" ref="M79">IF(L79="eligible",IF(OR((SUM(COUNTIF('CASE DATA'!U80:AF80,TABLES!$P$2:$P$19&amp;"*"))&gt;0),LEFT('CASE DATA'!U80:AF80,4)="717C", LEFT('CASE DATA'!U80:AF80, 3)="719", LEFT('CASE DATA'!U80:AF80,3)="720", LEFT('CASE DATA'!U80:AF80,3)="724", LEFT('CASE DATA'!U80:AF80,3)="726", LEFT('CASE DATA'!U80:AF80,3)="728", LEFT('CASE DATA'!U80:AF80,4)="901A"), "ineligible misd","eligible"),"n/a")</f>
        <v>n/a</v>
      </c>
      <c r="N79" s="168" t="str">
        <f>IF(M79="eligible",IF(COUNTIF('CASE DATA'!$C$4:$C$200, "")-COUNTIF('CASE DATA'!$A$4:$A$200, "")&gt;0, "YES","NO"),"N/A")</f>
        <v>N/A</v>
      </c>
      <c r="O79" s="168" t="str">
        <f xml:space="preserve"> IF(M79="eligible",'CASE DATA'!K80,"N/A")</f>
        <v>N/A</v>
      </c>
      <c r="P79" s="168" t="str">
        <f xml:space="preserve"> IF(M79="eligible",'CASE DATA'!I80+'CASE DATA'!J80+'CASE DATA'!L80+'CASE DATA'!M80+'CASE DATA'!N80+'CASE DATA'!O80+'CASE DATA'!M80+'CASE DATA'!Q80+'CASE DATA'!R80,"N/A")</f>
        <v>N/A</v>
      </c>
      <c r="Q79" s="8" t="str">
        <f>IF(M79="eligible",IF(C79+2920&lt;'BASIC INFO'!$B$3, "YES", "NO"),"N/A")</f>
        <v>N/A</v>
      </c>
      <c r="R79" s="169" t="str">
        <f xml:space="preserve"> IF(OR('CASE DATA'!F80="DEF"), "YES", "NO")</f>
        <v>NO</v>
      </c>
      <c r="S79" s="152" t="str">
        <f>IF(R79="YES",'CASE DATA'!H80,"N/A")</f>
        <v>N/A</v>
      </c>
      <c r="T79" s="168" t="str">
        <f xml:space="preserve"> IF(R79="YES",'CASE DATA'!K80,"N/A")</f>
        <v>N/A</v>
      </c>
      <c r="U79" s="168" t="str">
        <f>IF(R79="YES",'CASE DATA'!I80+'CASE DATA'!J80+'CASE DATA'!L80+'CASE DATA'!M80+'CASE DATA'!N80+'CASE DATA'!O80+'CASE DATA'!P80+'CASE DATA'!Q80+'CASE DATA'!R80,"N/A")</f>
        <v>N/A</v>
      </c>
      <c r="V79" s="172" t="str">
        <f>IF(OR('CASE DATA'!E80="123.46",'CASE DATA'!E80="123.47"),"YES","NO")</f>
        <v>NO</v>
      </c>
      <c r="W79" s="172"/>
      <c r="X79" s="168" t="str">
        <f>IF(V79="YES",IF(C79+730.5&lt;'BASIC INFO'!$B$3, "YES","NO"), "N/A")</f>
        <v>N/A</v>
      </c>
      <c r="Y79" s="172" t="str">
        <f t="shared" si="1"/>
        <v>NO</v>
      </c>
      <c r="Z79" s="170" t="str">
        <f xml:space="preserve"> IF('BASIC INFO'!$B$6+6574.5&gt;C79, "YES", "NO")</f>
        <v>YES</v>
      </c>
    </row>
    <row r="80" spans="1:26" x14ac:dyDescent="0.3">
      <c r="A80" s="152" t="str">
        <f xml:space="preserve"> IF('CASE DATA'!A81="","",'CASE DATA'!A81)</f>
        <v/>
      </c>
      <c r="B80" s="152" t="str">
        <f xml:space="preserve"> IF('CASE DATA'!A81="","",'CASE DATA'!E81)</f>
        <v/>
      </c>
      <c r="C80" s="153">
        <f xml:space="preserve"> 'CASE DATA'!C81</f>
        <v>0</v>
      </c>
      <c r="D80" s="8" t="str">
        <f xml:space="preserve"> IF(OR('CASE DATA'!F81="JUV", 'CASE DATA'!F81="JWV"), "YES", "NO")</f>
        <v>NO</v>
      </c>
      <c r="E80" s="8" t="str" cm="1">
        <f t="array" ref="E80">IF(D80="YES",IF(SUM(COUNTIF('CASE DATA'!$F$4:$F$200, {"GTR","GPL","DEF","JUV"}))&gt;0, "YES","NO"),"N/A")</f>
        <v>N/A</v>
      </c>
      <c r="F80" s="8" t="str">
        <f>IF(D80="YES",IF(COUNTIF('CASE DATA'!$C$4:$C$200, "")-COUNTIF('CASE DATA'!$A$4:$A$200, "")&gt;0, "YES","NO"),"N/A")</f>
        <v>N/A</v>
      </c>
      <c r="G80" s="154" t="str">
        <f xml:space="preserve"> _xlfn.IFS(D80="NO", "N/A", AND('BASIC INFO'!$B$3&gt;'BASIC INFO'!$B$6+6574.5, C80+730.5&lt;'BASIC INFO'!$B$3), "YES", 'BASIC INFO'!$B$3&lt;('BASIC INFO'!$B$6+6574.5), "NOT YET 18", C80+730.5&gt;'BASIC INFO'!$B$3, "NOT YET 2 YEARS")</f>
        <v>N/A</v>
      </c>
      <c r="H80" s="169" t="str">
        <f xml:space="preserve"> IF(LEFT('CASE DATA'!E81,4)&lt;&gt;"321.",IF(OR('CASE DATA'!F81="DISM", 'CASE DATA'!F81="ACQ", 'CASE DATA'!F81="NOTF", 'CASE DATA'!F81="WTHD", 'CASE DATA'!F81="TNSF"), "YES", "NO"), "TRAFFIC")</f>
        <v>NO</v>
      </c>
      <c r="I80" s="168" t="str">
        <f xml:space="preserve"> IF(H80="YES",'CASE DATA'!K81,"N/A")</f>
        <v>N/A</v>
      </c>
      <c r="J80" s="168" t="str">
        <f>IF(H80="YES",'CASE DATA'!I81+'CASE DATA'!J81+'CASE DATA'!L81+'CASE DATA'!M81+'CASE DATA'!N81+'CASE DATA'!O81+'CASE DATA'!P81+'CASE DATA'!Q81+'CASE DATA'!R81,"N/A")</f>
        <v>N/A</v>
      </c>
      <c r="K80" s="152" t="str">
        <f xml:space="preserve"> IF(H80="YES",IF(C80+180&lt;'BASIC INFO'!$B$3, "YES", "NO"),"N/A")</f>
        <v>N/A</v>
      </c>
      <c r="L80" s="168" t="str" cm="1">
        <f t="array" ref="L80">IF(OR('CASE DATA'!F81="GTR", 'CASE DATA'!F81="GPL"),IF(SUM(COUNTIF('CASE DATA'!U81:AF81, TABLES!$N$2:$N$217&amp;"*"))&gt;0,"felony","eligible"),"n/a")</f>
        <v>n/a</v>
      </c>
      <c r="M80" s="168" t="str" cm="1">
        <f t="array" ref="M80">IF(L80="eligible",IF(OR((SUM(COUNTIF('CASE DATA'!U81:AF81,TABLES!$P$2:$P$19&amp;"*"))&gt;0),LEFT('CASE DATA'!U81:AF81,4)="717C", LEFT('CASE DATA'!U81:AF81, 3)="719", LEFT('CASE DATA'!U81:AF81,3)="720", LEFT('CASE DATA'!U81:AF81,3)="724", LEFT('CASE DATA'!U81:AF81,3)="726", LEFT('CASE DATA'!U81:AF81,3)="728", LEFT('CASE DATA'!U81:AF81,4)="901A"), "ineligible misd","eligible"),"n/a")</f>
        <v>n/a</v>
      </c>
      <c r="N80" s="168" t="str">
        <f>IF(M80="eligible",IF(COUNTIF('CASE DATA'!$C$4:$C$200, "")-COUNTIF('CASE DATA'!$A$4:$A$200, "")&gt;0, "YES","NO"),"N/A")</f>
        <v>N/A</v>
      </c>
      <c r="O80" s="168" t="str">
        <f xml:space="preserve"> IF(M80="eligible",'CASE DATA'!K81,"N/A")</f>
        <v>N/A</v>
      </c>
      <c r="P80" s="168" t="str">
        <f xml:space="preserve"> IF(M80="eligible",'CASE DATA'!I81+'CASE DATA'!J81+'CASE DATA'!L81+'CASE DATA'!M81+'CASE DATA'!N81+'CASE DATA'!O81+'CASE DATA'!M81+'CASE DATA'!Q81+'CASE DATA'!R81,"N/A")</f>
        <v>N/A</v>
      </c>
      <c r="Q80" s="8" t="str">
        <f>IF(M80="eligible",IF(C80+2920&lt;'BASIC INFO'!$B$3, "YES", "NO"),"N/A")</f>
        <v>N/A</v>
      </c>
      <c r="R80" s="169" t="str">
        <f xml:space="preserve"> IF(OR('CASE DATA'!F81="DEF"), "YES", "NO")</f>
        <v>NO</v>
      </c>
      <c r="S80" s="152" t="str">
        <f>IF(R80="YES",'CASE DATA'!H81,"N/A")</f>
        <v>N/A</v>
      </c>
      <c r="T80" s="168" t="str">
        <f xml:space="preserve"> IF(R80="YES",'CASE DATA'!K81,"N/A")</f>
        <v>N/A</v>
      </c>
      <c r="U80" s="168" t="str">
        <f>IF(R80="YES",'CASE DATA'!I81+'CASE DATA'!J81+'CASE DATA'!L81+'CASE DATA'!M81+'CASE DATA'!N81+'CASE DATA'!O81+'CASE DATA'!P81+'CASE DATA'!Q81+'CASE DATA'!R81,"N/A")</f>
        <v>N/A</v>
      </c>
      <c r="V80" s="172" t="str">
        <f>IF(OR('CASE DATA'!E81="123.46",'CASE DATA'!E81="123.47"),"YES","NO")</f>
        <v>NO</v>
      </c>
      <c r="W80" s="172"/>
      <c r="X80" s="168" t="str">
        <f>IF(V80="YES",IF(C80+730.5&lt;'BASIC INFO'!$B$3, "YES","NO"), "N/A")</f>
        <v>N/A</v>
      </c>
      <c r="Y80" s="172" t="str">
        <f t="shared" si="1"/>
        <v>NO</v>
      </c>
      <c r="Z80" s="170" t="str">
        <f xml:space="preserve"> IF('BASIC INFO'!$B$6+6574.5&gt;C80, "YES", "NO")</f>
        <v>YES</v>
      </c>
    </row>
    <row r="81" spans="1:26" x14ac:dyDescent="0.3">
      <c r="A81" s="152" t="str">
        <f xml:space="preserve"> IF('CASE DATA'!A82="","",'CASE DATA'!A82)</f>
        <v/>
      </c>
      <c r="B81" s="152" t="str">
        <f xml:space="preserve"> IF('CASE DATA'!A82="","",'CASE DATA'!E82)</f>
        <v/>
      </c>
      <c r="C81" s="153">
        <f xml:space="preserve"> 'CASE DATA'!C82</f>
        <v>0</v>
      </c>
      <c r="D81" s="8" t="str">
        <f xml:space="preserve"> IF(OR('CASE DATA'!F82="JUV", 'CASE DATA'!F82="JWV"), "YES", "NO")</f>
        <v>NO</v>
      </c>
      <c r="E81" s="8" t="str" cm="1">
        <f t="array" ref="E81">IF(D81="YES",IF(SUM(COUNTIF('CASE DATA'!$F$4:$F$200, {"GTR","GPL","DEF","JUV"}))&gt;0, "YES","NO"),"N/A")</f>
        <v>N/A</v>
      </c>
      <c r="F81" s="8" t="str">
        <f>IF(D81="YES",IF(COUNTIF('CASE DATA'!$C$4:$C$200, "")-COUNTIF('CASE DATA'!$A$4:$A$200, "")&gt;0, "YES","NO"),"N/A")</f>
        <v>N/A</v>
      </c>
      <c r="G81" s="154" t="str">
        <f xml:space="preserve"> _xlfn.IFS(D81="NO", "N/A", AND('BASIC INFO'!$B$3&gt;'BASIC INFO'!$B$6+6574.5, C81+730.5&lt;'BASIC INFO'!$B$3), "YES", 'BASIC INFO'!$B$3&lt;('BASIC INFO'!$B$6+6574.5), "NOT YET 18", C81+730.5&gt;'BASIC INFO'!$B$3, "NOT YET 2 YEARS")</f>
        <v>N/A</v>
      </c>
      <c r="H81" s="169" t="str">
        <f xml:space="preserve"> IF(LEFT('CASE DATA'!E82,4)&lt;&gt;"321.",IF(OR('CASE DATA'!F82="DISM", 'CASE DATA'!F82="ACQ", 'CASE DATA'!F82="NOTF", 'CASE DATA'!F82="WTHD", 'CASE DATA'!F82="TNSF"), "YES", "NO"), "TRAFFIC")</f>
        <v>NO</v>
      </c>
      <c r="I81" s="168" t="str">
        <f xml:space="preserve"> IF(H81="YES",'CASE DATA'!K82,"N/A")</f>
        <v>N/A</v>
      </c>
      <c r="J81" s="168" t="str">
        <f>IF(H81="YES",'CASE DATA'!I82+'CASE DATA'!J82+'CASE DATA'!L82+'CASE DATA'!M82+'CASE DATA'!N82+'CASE DATA'!O82+'CASE DATA'!P82+'CASE DATA'!Q82+'CASE DATA'!R82,"N/A")</f>
        <v>N/A</v>
      </c>
      <c r="K81" s="152" t="str">
        <f xml:space="preserve"> IF(H81="YES",IF(C81+180&lt;'BASIC INFO'!$B$3, "YES", "NO"),"N/A")</f>
        <v>N/A</v>
      </c>
      <c r="L81" s="168" t="str" cm="1">
        <f t="array" ref="L81">IF(OR('CASE DATA'!F82="GTR", 'CASE DATA'!F82="GPL"),IF(SUM(COUNTIF('CASE DATA'!U82:AF82, TABLES!$N$2:$N$217&amp;"*"))&gt;0,"felony","eligible"),"n/a")</f>
        <v>n/a</v>
      </c>
      <c r="M81" s="168" t="str" cm="1">
        <f t="array" ref="M81">IF(L81="eligible",IF(OR((SUM(COUNTIF('CASE DATA'!U82:AF82,TABLES!$P$2:$P$19&amp;"*"))&gt;0),LEFT('CASE DATA'!U82:AF82,4)="717C", LEFT('CASE DATA'!U82:AF82, 3)="719", LEFT('CASE DATA'!U82:AF82,3)="720", LEFT('CASE DATA'!U82:AF82,3)="724", LEFT('CASE DATA'!U82:AF82,3)="726", LEFT('CASE DATA'!U82:AF82,3)="728", LEFT('CASE DATA'!U82:AF82,4)="901A"), "ineligible misd","eligible"),"n/a")</f>
        <v>n/a</v>
      </c>
      <c r="N81" s="168" t="str">
        <f>IF(M81="eligible",IF(COUNTIF('CASE DATA'!$C$4:$C$200, "")-COUNTIF('CASE DATA'!$A$4:$A$200, "")&gt;0, "YES","NO"),"N/A")</f>
        <v>N/A</v>
      </c>
      <c r="O81" s="168" t="str">
        <f xml:space="preserve"> IF(M81="eligible",'CASE DATA'!K82,"N/A")</f>
        <v>N/A</v>
      </c>
      <c r="P81" s="168" t="str">
        <f xml:space="preserve"> IF(M81="eligible",'CASE DATA'!I82+'CASE DATA'!J82+'CASE DATA'!L82+'CASE DATA'!M82+'CASE DATA'!N82+'CASE DATA'!O82+'CASE DATA'!M82+'CASE DATA'!Q82+'CASE DATA'!R82,"N/A")</f>
        <v>N/A</v>
      </c>
      <c r="Q81" s="8" t="str">
        <f>IF(M81="eligible",IF(C81+2920&lt;'BASIC INFO'!$B$3, "YES", "NO"),"N/A")</f>
        <v>N/A</v>
      </c>
      <c r="R81" s="169" t="str">
        <f xml:space="preserve"> IF(OR('CASE DATA'!F82="DEF"), "YES", "NO")</f>
        <v>NO</v>
      </c>
      <c r="S81" s="152" t="str">
        <f>IF(R81="YES",'CASE DATA'!H82,"N/A")</f>
        <v>N/A</v>
      </c>
      <c r="T81" s="168" t="str">
        <f xml:space="preserve"> IF(R81="YES",'CASE DATA'!K82,"N/A")</f>
        <v>N/A</v>
      </c>
      <c r="U81" s="168" t="str">
        <f>IF(R81="YES",'CASE DATA'!I82+'CASE DATA'!J82+'CASE DATA'!L82+'CASE DATA'!M82+'CASE DATA'!N82+'CASE DATA'!O82+'CASE DATA'!P82+'CASE DATA'!Q82+'CASE DATA'!R82,"N/A")</f>
        <v>N/A</v>
      </c>
      <c r="V81" s="172" t="str">
        <f>IF(OR('CASE DATA'!E82="123.46",'CASE DATA'!E82="123.47"),"YES","NO")</f>
        <v>NO</v>
      </c>
      <c r="W81" s="172"/>
      <c r="X81" s="168" t="str">
        <f>IF(V81="YES",IF(C81+730.5&lt;'BASIC INFO'!$B$3, "YES","NO"), "N/A")</f>
        <v>N/A</v>
      </c>
      <c r="Y81" s="172" t="str">
        <f t="shared" si="1"/>
        <v>NO</v>
      </c>
      <c r="Z81" s="170" t="str">
        <f xml:space="preserve"> IF('BASIC INFO'!$B$6+6574.5&gt;C81, "YES", "NO")</f>
        <v>YES</v>
      </c>
    </row>
    <row r="82" spans="1:26" x14ac:dyDescent="0.3">
      <c r="A82" s="152" t="str">
        <f xml:space="preserve"> IF('CASE DATA'!A83="","",'CASE DATA'!A83)</f>
        <v/>
      </c>
      <c r="B82" s="152" t="str">
        <f xml:space="preserve"> IF('CASE DATA'!A83="","",'CASE DATA'!E83)</f>
        <v/>
      </c>
      <c r="C82" s="153">
        <f xml:space="preserve"> 'CASE DATA'!C83</f>
        <v>0</v>
      </c>
      <c r="D82" s="8" t="str">
        <f xml:space="preserve"> IF(OR('CASE DATA'!F83="JUV", 'CASE DATA'!F83="JWV"), "YES", "NO")</f>
        <v>NO</v>
      </c>
      <c r="E82" s="8" t="str" cm="1">
        <f t="array" ref="E82">IF(D82="YES",IF(SUM(COUNTIF('CASE DATA'!$F$4:$F$200, {"GTR","GPL","DEF","JUV"}))&gt;0, "YES","NO"),"N/A")</f>
        <v>N/A</v>
      </c>
      <c r="F82" s="8" t="str">
        <f>IF(D82="YES",IF(COUNTIF('CASE DATA'!$C$4:$C$200, "")-COUNTIF('CASE DATA'!$A$4:$A$200, "")&gt;0, "YES","NO"),"N/A")</f>
        <v>N/A</v>
      </c>
      <c r="G82" s="154" t="str">
        <f xml:space="preserve"> _xlfn.IFS(D82="NO", "N/A", AND('BASIC INFO'!$B$3&gt;'BASIC INFO'!$B$6+6574.5, C82+730.5&lt;'BASIC INFO'!$B$3), "YES", 'BASIC INFO'!$B$3&lt;('BASIC INFO'!$B$6+6574.5), "NOT YET 18", C82+730.5&gt;'BASIC INFO'!$B$3, "NOT YET 2 YEARS")</f>
        <v>N/A</v>
      </c>
      <c r="H82" s="169" t="str">
        <f xml:space="preserve"> IF(LEFT('CASE DATA'!E83,4)&lt;&gt;"321.",IF(OR('CASE DATA'!F83="DISM", 'CASE DATA'!F83="ACQ", 'CASE DATA'!F83="NOTF", 'CASE DATA'!F83="WTHD", 'CASE DATA'!F83="TNSF"), "YES", "NO"), "TRAFFIC")</f>
        <v>NO</v>
      </c>
      <c r="I82" s="168" t="str">
        <f xml:space="preserve"> IF(H82="YES",'CASE DATA'!K83,"N/A")</f>
        <v>N/A</v>
      </c>
      <c r="J82" s="168" t="str">
        <f>IF(H82="YES",'CASE DATA'!I83+'CASE DATA'!J83+'CASE DATA'!L83+'CASE DATA'!M83+'CASE DATA'!N83+'CASE DATA'!O83+'CASE DATA'!P83+'CASE DATA'!Q83+'CASE DATA'!R83,"N/A")</f>
        <v>N/A</v>
      </c>
      <c r="K82" s="152" t="str">
        <f xml:space="preserve"> IF(H82="YES",IF(C82+180&lt;'BASIC INFO'!$B$3, "YES", "NO"),"N/A")</f>
        <v>N/A</v>
      </c>
      <c r="L82" s="168" t="str" cm="1">
        <f t="array" ref="L82">IF(OR('CASE DATA'!F83="GTR", 'CASE DATA'!F83="GPL"),IF(SUM(COUNTIF('CASE DATA'!U83:AF83, TABLES!$N$2:$N$217&amp;"*"))&gt;0,"felony","eligible"),"n/a")</f>
        <v>n/a</v>
      </c>
      <c r="M82" s="168" t="str" cm="1">
        <f t="array" ref="M82">IF(L82="eligible",IF(OR((SUM(COUNTIF('CASE DATA'!U83:AF83,TABLES!$P$2:$P$19&amp;"*"))&gt;0),LEFT('CASE DATA'!U83:AF83,4)="717C", LEFT('CASE DATA'!U83:AF83, 3)="719", LEFT('CASE DATA'!U83:AF83,3)="720", LEFT('CASE DATA'!U83:AF83,3)="724", LEFT('CASE DATA'!U83:AF83,3)="726", LEFT('CASE DATA'!U83:AF83,3)="728", LEFT('CASE DATA'!U83:AF83,4)="901A"), "ineligible misd","eligible"),"n/a")</f>
        <v>n/a</v>
      </c>
      <c r="N82" s="168" t="str">
        <f>IF(M82="eligible",IF(COUNTIF('CASE DATA'!$C$4:$C$200, "")-COUNTIF('CASE DATA'!$A$4:$A$200, "")&gt;0, "YES","NO"),"N/A")</f>
        <v>N/A</v>
      </c>
      <c r="O82" s="168" t="str">
        <f xml:space="preserve"> IF(M82="eligible",'CASE DATA'!K83,"N/A")</f>
        <v>N/A</v>
      </c>
      <c r="P82" s="168" t="str">
        <f xml:space="preserve"> IF(M82="eligible",'CASE DATA'!I83+'CASE DATA'!J83+'CASE DATA'!L83+'CASE DATA'!M83+'CASE DATA'!N83+'CASE DATA'!O83+'CASE DATA'!M83+'CASE DATA'!Q83+'CASE DATA'!R83,"N/A")</f>
        <v>N/A</v>
      </c>
      <c r="Q82" s="8" t="str">
        <f>IF(M82="eligible",IF(C82+2920&lt;'BASIC INFO'!$B$3, "YES", "NO"),"N/A")</f>
        <v>N/A</v>
      </c>
      <c r="R82" s="169" t="str">
        <f xml:space="preserve"> IF(OR('CASE DATA'!F83="DEF"), "YES", "NO")</f>
        <v>NO</v>
      </c>
      <c r="S82" s="152" t="str">
        <f>IF(R82="YES",'CASE DATA'!H83,"N/A")</f>
        <v>N/A</v>
      </c>
      <c r="T82" s="168" t="str">
        <f xml:space="preserve"> IF(R82="YES",'CASE DATA'!K83,"N/A")</f>
        <v>N/A</v>
      </c>
      <c r="U82" s="168" t="str">
        <f>IF(R82="YES",'CASE DATA'!I83+'CASE DATA'!J83+'CASE DATA'!L83+'CASE DATA'!M83+'CASE DATA'!N83+'CASE DATA'!O83+'CASE DATA'!P83+'CASE DATA'!Q83+'CASE DATA'!R83,"N/A")</f>
        <v>N/A</v>
      </c>
      <c r="V82" s="172" t="str">
        <f>IF(OR('CASE DATA'!E83="123.46",'CASE DATA'!E83="123.47"),"YES","NO")</f>
        <v>NO</v>
      </c>
      <c r="W82" s="172"/>
      <c r="X82" s="168" t="str">
        <f>IF(V82="YES",IF(C82+730.5&lt;'BASIC INFO'!$B$3, "YES","NO"), "N/A")</f>
        <v>N/A</v>
      </c>
      <c r="Y82" s="172" t="str">
        <f t="shared" si="1"/>
        <v>NO</v>
      </c>
      <c r="Z82" s="170" t="str">
        <f xml:space="preserve"> IF('BASIC INFO'!$B$6+6574.5&gt;C82, "YES", "NO")</f>
        <v>YES</v>
      </c>
    </row>
    <row r="83" spans="1:26" x14ac:dyDescent="0.3">
      <c r="A83" s="152" t="str">
        <f xml:space="preserve"> IF('CASE DATA'!A84="","",'CASE DATA'!A84)</f>
        <v/>
      </c>
      <c r="B83" s="152" t="str">
        <f xml:space="preserve"> IF('CASE DATA'!A84="","",'CASE DATA'!E84)</f>
        <v/>
      </c>
      <c r="C83" s="153">
        <f xml:space="preserve"> 'CASE DATA'!C84</f>
        <v>0</v>
      </c>
      <c r="D83" s="8" t="str">
        <f xml:space="preserve"> IF(OR('CASE DATA'!F84="JUV", 'CASE DATA'!F84="JWV"), "YES", "NO")</f>
        <v>NO</v>
      </c>
      <c r="E83" s="8" t="str" cm="1">
        <f t="array" ref="E83">IF(D83="YES",IF(SUM(COUNTIF('CASE DATA'!$F$4:$F$200, {"GTR","GPL","DEF","JUV"}))&gt;0, "YES","NO"),"N/A")</f>
        <v>N/A</v>
      </c>
      <c r="F83" s="8" t="str">
        <f>IF(D83="YES",IF(COUNTIF('CASE DATA'!$C$4:$C$200, "")-COUNTIF('CASE DATA'!$A$4:$A$200, "")&gt;0, "YES","NO"),"N/A")</f>
        <v>N/A</v>
      </c>
      <c r="G83" s="154" t="str">
        <f xml:space="preserve"> _xlfn.IFS(D83="NO", "N/A", AND('BASIC INFO'!$B$3&gt;'BASIC INFO'!$B$6+6574.5, C83+730.5&lt;'BASIC INFO'!$B$3), "YES", 'BASIC INFO'!$B$3&lt;('BASIC INFO'!$B$6+6574.5), "NOT YET 18", C83+730.5&gt;'BASIC INFO'!$B$3, "NOT YET 2 YEARS")</f>
        <v>N/A</v>
      </c>
      <c r="H83" s="169" t="str">
        <f xml:space="preserve"> IF(LEFT('CASE DATA'!E84,4)&lt;&gt;"321.",IF(OR('CASE DATA'!F84="DISM", 'CASE DATA'!F84="ACQ", 'CASE DATA'!F84="NOTF", 'CASE DATA'!F84="WTHD", 'CASE DATA'!F84="TNSF"), "YES", "NO"), "TRAFFIC")</f>
        <v>NO</v>
      </c>
      <c r="I83" s="168" t="str">
        <f xml:space="preserve"> IF(H83="YES",'CASE DATA'!K84,"N/A")</f>
        <v>N/A</v>
      </c>
      <c r="J83" s="168" t="str">
        <f>IF(H83="YES",'CASE DATA'!I84+'CASE DATA'!J84+'CASE DATA'!L84+'CASE DATA'!M84+'CASE DATA'!N84+'CASE DATA'!O84+'CASE DATA'!P84+'CASE DATA'!Q84+'CASE DATA'!R84,"N/A")</f>
        <v>N/A</v>
      </c>
      <c r="K83" s="152" t="str">
        <f xml:space="preserve"> IF(H83="YES",IF(C83+180&lt;'BASIC INFO'!$B$3, "YES", "NO"),"N/A")</f>
        <v>N/A</v>
      </c>
      <c r="L83" s="168" t="str" cm="1">
        <f t="array" ref="L83">IF(OR('CASE DATA'!F84="GTR", 'CASE DATA'!F84="GPL"),IF(SUM(COUNTIF('CASE DATA'!U84:AF84, TABLES!$N$2:$N$217&amp;"*"))&gt;0,"felony","eligible"),"n/a")</f>
        <v>n/a</v>
      </c>
      <c r="M83" s="168" t="str" cm="1">
        <f t="array" ref="M83">IF(L83="eligible",IF(OR((SUM(COUNTIF('CASE DATA'!U84:AF84,TABLES!$P$2:$P$19&amp;"*"))&gt;0),LEFT('CASE DATA'!U84:AF84,4)="717C", LEFT('CASE DATA'!U84:AF84, 3)="719", LEFT('CASE DATA'!U84:AF84,3)="720", LEFT('CASE DATA'!U84:AF84,3)="724", LEFT('CASE DATA'!U84:AF84,3)="726", LEFT('CASE DATA'!U84:AF84,3)="728", LEFT('CASE DATA'!U84:AF84,4)="901A"), "ineligible misd","eligible"),"n/a")</f>
        <v>n/a</v>
      </c>
      <c r="N83" s="168" t="str">
        <f>IF(M83="eligible",IF(COUNTIF('CASE DATA'!$C$4:$C$200, "")-COUNTIF('CASE DATA'!$A$4:$A$200, "")&gt;0, "YES","NO"),"N/A")</f>
        <v>N/A</v>
      </c>
      <c r="O83" s="168" t="str">
        <f xml:space="preserve"> IF(M83="eligible",'CASE DATA'!K84,"N/A")</f>
        <v>N/A</v>
      </c>
      <c r="P83" s="168" t="str">
        <f xml:space="preserve"> IF(M83="eligible",'CASE DATA'!I84+'CASE DATA'!J84+'CASE DATA'!L84+'CASE DATA'!M84+'CASE DATA'!N84+'CASE DATA'!O84+'CASE DATA'!M84+'CASE DATA'!Q84+'CASE DATA'!R84,"N/A")</f>
        <v>N/A</v>
      </c>
      <c r="Q83" s="8" t="str">
        <f>IF(M83="eligible",IF(C83+2920&lt;'BASIC INFO'!$B$3, "YES", "NO"),"N/A")</f>
        <v>N/A</v>
      </c>
      <c r="R83" s="169" t="str">
        <f xml:space="preserve"> IF(OR('CASE DATA'!F84="DEF"), "YES", "NO")</f>
        <v>NO</v>
      </c>
      <c r="S83" s="152" t="str">
        <f>IF(R83="YES",'CASE DATA'!H84,"N/A")</f>
        <v>N/A</v>
      </c>
      <c r="T83" s="168" t="str">
        <f xml:space="preserve"> IF(R83="YES",'CASE DATA'!K84,"N/A")</f>
        <v>N/A</v>
      </c>
      <c r="U83" s="168" t="str">
        <f>IF(R83="YES",'CASE DATA'!I84+'CASE DATA'!J84+'CASE DATA'!L84+'CASE DATA'!M84+'CASE DATA'!N84+'CASE DATA'!O84+'CASE DATA'!P84+'CASE DATA'!Q84+'CASE DATA'!R84,"N/A")</f>
        <v>N/A</v>
      </c>
      <c r="V83" s="172" t="str">
        <f>IF(OR('CASE DATA'!E84="123.46",'CASE DATA'!E84="123.47"),"YES","NO")</f>
        <v>NO</v>
      </c>
      <c r="W83" s="172"/>
      <c r="X83" s="168" t="str">
        <f>IF(V83="YES",IF(C83+730.5&lt;'BASIC INFO'!$B$3, "YES","NO"), "N/A")</f>
        <v>N/A</v>
      </c>
      <c r="Y83" s="172" t="str">
        <f t="shared" si="1"/>
        <v>NO</v>
      </c>
      <c r="Z83" s="170" t="str">
        <f xml:space="preserve"> IF('BASIC INFO'!$B$6+6574.5&gt;C83, "YES", "NO")</f>
        <v>YES</v>
      </c>
    </row>
    <row r="84" spans="1:26" x14ac:dyDescent="0.3">
      <c r="A84" s="152" t="str">
        <f xml:space="preserve"> IF('CASE DATA'!A85="","",'CASE DATA'!A85)</f>
        <v/>
      </c>
      <c r="B84" s="152" t="str">
        <f xml:space="preserve"> IF('CASE DATA'!A85="","",'CASE DATA'!E85)</f>
        <v/>
      </c>
      <c r="C84" s="153">
        <f xml:space="preserve"> 'CASE DATA'!C85</f>
        <v>0</v>
      </c>
      <c r="D84" s="8" t="str">
        <f xml:space="preserve"> IF(OR('CASE DATA'!F85="JUV", 'CASE DATA'!F85="JWV"), "YES", "NO")</f>
        <v>NO</v>
      </c>
      <c r="E84" s="8" t="str" cm="1">
        <f t="array" ref="E84">IF(D84="YES",IF(SUM(COUNTIF('CASE DATA'!$F$4:$F$200, {"GTR","GPL","DEF","JUV"}))&gt;0, "YES","NO"),"N/A")</f>
        <v>N/A</v>
      </c>
      <c r="F84" s="8" t="str">
        <f>IF(D84="YES",IF(COUNTIF('CASE DATA'!$C$4:$C$200, "")-COUNTIF('CASE DATA'!$A$4:$A$200, "")&gt;0, "YES","NO"),"N/A")</f>
        <v>N/A</v>
      </c>
      <c r="G84" s="154" t="str">
        <f xml:space="preserve"> _xlfn.IFS(D84="NO", "N/A", AND('BASIC INFO'!$B$3&gt;'BASIC INFO'!$B$6+6574.5, C84+730.5&lt;'BASIC INFO'!$B$3), "YES", 'BASIC INFO'!$B$3&lt;('BASIC INFO'!$B$6+6574.5), "NOT YET 18", C84+730.5&gt;'BASIC INFO'!$B$3, "NOT YET 2 YEARS")</f>
        <v>N/A</v>
      </c>
      <c r="H84" s="169" t="str">
        <f xml:space="preserve"> IF(LEFT('CASE DATA'!E85,4)&lt;&gt;"321.",IF(OR('CASE DATA'!F85="DISM", 'CASE DATA'!F85="ACQ", 'CASE DATA'!F85="NOTF", 'CASE DATA'!F85="WTHD", 'CASE DATA'!F85="TNSF"), "YES", "NO"), "TRAFFIC")</f>
        <v>NO</v>
      </c>
      <c r="I84" s="168" t="str">
        <f xml:space="preserve"> IF(H84="YES",'CASE DATA'!K85,"N/A")</f>
        <v>N/A</v>
      </c>
      <c r="J84" s="168" t="str">
        <f>IF(H84="YES",'CASE DATA'!I85+'CASE DATA'!J85+'CASE DATA'!L85+'CASE DATA'!M85+'CASE DATA'!N85+'CASE DATA'!O85+'CASE DATA'!P85+'CASE DATA'!Q85+'CASE DATA'!R85,"N/A")</f>
        <v>N/A</v>
      </c>
      <c r="K84" s="152" t="str">
        <f xml:space="preserve"> IF(H84="YES",IF(C84+180&lt;'BASIC INFO'!$B$3, "YES", "NO"),"N/A")</f>
        <v>N/A</v>
      </c>
      <c r="L84" s="168" t="str" cm="1">
        <f t="array" ref="L84">IF(OR('CASE DATA'!F85="GTR", 'CASE DATA'!F85="GPL"),IF(SUM(COUNTIF('CASE DATA'!U85:AF85, TABLES!$N$2:$N$217&amp;"*"))&gt;0,"felony","eligible"),"n/a")</f>
        <v>n/a</v>
      </c>
      <c r="M84" s="168" t="str" cm="1">
        <f t="array" ref="M84">IF(L84="eligible",IF(OR((SUM(COUNTIF('CASE DATA'!U85:AF85,TABLES!$P$2:$P$19&amp;"*"))&gt;0),LEFT('CASE DATA'!U85:AF85,4)="717C", LEFT('CASE DATA'!U85:AF85, 3)="719", LEFT('CASE DATA'!U85:AF85,3)="720", LEFT('CASE DATA'!U85:AF85,3)="724", LEFT('CASE DATA'!U85:AF85,3)="726", LEFT('CASE DATA'!U85:AF85,3)="728", LEFT('CASE DATA'!U85:AF85,4)="901A"), "ineligible misd","eligible"),"n/a")</f>
        <v>n/a</v>
      </c>
      <c r="N84" s="168" t="str">
        <f>IF(M84="eligible",IF(COUNTIF('CASE DATA'!$C$4:$C$200, "")-COUNTIF('CASE DATA'!$A$4:$A$200, "")&gt;0, "YES","NO"),"N/A")</f>
        <v>N/A</v>
      </c>
      <c r="O84" s="168" t="str">
        <f xml:space="preserve"> IF(M84="eligible",'CASE DATA'!K85,"N/A")</f>
        <v>N/A</v>
      </c>
      <c r="P84" s="168" t="str">
        <f xml:space="preserve"> IF(M84="eligible",'CASE DATA'!I85+'CASE DATA'!J85+'CASE DATA'!L85+'CASE DATA'!M85+'CASE DATA'!N85+'CASE DATA'!O85+'CASE DATA'!M85+'CASE DATA'!Q85+'CASE DATA'!R85,"N/A")</f>
        <v>N/A</v>
      </c>
      <c r="Q84" s="8" t="str">
        <f>IF(M84="eligible",IF(C84+2920&lt;'BASIC INFO'!$B$3, "YES", "NO"),"N/A")</f>
        <v>N/A</v>
      </c>
      <c r="R84" s="169" t="str">
        <f xml:space="preserve"> IF(OR('CASE DATA'!F85="DEF"), "YES", "NO")</f>
        <v>NO</v>
      </c>
      <c r="S84" s="152" t="str">
        <f>IF(R84="YES",'CASE DATA'!H85,"N/A")</f>
        <v>N/A</v>
      </c>
      <c r="T84" s="168" t="str">
        <f xml:space="preserve"> IF(R84="YES",'CASE DATA'!K85,"N/A")</f>
        <v>N/A</v>
      </c>
      <c r="U84" s="168" t="str">
        <f>IF(R84="YES",'CASE DATA'!I85+'CASE DATA'!J85+'CASE DATA'!L85+'CASE DATA'!M85+'CASE DATA'!N85+'CASE DATA'!O85+'CASE DATA'!P85+'CASE DATA'!Q85+'CASE DATA'!R85,"N/A")</f>
        <v>N/A</v>
      </c>
      <c r="V84" s="172" t="str">
        <f>IF(OR('CASE DATA'!E85="123.46",'CASE DATA'!E85="123.47"),"YES","NO")</f>
        <v>NO</v>
      </c>
      <c r="W84" s="172"/>
      <c r="X84" s="168" t="str">
        <f>IF(V84="YES",IF(C84+730.5&lt;'BASIC INFO'!$B$3, "YES","NO"), "N/A")</f>
        <v>N/A</v>
      </c>
      <c r="Y84" s="172" t="str">
        <f t="shared" si="1"/>
        <v>NO</v>
      </c>
      <c r="Z84" s="170" t="str">
        <f xml:space="preserve"> IF('BASIC INFO'!$B$6+6574.5&gt;C84, "YES", "NO")</f>
        <v>YES</v>
      </c>
    </row>
    <row r="85" spans="1:26" x14ac:dyDescent="0.3">
      <c r="A85" s="152" t="str">
        <f xml:space="preserve"> IF('CASE DATA'!A86="","",'CASE DATA'!A86)</f>
        <v/>
      </c>
      <c r="B85" s="152" t="str">
        <f xml:space="preserve"> IF('CASE DATA'!A86="","",'CASE DATA'!E86)</f>
        <v/>
      </c>
      <c r="C85" s="153">
        <f xml:space="preserve"> 'CASE DATA'!C86</f>
        <v>0</v>
      </c>
      <c r="D85" s="8" t="str">
        <f xml:space="preserve"> IF(OR('CASE DATA'!F86="JUV", 'CASE DATA'!F86="JWV"), "YES", "NO")</f>
        <v>NO</v>
      </c>
      <c r="E85" s="8" t="str" cm="1">
        <f t="array" ref="E85">IF(D85="YES",IF(SUM(COUNTIF('CASE DATA'!$F$4:$F$200, {"GTR","GPL","DEF","JUV"}))&gt;0, "YES","NO"),"N/A")</f>
        <v>N/A</v>
      </c>
      <c r="F85" s="8" t="str">
        <f>IF(D85="YES",IF(COUNTIF('CASE DATA'!$C$4:$C$200, "")-COUNTIF('CASE DATA'!$A$4:$A$200, "")&gt;0, "YES","NO"),"N/A")</f>
        <v>N/A</v>
      </c>
      <c r="G85" s="154" t="str">
        <f xml:space="preserve"> _xlfn.IFS(D85="NO", "N/A", AND('BASIC INFO'!$B$3&gt;'BASIC INFO'!$B$6+6574.5, C85+730.5&lt;'BASIC INFO'!$B$3), "YES", 'BASIC INFO'!$B$3&lt;('BASIC INFO'!$B$6+6574.5), "NOT YET 18", C85+730.5&gt;'BASIC INFO'!$B$3, "NOT YET 2 YEARS")</f>
        <v>N/A</v>
      </c>
      <c r="H85" s="169" t="str">
        <f xml:space="preserve"> IF(LEFT('CASE DATA'!E86,4)&lt;&gt;"321.",IF(OR('CASE DATA'!F86="DISM", 'CASE DATA'!F86="ACQ", 'CASE DATA'!F86="NOTF", 'CASE DATA'!F86="WTHD", 'CASE DATA'!F86="TNSF"), "YES", "NO"), "TRAFFIC")</f>
        <v>NO</v>
      </c>
      <c r="I85" s="168" t="str">
        <f xml:space="preserve"> IF(H85="YES",'CASE DATA'!K86,"N/A")</f>
        <v>N/A</v>
      </c>
      <c r="J85" s="168" t="str">
        <f>IF(H85="YES",'CASE DATA'!I86+'CASE DATA'!J86+'CASE DATA'!L86+'CASE DATA'!M86+'CASE DATA'!N86+'CASE DATA'!O86+'CASE DATA'!P86+'CASE DATA'!Q86+'CASE DATA'!R86,"N/A")</f>
        <v>N/A</v>
      </c>
      <c r="K85" s="152" t="str">
        <f xml:space="preserve"> IF(H85="YES",IF(C85+180&lt;'BASIC INFO'!$B$3, "YES", "NO"),"N/A")</f>
        <v>N/A</v>
      </c>
      <c r="L85" s="168" t="str" cm="1">
        <f t="array" ref="L85">IF(OR('CASE DATA'!F86="GTR", 'CASE DATA'!F86="GPL"),IF(SUM(COUNTIF('CASE DATA'!U86:AF86, TABLES!$N$2:$N$217&amp;"*"))&gt;0,"felony","eligible"),"n/a")</f>
        <v>n/a</v>
      </c>
      <c r="M85" s="168" t="str" cm="1">
        <f t="array" ref="M85">IF(L85="eligible",IF(OR((SUM(COUNTIF('CASE DATA'!U86:AF86,TABLES!$P$2:$P$19&amp;"*"))&gt;0),LEFT('CASE DATA'!U86:AF86,4)="717C", LEFT('CASE DATA'!U86:AF86, 3)="719", LEFT('CASE DATA'!U86:AF86,3)="720", LEFT('CASE DATA'!U86:AF86,3)="724", LEFT('CASE DATA'!U86:AF86,3)="726", LEFT('CASE DATA'!U86:AF86,3)="728", LEFT('CASE DATA'!U86:AF86,4)="901A"), "ineligible misd","eligible"),"n/a")</f>
        <v>n/a</v>
      </c>
      <c r="N85" s="168" t="str">
        <f>IF(M85="eligible",IF(COUNTIF('CASE DATA'!$C$4:$C$200, "")-COUNTIF('CASE DATA'!$A$4:$A$200, "")&gt;0, "YES","NO"),"N/A")</f>
        <v>N/A</v>
      </c>
      <c r="O85" s="168" t="str">
        <f xml:space="preserve"> IF(M85="eligible",'CASE DATA'!K86,"N/A")</f>
        <v>N/A</v>
      </c>
      <c r="P85" s="168" t="str">
        <f xml:space="preserve"> IF(M85="eligible",'CASE DATA'!I86+'CASE DATA'!J86+'CASE DATA'!L86+'CASE DATA'!M86+'CASE DATA'!N86+'CASE DATA'!O86+'CASE DATA'!M86+'CASE DATA'!Q86+'CASE DATA'!R86,"N/A")</f>
        <v>N/A</v>
      </c>
      <c r="Q85" s="8" t="str">
        <f>IF(M85="eligible",IF(C85+2920&lt;'BASIC INFO'!$B$3, "YES", "NO"),"N/A")</f>
        <v>N/A</v>
      </c>
      <c r="R85" s="169" t="str">
        <f xml:space="preserve"> IF(OR('CASE DATA'!F86="DEF"), "YES", "NO")</f>
        <v>NO</v>
      </c>
      <c r="S85" s="152" t="str">
        <f>IF(R85="YES",'CASE DATA'!H86,"N/A")</f>
        <v>N/A</v>
      </c>
      <c r="T85" s="168" t="str">
        <f xml:space="preserve"> IF(R85="YES",'CASE DATA'!K86,"N/A")</f>
        <v>N/A</v>
      </c>
      <c r="U85" s="168" t="str">
        <f>IF(R85="YES",'CASE DATA'!I86+'CASE DATA'!J86+'CASE DATA'!L86+'CASE DATA'!M86+'CASE DATA'!N86+'CASE DATA'!O86+'CASE DATA'!P86+'CASE DATA'!Q86+'CASE DATA'!R86,"N/A")</f>
        <v>N/A</v>
      </c>
      <c r="V85" s="172" t="str">
        <f>IF(OR('CASE DATA'!E86="123.46",'CASE DATA'!E86="123.47"),"YES","NO")</f>
        <v>NO</v>
      </c>
      <c r="W85" s="172"/>
      <c r="X85" s="168" t="str">
        <f>IF(V85="YES",IF(C85+730.5&lt;'BASIC INFO'!$B$3, "YES","NO"), "N/A")</f>
        <v>N/A</v>
      </c>
      <c r="Y85" s="172" t="str">
        <f t="shared" si="1"/>
        <v>NO</v>
      </c>
      <c r="Z85" s="170" t="str">
        <f xml:space="preserve"> IF('BASIC INFO'!$B$6+6574.5&gt;C85, "YES", "NO")</f>
        <v>YES</v>
      </c>
    </row>
    <row r="86" spans="1:26" x14ac:dyDescent="0.3">
      <c r="A86" s="152" t="str">
        <f xml:space="preserve"> IF('CASE DATA'!A87="","",'CASE DATA'!A87)</f>
        <v/>
      </c>
      <c r="B86" s="152" t="str">
        <f xml:space="preserve"> IF('CASE DATA'!A87="","",'CASE DATA'!E87)</f>
        <v/>
      </c>
      <c r="C86" s="153">
        <f xml:space="preserve"> 'CASE DATA'!C87</f>
        <v>0</v>
      </c>
      <c r="D86" s="8" t="str">
        <f xml:space="preserve"> IF(OR('CASE DATA'!F87="JUV", 'CASE DATA'!F87="JWV"), "YES", "NO")</f>
        <v>NO</v>
      </c>
      <c r="E86" s="8" t="str" cm="1">
        <f t="array" ref="E86">IF(D86="YES",IF(SUM(COUNTIF('CASE DATA'!$F$4:$F$200, {"GTR","GPL","DEF","JUV"}))&gt;0, "YES","NO"),"N/A")</f>
        <v>N/A</v>
      </c>
      <c r="F86" s="8" t="str">
        <f>IF(D86="YES",IF(COUNTIF('CASE DATA'!$C$4:$C$200, "")-COUNTIF('CASE DATA'!$A$4:$A$200, "")&gt;0, "YES","NO"),"N/A")</f>
        <v>N/A</v>
      </c>
      <c r="G86" s="154" t="str">
        <f xml:space="preserve"> _xlfn.IFS(D86="NO", "N/A", AND('BASIC INFO'!$B$3&gt;'BASIC INFO'!$B$6+6574.5, C86+730.5&lt;'BASIC INFO'!$B$3), "YES", 'BASIC INFO'!$B$3&lt;('BASIC INFO'!$B$6+6574.5), "NOT YET 18", C86+730.5&gt;'BASIC INFO'!$B$3, "NOT YET 2 YEARS")</f>
        <v>N/A</v>
      </c>
      <c r="H86" s="169" t="str">
        <f xml:space="preserve"> IF(LEFT('CASE DATA'!E87,4)&lt;&gt;"321.",IF(OR('CASE DATA'!F87="DISM", 'CASE DATA'!F87="ACQ", 'CASE DATA'!F87="NOTF", 'CASE DATA'!F87="WTHD", 'CASE DATA'!F87="TNSF"), "YES", "NO"), "TRAFFIC")</f>
        <v>NO</v>
      </c>
      <c r="I86" s="168" t="str">
        <f xml:space="preserve"> IF(H86="YES",'CASE DATA'!K87,"N/A")</f>
        <v>N/A</v>
      </c>
      <c r="J86" s="168" t="str">
        <f>IF(H86="YES",'CASE DATA'!I87+'CASE DATA'!J87+'CASE DATA'!L87+'CASE DATA'!M87+'CASE DATA'!N87+'CASE DATA'!O87+'CASE DATA'!P87+'CASE DATA'!Q87+'CASE DATA'!R87,"N/A")</f>
        <v>N/A</v>
      </c>
      <c r="K86" s="152" t="str">
        <f xml:space="preserve"> IF(H86="YES",IF(C86+180&lt;'BASIC INFO'!$B$3, "YES", "NO"),"N/A")</f>
        <v>N/A</v>
      </c>
      <c r="L86" s="168" t="str" cm="1">
        <f t="array" ref="L86">IF(OR('CASE DATA'!F87="GTR", 'CASE DATA'!F87="GPL"),IF(SUM(COUNTIF('CASE DATA'!U87:AF87, TABLES!$N$2:$N$217&amp;"*"))&gt;0,"felony","eligible"),"n/a")</f>
        <v>n/a</v>
      </c>
      <c r="M86" s="168" t="str" cm="1">
        <f t="array" ref="M86">IF(L86="eligible",IF(OR((SUM(COUNTIF('CASE DATA'!U87:AF87,TABLES!$P$2:$P$19&amp;"*"))&gt;0),LEFT('CASE DATA'!U87:AF87,4)="717C", LEFT('CASE DATA'!U87:AF87, 3)="719", LEFT('CASE DATA'!U87:AF87,3)="720", LEFT('CASE DATA'!U87:AF87,3)="724", LEFT('CASE DATA'!U87:AF87,3)="726", LEFT('CASE DATA'!U87:AF87,3)="728", LEFT('CASE DATA'!U87:AF87,4)="901A"), "ineligible misd","eligible"),"n/a")</f>
        <v>n/a</v>
      </c>
      <c r="N86" s="168" t="str">
        <f>IF(M86="eligible",IF(COUNTIF('CASE DATA'!$C$4:$C$200, "")-COUNTIF('CASE DATA'!$A$4:$A$200, "")&gt;0, "YES","NO"),"N/A")</f>
        <v>N/A</v>
      </c>
      <c r="O86" s="168" t="str">
        <f xml:space="preserve"> IF(M86="eligible",'CASE DATA'!K87,"N/A")</f>
        <v>N/A</v>
      </c>
      <c r="P86" s="168" t="str">
        <f xml:space="preserve"> IF(M86="eligible",'CASE DATA'!I87+'CASE DATA'!J87+'CASE DATA'!L87+'CASE DATA'!M87+'CASE DATA'!N87+'CASE DATA'!O87+'CASE DATA'!M87+'CASE DATA'!Q87+'CASE DATA'!R87,"N/A")</f>
        <v>N/A</v>
      </c>
      <c r="Q86" s="8" t="str">
        <f>IF(M86="eligible",IF(C86+2920&lt;'BASIC INFO'!$B$3, "YES", "NO"),"N/A")</f>
        <v>N/A</v>
      </c>
      <c r="R86" s="169" t="str">
        <f xml:space="preserve"> IF(OR('CASE DATA'!F87="DEF"), "YES", "NO")</f>
        <v>NO</v>
      </c>
      <c r="S86" s="152" t="str">
        <f>IF(R86="YES",'CASE DATA'!H87,"N/A")</f>
        <v>N/A</v>
      </c>
      <c r="T86" s="168" t="str">
        <f xml:space="preserve"> IF(R86="YES",'CASE DATA'!K87,"N/A")</f>
        <v>N/A</v>
      </c>
      <c r="U86" s="168" t="str">
        <f>IF(R86="YES",'CASE DATA'!I87+'CASE DATA'!J87+'CASE DATA'!L87+'CASE DATA'!M87+'CASE DATA'!N87+'CASE DATA'!O87+'CASE DATA'!P87+'CASE DATA'!Q87+'CASE DATA'!R87,"N/A")</f>
        <v>N/A</v>
      </c>
      <c r="V86" s="172" t="str">
        <f>IF(OR('CASE DATA'!E87="123.46",'CASE DATA'!E87="123.47"),"YES","NO")</f>
        <v>NO</v>
      </c>
      <c r="W86" s="172"/>
      <c r="X86" s="168" t="str">
        <f>IF(V86="YES",IF(C86+730.5&lt;'BASIC INFO'!$B$3, "YES","NO"), "N/A")</f>
        <v>N/A</v>
      </c>
      <c r="Y86" s="172" t="str">
        <f t="shared" si="1"/>
        <v>NO</v>
      </c>
      <c r="Z86" s="170" t="str">
        <f xml:space="preserve"> IF('BASIC INFO'!$B$6+6574.5&gt;C86, "YES", "NO")</f>
        <v>YES</v>
      </c>
    </row>
    <row r="87" spans="1:26" x14ac:dyDescent="0.3">
      <c r="A87" s="152" t="str">
        <f xml:space="preserve"> IF('CASE DATA'!A88="","",'CASE DATA'!A88)</f>
        <v/>
      </c>
      <c r="B87" s="152" t="str">
        <f xml:space="preserve"> IF('CASE DATA'!A88="","",'CASE DATA'!E88)</f>
        <v/>
      </c>
      <c r="C87" s="153">
        <f xml:space="preserve"> 'CASE DATA'!C88</f>
        <v>0</v>
      </c>
      <c r="D87" s="8" t="str">
        <f xml:space="preserve"> IF(OR('CASE DATA'!F88="JUV", 'CASE DATA'!F88="JWV"), "YES", "NO")</f>
        <v>NO</v>
      </c>
      <c r="E87" s="8" t="str" cm="1">
        <f t="array" ref="E87">IF(D87="YES",IF(SUM(COUNTIF('CASE DATA'!$F$4:$F$200, {"GTR","GPL","DEF","JUV"}))&gt;0, "YES","NO"),"N/A")</f>
        <v>N/A</v>
      </c>
      <c r="F87" s="8" t="str">
        <f>IF(D87="YES",IF(COUNTIF('CASE DATA'!$C$4:$C$200, "")-COUNTIF('CASE DATA'!$A$4:$A$200, "")&gt;0, "YES","NO"),"N/A")</f>
        <v>N/A</v>
      </c>
      <c r="G87" s="154" t="str">
        <f xml:space="preserve"> _xlfn.IFS(D87="NO", "N/A", AND('BASIC INFO'!$B$3&gt;'BASIC INFO'!$B$6+6574.5, C87+730.5&lt;'BASIC INFO'!$B$3), "YES", 'BASIC INFO'!$B$3&lt;('BASIC INFO'!$B$6+6574.5), "NOT YET 18", C87+730.5&gt;'BASIC INFO'!$B$3, "NOT YET 2 YEARS")</f>
        <v>N/A</v>
      </c>
      <c r="H87" s="169" t="str">
        <f xml:space="preserve"> IF(LEFT('CASE DATA'!E88,4)&lt;&gt;"321.",IF(OR('CASE DATA'!F88="DISM", 'CASE DATA'!F88="ACQ", 'CASE DATA'!F88="NOTF", 'CASE DATA'!F88="WTHD", 'CASE DATA'!F88="TNSF"), "YES", "NO"), "TRAFFIC")</f>
        <v>NO</v>
      </c>
      <c r="I87" s="168" t="str">
        <f xml:space="preserve"> IF(H87="YES",'CASE DATA'!K88,"N/A")</f>
        <v>N/A</v>
      </c>
      <c r="J87" s="168" t="str">
        <f>IF(H87="YES",'CASE DATA'!I88+'CASE DATA'!J88+'CASE DATA'!L88+'CASE DATA'!M88+'CASE DATA'!N88+'CASE DATA'!O88+'CASE DATA'!P88+'CASE DATA'!Q88+'CASE DATA'!R88,"N/A")</f>
        <v>N/A</v>
      </c>
      <c r="K87" s="152" t="str">
        <f xml:space="preserve"> IF(H87="YES",IF(C87+180&lt;'BASIC INFO'!$B$3, "YES", "NO"),"N/A")</f>
        <v>N/A</v>
      </c>
      <c r="L87" s="168" t="str" cm="1">
        <f t="array" ref="L87">IF(OR('CASE DATA'!F88="GTR", 'CASE DATA'!F88="GPL"),IF(SUM(COUNTIF('CASE DATA'!U88:AF88, TABLES!$N$2:$N$217&amp;"*"))&gt;0,"felony","eligible"),"n/a")</f>
        <v>n/a</v>
      </c>
      <c r="M87" s="168" t="str" cm="1">
        <f t="array" ref="M87">IF(L87="eligible",IF(OR((SUM(COUNTIF('CASE DATA'!U88:AF88,TABLES!$P$2:$P$19&amp;"*"))&gt;0),LEFT('CASE DATA'!U88:AF88,4)="717C", LEFT('CASE DATA'!U88:AF88, 3)="719", LEFT('CASE DATA'!U88:AF88,3)="720", LEFT('CASE DATA'!U88:AF88,3)="724", LEFT('CASE DATA'!U88:AF88,3)="726", LEFT('CASE DATA'!U88:AF88,3)="728", LEFT('CASE DATA'!U88:AF88,4)="901A"), "ineligible misd","eligible"),"n/a")</f>
        <v>n/a</v>
      </c>
      <c r="N87" s="168" t="str">
        <f>IF(M87="eligible",IF(COUNTIF('CASE DATA'!$C$4:$C$200, "")-COUNTIF('CASE DATA'!$A$4:$A$200, "")&gt;0, "YES","NO"),"N/A")</f>
        <v>N/A</v>
      </c>
      <c r="O87" s="168" t="str">
        <f xml:space="preserve"> IF(M87="eligible",'CASE DATA'!K88,"N/A")</f>
        <v>N/A</v>
      </c>
      <c r="P87" s="168" t="str">
        <f xml:space="preserve"> IF(M87="eligible",'CASE DATA'!I88+'CASE DATA'!J88+'CASE DATA'!L88+'CASE DATA'!M88+'CASE DATA'!N88+'CASE DATA'!O88+'CASE DATA'!M88+'CASE DATA'!Q88+'CASE DATA'!R88,"N/A")</f>
        <v>N/A</v>
      </c>
      <c r="Q87" s="8" t="str">
        <f>IF(M87="eligible",IF(C87+2920&lt;'BASIC INFO'!$B$3, "YES", "NO"),"N/A")</f>
        <v>N/A</v>
      </c>
      <c r="R87" s="169" t="str">
        <f xml:space="preserve"> IF(OR('CASE DATA'!F88="DEF"), "YES", "NO")</f>
        <v>NO</v>
      </c>
      <c r="S87" s="152" t="str">
        <f>IF(R87="YES",'CASE DATA'!H88,"N/A")</f>
        <v>N/A</v>
      </c>
      <c r="T87" s="168" t="str">
        <f xml:space="preserve"> IF(R87="YES",'CASE DATA'!K88,"N/A")</f>
        <v>N/A</v>
      </c>
      <c r="U87" s="168" t="str">
        <f>IF(R87="YES",'CASE DATA'!I88+'CASE DATA'!J88+'CASE DATA'!L88+'CASE DATA'!M88+'CASE DATA'!N88+'CASE DATA'!O88+'CASE DATA'!P88+'CASE DATA'!Q88+'CASE DATA'!R88,"N/A")</f>
        <v>N/A</v>
      </c>
      <c r="V87" s="172" t="str">
        <f>IF(OR('CASE DATA'!E88="123.46",'CASE DATA'!E88="123.47"),"YES","NO")</f>
        <v>NO</v>
      </c>
      <c r="W87" s="172"/>
      <c r="X87" s="168" t="str">
        <f>IF(V87="YES",IF(C87+730.5&lt;'BASIC INFO'!$B$3, "YES","NO"), "N/A")</f>
        <v>N/A</v>
      </c>
      <c r="Y87" s="172" t="str">
        <f t="shared" si="1"/>
        <v>NO</v>
      </c>
      <c r="Z87" s="170" t="str">
        <f xml:space="preserve"> IF('BASIC INFO'!$B$6+6574.5&gt;C87, "YES", "NO")</f>
        <v>YES</v>
      </c>
    </row>
    <row r="88" spans="1:26" x14ac:dyDescent="0.3">
      <c r="A88" s="152" t="str">
        <f xml:space="preserve"> IF('CASE DATA'!A89="","",'CASE DATA'!A89)</f>
        <v/>
      </c>
      <c r="B88" s="152" t="str">
        <f xml:space="preserve"> IF('CASE DATA'!A89="","",'CASE DATA'!E89)</f>
        <v/>
      </c>
      <c r="C88" s="153">
        <f xml:space="preserve"> 'CASE DATA'!C89</f>
        <v>0</v>
      </c>
      <c r="D88" s="8" t="str">
        <f xml:space="preserve"> IF(OR('CASE DATA'!F89="JUV", 'CASE DATA'!F89="JWV"), "YES", "NO")</f>
        <v>NO</v>
      </c>
      <c r="E88" s="8" t="str" cm="1">
        <f t="array" ref="E88">IF(D88="YES",IF(SUM(COUNTIF('CASE DATA'!$F$4:$F$200, {"GTR","GPL","DEF","JUV"}))&gt;0, "YES","NO"),"N/A")</f>
        <v>N/A</v>
      </c>
      <c r="F88" s="8" t="str">
        <f>IF(D88="YES",IF(COUNTIF('CASE DATA'!$C$4:$C$200, "")-COUNTIF('CASE DATA'!$A$4:$A$200, "")&gt;0, "YES","NO"),"N/A")</f>
        <v>N/A</v>
      </c>
      <c r="G88" s="154" t="str">
        <f xml:space="preserve"> _xlfn.IFS(D88="NO", "N/A", AND('BASIC INFO'!$B$3&gt;'BASIC INFO'!$B$6+6574.5, C88+730.5&lt;'BASIC INFO'!$B$3), "YES", 'BASIC INFO'!$B$3&lt;('BASIC INFO'!$B$6+6574.5), "NOT YET 18", C88+730.5&gt;'BASIC INFO'!$B$3, "NOT YET 2 YEARS")</f>
        <v>N/A</v>
      </c>
      <c r="H88" s="169" t="str">
        <f xml:space="preserve"> IF(LEFT('CASE DATA'!E89,4)&lt;&gt;"321.",IF(OR('CASE DATA'!F89="DISM", 'CASE DATA'!F89="ACQ", 'CASE DATA'!F89="NOTF", 'CASE DATA'!F89="WTHD", 'CASE DATA'!F89="TNSF"), "YES", "NO"), "TRAFFIC")</f>
        <v>NO</v>
      </c>
      <c r="I88" s="168" t="str">
        <f xml:space="preserve"> IF(H88="YES",'CASE DATA'!K89,"N/A")</f>
        <v>N/A</v>
      </c>
      <c r="J88" s="168" t="str">
        <f>IF(H88="YES",'CASE DATA'!I89+'CASE DATA'!J89+'CASE DATA'!L89+'CASE DATA'!M89+'CASE DATA'!N89+'CASE DATA'!O89+'CASE DATA'!P89+'CASE DATA'!Q89+'CASE DATA'!R89,"N/A")</f>
        <v>N/A</v>
      </c>
      <c r="K88" s="152" t="str">
        <f xml:space="preserve"> IF(H88="YES",IF(C88+180&lt;'BASIC INFO'!$B$3, "YES", "NO"),"N/A")</f>
        <v>N/A</v>
      </c>
      <c r="L88" s="168" t="str" cm="1">
        <f t="array" ref="L88">IF(OR('CASE DATA'!F89="GTR", 'CASE DATA'!F89="GPL"),IF(SUM(COUNTIF('CASE DATA'!U89:AF89, TABLES!$N$2:$N$217&amp;"*"))&gt;0,"felony","eligible"),"n/a")</f>
        <v>n/a</v>
      </c>
      <c r="M88" s="168" t="str" cm="1">
        <f t="array" ref="M88">IF(L88="eligible",IF(OR((SUM(COUNTIF('CASE DATA'!U89:AF89,TABLES!$P$2:$P$19&amp;"*"))&gt;0),LEFT('CASE DATA'!U89:AF89,4)="717C", LEFT('CASE DATA'!U89:AF89, 3)="719", LEFT('CASE DATA'!U89:AF89,3)="720", LEFT('CASE DATA'!U89:AF89,3)="724", LEFT('CASE DATA'!U89:AF89,3)="726", LEFT('CASE DATA'!U89:AF89,3)="728", LEFT('CASE DATA'!U89:AF89,4)="901A"), "ineligible misd","eligible"),"n/a")</f>
        <v>n/a</v>
      </c>
      <c r="N88" s="168" t="str">
        <f>IF(M88="eligible",IF(COUNTIF('CASE DATA'!$C$4:$C$200, "")-COUNTIF('CASE DATA'!$A$4:$A$200, "")&gt;0, "YES","NO"),"N/A")</f>
        <v>N/A</v>
      </c>
      <c r="O88" s="168" t="str">
        <f xml:space="preserve"> IF(M88="eligible",'CASE DATA'!K89,"N/A")</f>
        <v>N/A</v>
      </c>
      <c r="P88" s="168" t="str">
        <f xml:space="preserve"> IF(M88="eligible",'CASE DATA'!I89+'CASE DATA'!J89+'CASE DATA'!L89+'CASE DATA'!M89+'CASE DATA'!N89+'CASE DATA'!O89+'CASE DATA'!M89+'CASE DATA'!Q89+'CASE DATA'!R89,"N/A")</f>
        <v>N/A</v>
      </c>
      <c r="Q88" s="8" t="str">
        <f>IF(M88="eligible",IF(C88+2920&lt;'BASIC INFO'!$B$3, "YES", "NO"),"N/A")</f>
        <v>N/A</v>
      </c>
      <c r="R88" s="169" t="str">
        <f xml:space="preserve"> IF(OR('CASE DATA'!F89="DEF"), "YES", "NO")</f>
        <v>NO</v>
      </c>
      <c r="S88" s="152" t="str">
        <f>IF(R88="YES",'CASE DATA'!H89,"N/A")</f>
        <v>N/A</v>
      </c>
      <c r="T88" s="168" t="str">
        <f xml:space="preserve"> IF(R88="YES",'CASE DATA'!K89,"N/A")</f>
        <v>N/A</v>
      </c>
      <c r="U88" s="168" t="str">
        <f>IF(R88="YES",'CASE DATA'!I89+'CASE DATA'!J89+'CASE DATA'!L89+'CASE DATA'!M89+'CASE DATA'!N89+'CASE DATA'!O89+'CASE DATA'!P89+'CASE DATA'!Q89+'CASE DATA'!R89,"N/A")</f>
        <v>N/A</v>
      </c>
      <c r="V88" s="172" t="str">
        <f>IF(OR('CASE DATA'!E89="123.46",'CASE DATA'!E89="123.47"),"YES","NO")</f>
        <v>NO</v>
      </c>
      <c r="W88" s="172"/>
      <c r="X88" s="168" t="str">
        <f>IF(V88="YES",IF(C88+730.5&lt;'BASIC INFO'!$B$3, "YES","NO"), "N/A")</f>
        <v>N/A</v>
      </c>
      <c r="Y88" s="172" t="str">
        <f t="shared" si="1"/>
        <v>NO</v>
      </c>
      <c r="Z88" s="170" t="str">
        <f xml:space="preserve"> IF('BASIC INFO'!$B$6+6574.5&gt;C88, "YES", "NO")</f>
        <v>YES</v>
      </c>
    </row>
    <row r="89" spans="1:26" x14ac:dyDescent="0.3">
      <c r="A89" s="152" t="str">
        <f xml:space="preserve"> IF('CASE DATA'!A90="","",'CASE DATA'!A90)</f>
        <v/>
      </c>
      <c r="B89" s="152" t="str">
        <f xml:space="preserve"> IF('CASE DATA'!A90="","",'CASE DATA'!E90)</f>
        <v/>
      </c>
      <c r="C89" s="153">
        <f xml:space="preserve"> 'CASE DATA'!C90</f>
        <v>0</v>
      </c>
      <c r="D89" s="8" t="str">
        <f xml:space="preserve"> IF(OR('CASE DATA'!F90="JUV", 'CASE DATA'!F90="JWV"), "YES", "NO")</f>
        <v>NO</v>
      </c>
      <c r="E89" s="8" t="str" cm="1">
        <f t="array" ref="E89">IF(D89="YES",IF(SUM(COUNTIF('CASE DATA'!$F$4:$F$200, {"GTR","GPL","DEF","JUV"}))&gt;0, "YES","NO"),"N/A")</f>
        <v>N/A</v>
      </c>
      <c r="F89" s="8" t="str">
        <f>IF(D89="YES",IF(COUNTIF('CASE DATA'!$C$4:$C$200, "")-COUNTIF('CASE DATA'!$A$4:$A$200, "")&gt;0, "YES","NO"),"N/A")</f>
        <v>N/A</v>
      </c>
      <c r="G89" s="154" t="str">
        <f xml:space="preserve"> _xlfn.IFS(D89="NO", "N/A", AND('BASIC INFO'!$B$3&gt;'BASIC INFO'!$B$6+6574.5, C89+730.5&lt;'BASIC INFO'!$B$3), "YES", 'BASIC INFO'!$B$3&lt;('BASIC INFO'!$B$6+6574.5), "NOT YET 18", C89+730.5&gt;'BASIC INFO'!$B$3, "NOT YET 2 YEARS")</f>
        <v>N/A</v>
      </c>
      <c r="H89" s="169" t="str">
        <f xml:space="preserve"> IF(LEFT('CASE DATA'!E90,4)&lt;&gt;"321.",IF(OR('CASE DATA'!F90="DISM", 'CASE DATA'!F90="ACQ", 'CASE DATA'!F90="NOTF", 'CASE DATA'!F90="WTHD", 'CASE DATA'!F90="TNSF"), "YES", "NO"), "TRAFFIC")</f>
        <v>NO</v>
      </c>
      <c r="I89" s="168" t="str">
        <f xml:space="preserve"> IF(H89="YES",'CASE DATA'!K90,"N/A")</f>
        <v>N/A</v>
      </c>
      <c r="J89" s="168" t="str">
        <f>IF(H89="YES",'CASE DATA'!I90+'CASE DATA'!J90+'CASE DATA'!L90+'CASE DATA'!M90+'CASE DATA'!N90+'CASE DATA'!O90+'CASE DATA'!P90+'CASE DATA'!Q90+'CASE DATA'!R90,"N/A")</f>
        <v>N/A</v>
      </c>
      <c r="K89" s="152" t="str">
        <f xml:space="preserve"> IF(H89="YES",IF(C89+180&lt;'BASIC INFO'!$B$3, "YES", "NO"),"N/A")</f>
        <v>N/A</v>
      </c>
      <c r="L89" s="168" t="str" cm="1">
        <f t="array" ref="L89">IF(OR('CASE DATA'!F90="GTR", 'CASE DATA'!F90="GPL"),IF(SUM(COUNTIF('CASE DATA'!U90:AF90, TABLES!$N$2:$N$217&amp;"*"))&gt;0,"felony","eligible"),"n/a")</f>
        <v>n/a</v>
      </c>
      <c r="M89" s="168" t="str" cm="1">
        <f t="array" ref="M89">IF(L89="eligible",IF(OR((SUM(COUNTIF('CASE DATA'!U90:AF90,TABLES!$P$2:$P$19&amp;"*"))&gt;0),LEFT('CASE DATA'!U90:AF90,4)="717C", LEFT('CASE DATA'!U90:AF90, 3)="719", LEFT('CASE DATA'!U90:AF90,3)="720", LEFT('CASE DATA'!U90:AF90,3)="724", LEFT('CASE DATA'!U90:AF90,3)="726", LEFT('CASE DATA'!U90:AF90,3)="728", LEFT('CASE DATA'!U90:AF90,4)="901A"), "ineligible misd","eligible"),"n/a")</f>
        <v>n/a</v>
      </c>
      <c r="N89" s="168" t="str">
        <f>IF(M89="eligible",IF(COUNTIF('CASE DATA'!$C$4:$C$200, "")-COUNTIF('CASE DATA'!$A$4:$A$200, "")&gt;0, "YES","NO"),"N/A")</f>
        <v>N/A</v>
      </c>
      <c r="O89" s="168" t="str">
        <f xml:space="preserve"> IF(M89="eligible",'CASE DATA'!K90,"N/A")</f>
        <v>N/A</v>
      </c>
      <c r="P89" s="168" t="str">
        <f xml:space="preserve"> IF(M89="eligible",'CASE DATA'!I90+'CASE DATA'!J90+'CASE DATA'!L90+'CASE DATA'!M90+'CASE DATA'!N90+'CASE DATA'!O90+'CASE DATA'!M90+'CASE DATA'!Q90+'CASE DATA'!R90,"N/A")</f>
        <v>N/A</v>
      </c>
      <c r="Q89" s="8" t="str">
        <f>IF(M89="eligible",IF(C89+2920&lt;'BASIC INFO'!$B$3, "YES", "NO"),"N/A")</f>
        <v>N/A</v>
      </c>
      <c r="R89" s="169" t="str">
        <f xml:space="preserve"> IF(OR('CASE DATA'!F90="DEF"), "YES", "NO")</f>
        <v>NO</v>
      </c>
      <c r="S89" s="152" t="str">
        <f>IF(R89="YES",'CASE DATA'!H90,"N/A")</f>
        <v>N/A</v>
      </c>
      <c r="T89" s="168" t="str">
        <f xml:space="preserve"> IF(R89="YES",'CASE DATA'!K90,"N/A")</f>
        <v>N/A</v>
      </c>
      <c r="U89" s="168" t="str">
        <f>IF(R89="YES",'CASE DATA'!I90+'CASE DATA'!J90+'CASE DATA'!L90+'CASE DATA'!M90+'CASE DATA'!N90+'CASE DATA'!O90+'CASE DATA'!P90+'CASE DATA'!Q90+'CASE DATA'!R90,"N/A")</f>
        <v>N/A</v>
      </c>
      <c r="V89" s="172" t="str">
        <f>IF(OR('CASE DATA'!E90="123.46",'CASE DATA'!E90="123.47"),"YES","NO")</f>
        <v>NO</v>
      </c>
      <c r="W89" s="172"/>
      <c r="X89" s="168" t="str">
        <f>IF(V89="YES",IF(C89+730.5&lt;'BASIC INFO'!$B$3, "YES","NO"), "N/A")</f>
        <v>N/A</v>
      </c>
      <c r="Y89" s="172" t="str">
        <f t="shared" si="1"/>
        <v>NO</v>
      </c>
      <c r="Z89" s="170" t="str">
        <f xml:space="preserve"> IF('BASIC INFO'!$B$6+6574.5&gt;C89, "YES", "NO")</f>
        <v>YES</v>
      </c>
    </row>
    <row r="90" spans="1:26" x14ac:dyDescent="0.3">
      <c r="A90" s="152" t="str">
        <f xml:space="preserve"> IF('CASE DATA'!A91="","",'CASE DATA'!A91)</f>
        <v/>
      </c>
      <c r="B90" s="152" t="str">
        <f xml:space="preserve"> IF('CASE DATA'!A91="","",'CASE DATA'!E91)</f>
        <v/>
      </c>
      <c r="C90" s="153">
        <f xml:space="preserve"> 'CASE DATA'!C91</f>
        <v>0</v>
      </c>
      <c r="D90" s="8" t="str">
        <f xml:space="preserve"> IF(OR('CASE DATA'!F91="JUV", 'CASE DATA'!F91="JWV"), "YES", "NO")</f>
        <v>NO</v>
      </c>
      <c r="E90" s="8" t="str" cm="1">
        <f t="array" ref="E90">IF(D90="YES",IF(SUM(COUNTIF('CASE DATA'!$F$4:$F$200, {"GTR","GPL","DEF","JUV"}))&gt;0, "YES","NO"),"N/A")</f>
        <v>N/A</v>
      </c>
      <c r="F90" s="8" t="str">
        <f>IF(D90="YES",IF(COUNTIF('CASE DATA'!$C$4:$C$200, "")-COUNTIF('CASE DATA'!$A$4:$A$200, "")&gt;0, "YES","NO"),"N/A")</f>
        <v>N/A</v>
      </c>
      <c r="G90" s="154" t="str">
        <f xml:space="preserve"> _xlfn.IFS(D90="NO", "N/A", AND('BASIC INFO'!$B$3&gt;'BASIC INFO'!$B$6+6574.5, C90+730.5&lt;'BASIC INFO'!$B$3), "YES", 'BASIC INFO'!$B$3&lt;('BASIC INFO'!$B$6+6574.5), "NOT YET 18", C90+730.5&gt;'BASIC INFO'!$B$3, "NOT YET 2 YEARS")</f>
        <v>N/A</v>
      </c>
      <c r="H90" s="169" t="str">
        <f xml:space="preserve"> IF(LEFT('CASE DATA'!E91,4)&lt;&gt;"321.",IF(OR('CASE DATA'!F91="DISM", 'CASE DATA'!F91="ACQ", 'CASE DATA'!F91="NOTF", 'CASE DATA'!F91="WTHD", 'CASE DATA'!F91="TNSF"), "YES", "NO"), "TRAFFIC")</f>
        <v>NO</v>
      </c>
      <c r="I90" s="168" t="str">
        <f xml:space="preserve"> IF(H90="YES",'CASE DATA'!K91,"N/A")</f>
        <v>N/A</v>
      </c>
      <c r="J90" s="168" t="str">
        <f>IF(H90="YES",'CASE DATA'!I91+'CASE DATA'!J91+'CASE DATA'!L91+'CASE DATA'!M91+'CASE DATA'!N91+'CASE DATA'!O91+'CASE DATA'!P91+'CASE DATA'!Q91+'CASE DATA'!R91,"N/A")</f>
        <v>N/A</v>
      </c>
      <c r="K90" s="152" t="str">
        <f xml:space="preserve"> IF(H90="YES",IF(C90+180&lt;'BASIC INFO'!$B$3, "YES", "NO"),"N/A")</f>
        <v>N/A</v>
      </c>
      <c r="L90" s="168" t="str" cm="1">
        <f t="array" ref="L90">IF(OR('CASE DATA'!F91="GTR", 'CASE DATA'!F91="GPL"),IF(SUM(COUNTIF('CASE DATA'!U91:AF91, TABLES!$N$2:$N$217&amp;"*"))&gt;0,"felony","eligible"),"n/a")</f>
        <v>n/a</v>
      </c>
      <c r="M90" s="168" t="str" cm="1">
        <f t="array" ref="M90">IF(L90="eligible",IF(OR((SUM(COUNTIF('CASE DATA'!U91:AF91,TABLES!$P$2:$P$19&amp;"*"))&gt;0),LEFT('CASE DATA'!U91:AF91,4)="717C", LEFT('CASE DATA'!U91:AF91, 3)="719", LEFT('CASE DATA'!U91:AF91,3)="720", LEFT('CASE DATA'!U91:AF91,3)="724", LEFT('CASE DATA'!U91:AF91,3)="726", LEFT('CASE DATA'!U91:AF91,3)="728", LEFT('CASE DATA'!U91:AF91,4)="901A"), "ineligible misd","eligible"),"n/a")</f>
        <v>n/a</v>
      </c>
      <c r="N90" s="168" t="str">
        <f>IF(M90="eligible",IF(COUNTIF('CASE DATA'!$C$4:$C$200, "")-COUNTIF('CASE DATA'!$A$4:$A$200, "")&gt;0, "YES","NO"),"N/A")</f>
        <v>N/A</v>
      </c>
      <c r="O90" s="168" t="str">
        <f xml:space="preserve"> IF(M90="eligible",'CASE DATA'!K91,"N/A")</f>
        <v>N/A</v>
      </c>
      <c r="P90" s="168" t="str">
        <f xml:space="preserve"> IF(M90="eligible",'CASE DATA'!I91+'CASE DATA'!J91+'CASE DATA'!L91+'CASE DATA'!M91+'CASE DATA'!N91+'CASE DATA'!O91+'CASE DATA'!M91+'CASE DATA'!Q91+'CASE DATA'!R91,"N/A")</f>
        <v>N/A</v>
      </c>
      <c r="Q90" s="8" t="str">
        <f>IF(M90="eligible",IF(C90+2920&lt;'BASIC INFO'!$B$3, "YES", "NO"),"N/A")</f>
        <v>N/A</v>
      </c>
      <c r="R90" s="169" t="str">
        <f xml:space="preserve"> IF(OR('CASE DATA'!F91="DEF"), "YES", "NO")</f>
        <v>NO</v>
      </c>
      <c r="S90" s="152" t="str">
        <f>IF(R90="YES",'CASE DATA'!H91,"N/A")</f>
        <v>N/A</v>
      </c>
      <c r="T90" s="168" t="str">
        <f xml:space="preserve"> IF(R90="YES",'CASE DATA'!K91,"N/A")</f>
        <v>N/A</v>
      </c>
      <c r="U90" s="168" t="str">
        <f>IF(R90="YES",'CASE DATA'!I91+'CASE DATA'!J91+'CASE DATA'!L91+'CASE DATA'!M91+'CASE DATA'!N91+'CASE DATA'!O91+'CASE DATA'!P91+'CASE DATA'!Q91+'CASE DATA'!R91,"N/A")</f>
        <v>N/A</v>
      </c>
      <c r="V90" s="172" t="str">
        <f>IF(OR('CASE DATA'!E91="123.46",'CASE DATA'!E91="123.47"),"YES","NO")</f>
        <v>NO</v>
      </c>
      <c r="W90" s="172"/>
      <c r="X90" s="168" t="str">
        <f>IF(V90="YES",IF(C90+730.5&lt;'BASIC INFO'!$B$3, "YES","NO"), "N/A")</f>
        <v>N/A</v>
      </c>
      <c r="Y90" s="172" t="str">
        <f t="shared" si="1"/>
        <v>NO</v>
      </c>
      <c r="Z90" s="170" t="str">
        <f xml:space="preserve"> IF('BASIC INFO'!$B$6+6574.5&gt;C90, "YES", "NO")</f>
        <v>YES</v>
      </c>
    </row>
    <row r="91" spans="1:26" x14ac:dyDescent="0.3">
      <c r="A91" s="152" t="str">
        <f xml:space="preserve"> IF('CASE DATA'!A92="","",'CASE DATA'!A92)</f>
        <v/>
      </c>
      <c r="B91" s="152" t="str">
        <f xml:space="preserve"> IF('CASE DATA'!A92="","",'CASE DATA'!E92)</f>
        <v/>
      </c>
      <c r="C91" s="153">
        <f xml:space="preserve"> 'CASE DATA'!C92</f>
        <v>0</v>
      </c>
      <c r="D91" s="8" t="str">
        <f xml:space="preserve"> IF(OR('CASE DATA'!F92="JUV", 'CASE DATA'!F92="JWV"), "YES", "NO")</f>
        <v>NO</v>
      </c>
      <c r="E91" s="8" t="str" cm="1">
        <f t="array" ref="E91">IF(D91="YES",IF(SUM(COUNTIF('CASE DATA'!$F$4:$F$200, {"GTR","GPL","DEF","JUV"}))&gt;0, "YES","NO"),"N/A")</f>
        <v>N/A</v>
      </c>
      <c r="F91" s="8" t="str">
        <f>IF(D91="YES",IF(COUNTIF('CASE DATA'!$C$4:$C$200, "")-COUNTIF('CASE DATA'!$A$4:$A$200, "")&gt;0, "YES","NO"),"N/A")</f>
        <v>N/A</v>
      </c>
      <c r="G91" s="154" t="str">
        <f xml:space="preserve"> _xlfn.IFS(D91="NO", "N/A", AND('BASIC INFO'!$B$3&gt;'BASIC INFO'!$B$6+6574.5, C91+730.5&lt;'BASIC INFO'!$B$3), "YES", 'BASIC INFO'!$B$3&lt;('BASIC INFO'!$B$6+6574.5), "NOT YET 18", C91+730.5&gt;'BASIC INFO'!$B$3, "NOT YET 2 YEARS")</f>
        <v>N/A</v>
      </c>
      <c r="H91" s="169" t="str">
        <f xml:space="preserve"> IF(LEFT('CASE DATA'!E92,4)&lt;&gt;"321.",IF(OR('CASE DATA'!F92="DISM", 'CASE DATA'!F92="ACQ", 'CASE DATA'!F92="NOTF", 'CASE DATA'!F92="WTHD", 'CASE DATA'!F92="TNSF"), "YES", "NO"), "TRAFFIC")</f>
        <v>NO</v>
      </c>
      <c r="I91" s="168" t="str">
        <f xml:space="preserve"> IF(H91="YES",'CASE DATA'!K92,"N/A")</f>
        <v>N/A</v>
      </c>
      <c r="J91" s="168" t="str">
        <f>IF(H91="YES",'CASE DATA'!I92+'CASE DATA'!J92+'CASE DATA'!L92+'CASE DATA'!M92+'CASE DATA'!N92+'CASE DATA'!O92+'CASE DATA'!P92+'CASE DATA'!Q92+'CASE DATA'!R92,"N/A")</f>
        <v>N/A</v>
      </c>
      <c r="K91" s="152" t="str">
        <f xml:space="preserve"> IF(H91="YES",IF(C91+180&lt;'BASIC INFO'!$B$3, "YES", "NO"),"N/A")</f>
        <v>N/A</v>
      </c>
      <c r="L91" s="168" t="str" cm="1">
        <f t="array" ref="L91">IF(OR('CASE DATA'!F92="GTR", 'CASE DATA'!F92="GPL"),IF(SUM(COUNTIF('CASE DATA'!U92:AF92, TABLES!$N$2:$N$217&amp;"*"))&gt;0,"felony","eligible"),"n/a")</f>
        <v>n/a</v>
      </c>
      <c r="M91" s="168" t="str" cm="1">
        <f t="array" ref="M91">IF(L91="eligible",IF(OR((SUM(COUNTIF('CASE DATA'!U92:AF92,TABLES!$P$2:$P$19&amp;"*"))&gt;0),LEFT('CASE DATA'!U92:AF92,4)="717C", LEFT('CASE DATA'!U92:AF92, 3)="719", LEFT('CASE DATA'!U92:AF92,3)="720", LEFT('CASE DATA'!U92:AF92,3)="724", LEFT('CASE DATA'!U92:AF92,3)="726", LEFT('CASE DATA'!U92:AF92,3)="728", LEFT('CASE DATA'!U92:AF92,4)="901A"), "ineligible misd","eligible"),"n/a")</f>
        <v>n/a</v>
      </c>
      <c r="N91" s="168" t="str">
        <f>IF(M91="eligible",IF(COUNTIF('CASE DATA'!$C$4:$C$200, "")-COUNTIF('CASE DATA'!$A$4:$A$200, "")&gt;0, "YES","NO"),"N/A")</f>
        <v>N/A</v>
      </c>
      <c r="O91" s="168" t="str">
        <f xml:space="preserve"> IF(M91="eligible",'CASE DATA'!K92,"N/A")</f>
        <v>N/A</v>
      </c>
      <c r="P91" s="168" t="str">
        <f xml:space="preserve"> IF(M91="eligible",'CASE DATA'!I92+'CASE DATA'!J92+'CASE DATA'!L92+'CASE DATA'!M92+'CASE DATA'!N92+'CASE DATA'!O92+'CASE DATA'!M92+'CASE DATA'!Q92+'CASE DATA'!R92,"N/A")</f>
        <v>N/A</v>
      </c>
      <c r="Q91" s="8" t="str">
        <f>IF(M91="eligible",IF(C91+2920&lt;'BASIC INFO'!$B$3, "YES", "NO"),"N/A")</f>
        <v>N/A</v>
      </c>
      <c r="R91" s="169" t="str">
        <f xml:space="preserve"> IF(OR('CASE DATA'!F92="DEF"), "YES", "NO")</f>
        <v>NO</v>
      </c>
      <c r="S91" s="152" t="str">
        <f>IF(R91="YES",'CASE DATA'!H92,"N/A")</f>
        <v>N/A</v>
      </c>
      <c r="T91" s="168" t="str">
        <f xml:space="preserve"> IF(R91="YES",'CASE DATA'!K92,"N/A")</f>
        <v>N/A</v>
      </c>
      <c r="U91" s="168" t="str">
        <f>IF(R91="YES",'CASE DATA'!I92+'CASE DATA'!J92+'CASE DATA'!L92+'CASE DATA'!M92+'CASE DATA'!N92+'CASE DATA'!O92+'CASE DATA'!P92+'CASE DATA'!Q92+'CASE DATA'!R92,"N/A")</f>
        <v>N/A</v>
      </c>
      <c r="V91" s="172" t="str">
        <f>IF(OR('CASE DATA'!E92="123.46",'CASE DATA'!E92="123.47"),"YES","NO")</f>
        <v>NO</v>
      </c>
      <c r="W91" s="172"/>
      <c r="X91" s="168" t="str">
        <f>IF(V91="YES",IF(C91+730.5&lt;'BASIC INFO'!$B$3, "YES","NO"), "N/A")</f>
        <v>N/A</v>
      </c>
      <c r="Y91" s="172" t="str">
        <f t="shared" si="1"/>
        <v>NO</v>
      </c>
      <c r="Z91" s="170" t="str">
        <f xml:space="preserve"> IF('BASIC INFO'!$B$6+6574.5&gt;C91, "YES", "NO")</f>
        <v>YES</v>
      </c>
    </row>
    <row r="92" spans="1:26" x14ac:dyDescent="0.3">
      <c r="A92" s="152" t="str">
        <f xml:space="preserve"> IF('CASE DATA'!A93="","",'CASE DATA'!A93)</f>
        <v/>
      </c>
      <c r="B92" s="152" t="str">
        <f xml:space="preserve"> IF('CASE DATA'!A93="","",'CASE DATA'!E93)</f>
        <v/>
      </c>
      <c r="C92" s="153">
        <f xml:space="preserve"> 'CASE DATA'!C93</f>
        <v>0</v>
      </c>
      <c r="D92" s="8" t="str">
        <f xml:space="preserve"> IF(OR('CASE DATA'!F93="JUV", 'CASE DATA'!F93="JWV"), "YES", "NO")</f>
        <v>NO</v>
      </c>
      <c r="E92" s="8" t="str" cm="1">
        <f t="array" ref="E92">IF(D92="YES",IF(SUM(COUNTIF('CASE DATA'!$F$4:$F$200, {"GTR","GPL","DEF","JUV"}))&gt;0, "YES","NO"),"N/A")</f>
        <v>N/A</v>
      </c>
      <c r="F92" s="8" t="str">
        <f>IF(D92="YES",IF(COUNTIF('CASE DATA'!$C$4:$C$200, "")-COUNTIF('CASE DATA'!$A$4:$A$200, "")&gt;0, "YES","NO"),"N/A")</f>
        <v>N/A</v>
      </c>
      <c r="G92" s="154" t="str">
        <f xml:space="preserve"> _xlfn.IFS(D92="NO", "N/A", AND('BASIC INFO'!$B$3&gt;'BASIC INFO'!$B$6+6574.5, C92+730.5&lt;'BASIC INFO'!$B$3), "YES", 'BASIC INFO'!$B$3&lt;('BASIC INFO'!$B$6+6574.5), "NOT YET 18", C92+730.5&gt;'BASIC INFO'!$B$3, "NOT YET 2 YEARS")</f>
        <v>N/A</v>
      </c>
      <c r="H92" s="169" t="str">
        <f xml:space="preserve"> IF(LEFT('CASE DATA'!E93,4)&lt;&gt;"321.",IF(OR('CASE DATA'!F93="DISM", 'CASE DATA'!F93="ACQ", 'CASE DATA'!F93="NOTF", 'CASE DATA'!F93="WTHD", 'CASE DATA'!F93="TNSF"), "YES", "NO"), "TRAFFIC")</f>
        <v>NO</v>
      </c>
      <c r="I92" s="168" t="str">
        <f xml:space="preserve"> IF(H92="YES",'CASE DATA'!K93,"N/A")</f>
        <v>N/A</v>
      </c>
      <c r="J92" s="168" t="str">
        <f>IF(H92="YES",'CASE DATA'!I93+'CASE DATA'!J93+'CASE DATA'!L93+'CASE DATA'!M93+'CASE DATA'!N93+'CASE DATA'!O93+'CASE DATA'!P93+'CASE DATA'!Q93+'CASE DATA'!R93,"N/A")</f>
        <v>N/A</v>
      </c>
      <c r="K92" s="152" t="str">
        <f xml:space="preserve"> IF(H92="YES",IF(C92+180&lt;'BASIC INFO'!$B$3, "YES", "NO"),"N/A")</f>
        <v>N/A</v>
      </c>
      <c r="L92" s="168" t="str" cm="1">
        <f t="array" ref="L92">IF(OR('CASE DATA'!F93="GTR", 'CASE DATA'!F93="GPL"),IF(SUM(COUNTIF('CASE DATA'!U93:AF93, TABLES!$N$2:$N$217&amp;"*"))&gt;0,"felony","eligible"),"n/a")</f>
        <v>n/a</v>
      </c>
      <c r="M92" s="168" t="str" cm="1">
        <f t="array" ref="M92">IF(L92="eligible",IF(OR((SUM(COUNTIF('CASE DATA'!U93:AF93,TABLES!$P$2:$P$19&amp;"*"))&gt;0),LEFT('CASE DATA'!U93:AF93,4)="717C", LEFT('CASE DATA'!U93:AF93, 3)="719", LEFT('CASE DATA'!U93:AF93,3)="720", LEFT('CASE DATA'!U93:AF93,3)="724", LEFT('CASE DATA'!U93:AF93,3)="726", LEFT('CASE DATA'!U93:AF93,3)="728", LEFT('CASE DATA'!U93:AF93,4)="901A"), "ineligible misd","eligible"),"n/a")</f>
        <v>n/a</v>
      </c>
      <c r="N92" s="168" t="str">
        <f>IF(M92="eligible",IF(COUNTIF('CASE DATA'!$C$4:$C$200, "")-COUNTIF('CASE DATA'!$A$4:$A$200, "")&gt;0, "YES","NO"),"N/A")</f>
        <v>N/A</v>
      </c>
      <c r="O92" s="168" t="str">
        <f xml:space="preserve"> IF(M92="eligible",'CASE DATA'!K93,"N/A")</f>
        <v>N/A</v>
      </c>
      <c r="P92" s="168" t="str">
        <f xml:space="preserve"> IF(M92="eligible",'CASE DATA'!I93+'CASE DATA'!J93+'CASE DATA'!L93+'CASE DATA'!M93+'CASE DATA'!N93+'CASE DATA'!O93+'CASE DATA'!M93+'CASE DATA'!Q93+'CASE DATA'!R93,"N/A")</f>
        <v>N/A</v>
      </c>
      <c r="Q92" s="8" t="str">
        <f>IF(M92="eligible",IF(C92+2920&lt;'BASIC INFO'!$B$3, "YES", "NO"),"N/A")</f>
        <v>N/A</v>
      </c>
      <c r="R92" s="169" t="str">
        <f xml:space="preserve"> IF(OR('CASE DATA'!F93="DEF"), "YES", "NO")</f>
        <v>NO</v>
      </c>
      <c r="S92" s="152" t="str">
        <f>IF(R92="YES",'CASE DATA'!H93,"N/A")</f>
        <v>N/A</v>
      </c>
      <c r="T92" s="168" t="str">
        <f xml:space="preserve"> IF(R92="YES",'CASE DATA'!K93,"N/A")</f>
        <v>N/A</v>
      </c>
      <c r="U92" s="168" t="str">
        <f>IF(R92="YES",'CASE DATA'!I93+'CASE DATA'!J93+'CASE DATA'!L93+'CASE DATA'!M93+'CASE DATA'!N93+'CASE DATA'!O93+'CASE DATA'!P93+'CASE DATA'!Q93+'CASE DATA'!R93,"N/A")</f>
        <v>N/A</v>
      </c>
      <c r="V92" s="172" t="str">
        <f>IF(OR('CASE DATA'!E93="123.46",'CASE DATA'!E93="123.47"),"YES","NO")</f>
        <v>NO</v>
      </c>
      <c r="W92" s="172"/>
      <c r="X92" s="168" t="str">
        <f>IF(V92="YES",IF(C92+730.5&lt;'BASIC INFO'!$B$3, "YES","NO"), "N/A")</f>
        <v>N/A</v>
      </c>
      <c r="Y92" s="172" t="str">
        <f t="shared" si="1"/>
        <v>NO</v>
      </c>
      <c r="Z92" s="170" t="str">
        <f xml:space="preserve"> IF('BASIC INFO'!$B$6+6574.5&gt;C92, "YES", "NO")</f>
        <v>YES</v>
      </c>
    </row>
    <row r="93" spans="1:26" x14ac:dyDescent="0.3">
      <c r="A93" s="152" t="str">
        <f xml:space="preserve"> IF('CASE DATA'!A94="","",'CASE DATA'!A94)</f>
        <v/>
      </c>
      <c r="B93" s="152" t="str">
        <f xml:space="preserve"> IF('CASE DATA'!A94="","",'CASE DATA'!E94)</f>
        <v/>
      </c>
      <c r="C93" s="153">
        <f xml:space="preserve"> 'CASE DATA'!C94</f>
        <v>0</v>
      </c>
      <c r="D93" s="8" t="str">
        <f xml:space="preserve"> IF(OR('CASE DATA'!F94="JUV", 'CASE DATA'!F94="JWV"), "YES", "NO")</f>
        <v>NO</v>
      </c>
      <c r="E93" s="8" t="str" cm="1">
        <f t="array" ref="E93">IF(D93="YES",IF(SUM(COUNTIF('CASE DATA'!$F$4:$F$200, {"GTR","GPL","DEF","JUV"}))&gt;0, "YES","NO"),"N/A")</f>
        <v>N/A</v>
      </c>
      <c r="F93" s="8" t="str">
        <f>IF(D93="YES",IF(COUNTIF('CASE DATA'!$C$4:$C$200, "")-COUNTIF('CASE DATA'!$A$4:$A$200, "")&gt;0, "YES","NO"),"N/A")</f>
        <v>N/A</v>
      </c>
      <c r="G93" s="154" t="str">
        <f xml:space="preserve"> _xlfn.IFS(D93="NO", "N/A", AND('BASIC INFO'!$B$3&gt;'BASIC INFO'!$B$6+6574.5, C93+730.5&lt;'BASIC INFO'!$B$3), "YES", 'BASIC INFO'!$B$3&lt;('BASIC INFO'!$B$6+6574.5), "NOT YET 18", C93+730.5&gt;'BASIC INFO'!$B$3, "NOT YET 2 YEARS")</f>
        <v>N/A</v>
      </c>
      <c r="H93" s="169" t="str">
        <f xml:space="preserve"> IF(LEFT('CASE DATA'!E94,4)&lt;&gt;"321.",IF(OR('CASE DATA'!F94="DISM", 'CASE DATA'!F94="ACQ", 'CASE DATA'!F94="NOTF", 'CASE DATA'!F94="WTHD", 'CASE DATA'!F94="TNSF"), "YES", "NO"), "TRAFFIC")</f>
        <v>NO</v>
      </c>
      <c r="I93" s="168" t="str">
        <f xml:space="preserve"> IF(H93="YES",'CASE DATA'!K94,"N/A")</f>
        <v>N/A</v>
      </c>
      <c r="J93" s="168" t="str">
        <f>IF(H93="YES",'CASE DATA'!I94+'CASE DATA'!J94+'CASE DATA'!L94+'CASE DATA'!M94+'CASE DATA'!N94+'CASE DATA'!O94+'CASE DATA'!P94+'CASE DATA'!Q94+'CASE DATA'!R94,"N/A")</f>
        <v>N/A</v>
      </c>
      <c r="K93" s="152" t="str">
        <f xml:space="preserve"> IF(H93="YES",IF(C93+180&lt;'BASIC INFO'!$B$3, "YES", "NO"),"N/A")</f>
        <v>N/A</v>
      </c>
      <c r="L93" s="168" t="str" cm="1">
        <f t="array" ref="L93">IF(OR('CASE DATA'!F94="GTR", 'CASE DATA'!F94="GPL"),IF(SUM(COUNTIF('CASE DATA'!U94:AF94, TABLES!$N$2:$N$217&amp;"*"))&gt;0,"felony","eligible"),"n/a")</f>
        <v>n/a</v>
      </c>
      <c r="M93" s="168" t="str" cm="1">
        <f t="array" ref="M93">IF(L93="eligible",IF(OR((SUM(COUNTIF('CASE DATA'!U94:AF94,TABLES!$P$2:$P$19&amp;"*"))&gt;0),LEFT('CASE DATA'!U94:AF94,4)="717C", LEFT('CASE DATA'!U94:AF94, 3)="719", LEFT('CASE DATA'!U94:AF94,3)="720", LEFT('CASE DATA'!U94:AF94,3)="724", LEFT('CASE DATA'!U94:AF94,3)="726", LEFT('CASE DATA'!U94:AF94,3)="728", LEFT('CASE DATA'!U94:AF94,4)="901A"), "ineligible misd","eligible"),"n/a")</f>
        <v>n/a</v>
      </c>
      <c r="N93" s="168" t="str">
        <f>IF(M93="eligible",IF(COUNTIF('CASE DATA'!$C$4:$C$200, "")-COUNTIF('CASE DATA'!$A$4:$A$200, "")&gt;0, "YES","NO"),"N/A")</f>
        <v>N/A</v>
      </c>
      <c r="O93" s="168" t="str">
        <f xml:space="preserve"> IF(M93="eligible",'CASE DATA'!K94,"N/A")</f>
        <v>N/A</v>
      </c>
      <c r="P93" s="168" t="str">
        <f xml:space="preserve"> IF(M93="eligible",'CASE DATA'!I94+'CASE DATA'!J94+'CASE DATA'!L94+'CASE DATA'!M94+'CASE DATA'!N94+'CASE DATA'!O94+'CASE DATA'!M94+'CASE DATA'!Q94+'CASE DATA'!R94,"N/A")</f>
        <v>N/A</v>
      </c>
      <c r="Q93" s="8" t="str">
        <f>IF(M93="eligible",IF(C93+2920&lt;'BASIC INFO'!$B$3, "YES", "NO"),"N/A")</f>
        <v>N/A</v>
      </c>
      <c r="R93" s="169" t="str">
        <f xml:space="preserve"> IF(OR('CASE DATA'!F94="DEF"), "YES", "NO")</f>
        <v>NO</v>
      </c>
      <c r="S93" s="152" t="str">
        <f>IF(R93="YES",'CASE DATA'!H94,"N/A")</f>
        <v>N/A</v>
      </c>
      <c r="T93" s="168" t="str">
        <f xml:space="preserve"> IF(R93="YES",'CASE DATA'!K94,"N/A")</f>
        <v>N/A</v>
      </c>
      <c r="U93" s="168" t="str">
        <f>IF(R93="YES",'CASE DATA'!I94+'CASE DATA'!J94+'CASE DATA'!L94+'CASE DATA'!M94+'CASE DATA'!N94+'CASE DATA'!O94+'CASE DATA'!P94+'CASE DATA'!Q94+'CASE DATA'!R94,"N/A")</f>
        <v>N/A</v>
      </c>
      <c r="V93" s="172" t="str">
        <f>IF(OR('CASE DATA'!E94="123.46",'CASE DATA'!E94="123.47"),"YES","NO")</f>
        <v>NO</v>
      </c>
      <c r="W93" s="172"/>
      <c r="X93" s="168" t="str">
        <f>IF(V93="YES",IF(C93+730.5&lt;'BASIC INFO'!$B$3, "YES","NO"), "N/A")</f>
        <v>N/A</v>
      </c>
      <c r="Y93" s="172" t="str">
        <f t="shared" si="1"/>
        <v>NO</v>
      </c>
      <c r="Z93" s="170" t="str">
        <f xml:space="preserve"> IF('BASIC INFO'!$B$6+6574.5&gt;C93, "YES", "NO")</f>
        <v>YES</v>
      </c>
    </row>
    <row r="94" spans="1:26" x14ac:dyDescent="0.3">
      <c r="A94" s="152" t="str">
        <f xml:space="preserve"> IF('CASE DATA'!A95="","",'CASE DATA'!A95)</f>
        <v/>
      </c>
      <c r="B94" s="152" t="str">
        <f xml:space="preserve"> IF('CASE DATA'!A95="","",'CASE DATA'!E95)</f>
        <v/>
      </c>
      <c r="C94" s="153">
        <f xml:space="preserve"> 'CASE DATA'!C95</f>
        <v>0</v>
      </c>
      <c r="D94" s="8" t="str">
        <f xml:space="preserve"> IF(OR('CASE DATA'!F95="JUV", 'CASE DATA'!F95="JWV"), "YES", "NO")</f>
        <v>NO</v>
      </c>
      <c r="E94" s="8" t="str" cm="1">
        <f t="array" ref="E94">IF(D94="YES",IF(SUM(COUNTIF('CASE DATA'!$F$4:$F$200, {"GTR","GPL","DEF","JUV"}))&gt;0, "YES","NO"),"N/A")</f>
        <v>N/A</v>
      </c>
      <c r="F94" s="8" t="str">
        <f>IF(D94="YES",IF(COUNTIF('CASE DATA'!$C$4:$C$200, "")-COUNTIF('CASE DATA'!$A$4:$A$200, "")&gt;0, "YES","NO"),"N/A")</f>
        <v>N/A</v>
      </c>
      <c r="G94" s="154" t="str">
        <f xml:space="preserve"> _xlfn.IFS(D94="NO", "N/A", AND('BASIC INFO'!$B$3&gt;'BASIC INFO'!$B$6+6574.5, C94+730.5&lt;'BASIC INFO'!$B$3), "YES", 'BASIC INFO'!$B$3&lt;('BASIC INFO'!$B$6+6574.5), "NOT YET 18", C94+730.5&gt;'BASIC INFO'!$B$3, "NOT YET 2 YEARS")</f>
        <v>N/A</v>
      </c>
      <c r="H94" s="169" t="str">
        <f xml:space="preserve"> IF(LEFT('CASE DATA'!E95,4)&lt;&gt;"321.",IF(OR('CASE DATA'!F95="DISM", 'CASE DATA'!F95="ACQ", 'CASE DATA'!F95="NOTF", 'CASE DATA'!F95="WTHD", 'CASE DATA'!F95="TNSF"), "YES", "NO"), "TRAFFIC")</f>
        <v>NO</v>
      </c>
      <c r="I94" s="168" t="str">
        <f xml:space="preserve"> IF(H94="YES",'CASE DATA'!K95,"N/A")</f>
        <v>N/A</v>
      </c>
      <c r="J94" s="168" t="str">
        <f>IF(H94="YES",'CASE DATA'!I95+'CASE DATA'!J95+'CASE DATA'!L95+'CASE DATA'!M95+'CASE DATA'!N95+'CASE DATA'!O95+'CASE DATA'!P95+'CASE DATA'!Q95+'CASE DATA'!R95,"N/A")</f>
        <v>N/A</v>
      </c>
      <c r="K94" s="152" t="str">
        <f xml:space="preserve"> IF(H94="YES",IF(C94+180&lt;'BASIC INFO'!$B$3, "YES", "NO"),"N/A")</f>
        <v>N/A</v>
      </c>
      <c r="L94" s="168" t="str" cm="1">
        <f t="array" ref="L94">IF(OR('CASE DATA'!F95="GTR", 'CASE DATA'!F95="GPL"),IF(SUM(COUNTIF('CASE DATA'!U95:AF95, TABLES!$N$2:$N$217&amp;"*"))&gt;0,"felony","eligible"),"n/a")</f>
        <v>n/a</v>
      </c>
      <c r="M94" s="168" t="str" cm="1">
        <f t="array" ref="M94">IF(L94="eligible",IF(OR((SUM(COUNTIF('CASE DATA'!U95:AF95,TABLES!$P$2:$P$19&amp;"*"))&gt;0),LEFT('CASE DATA'!U95:AF95,4)="717C", LEFT('CASE DATA'!U95:AF95, 3)="719", LEFT('CASE DATA'!U95:AF95,3)="720", LEFT('CASE DATA'!U95:AF95,3)="724", LEFT('CASE DATA'!U95:AF95,3)="726", LEFT('CASE DATA'!U95:AF95,3)="728", LEFT('CASE DATA'!U95:AF95,4)="901A"), "ineligible misd","eligible"),"n/a")</f>
        <v>n/a</v>
      </c>
      <c r="N94" s="168" t="str">
        <f>IF(M94="eligible",IF(COUNTIF('CASE DATA'!$C$4:$C$200, "")-COUNTIF('CASE DATA'!$A$4:$A$200, "")&gt;0, "YES","NO"),"N/A")</f>
        <v>N/A</v>
      </c>
      <c r="O94" s="168" t="str">
        <f xml:space="preserve"> IF(M94="eligible",'CASE DATA'!K95,"N/A")</f>
        <v>N/A</v>
      </c>
      <c r="P94" s="168" t="str">
        <f xml:space="preserve"> IF(M94="eligible",'CASE DATA'!I95+'CASE DATA'!J95+'CASE DATA'!L95+'CASE DATA'!M95+'CASE DATA'!N95+'CASE DATA'!O95+'CASE DATA'!M95+'CASE DATA'!Q95+'CASE DATA'!R95,"N/A")</f>
        <v>N/A</v>
      </c>
      <c r="Q94" s="8" t="str">
        <f>IF(M94="eligible",IF(C94+2920&lt;'BASIC INFO'!$B$3, "YES", "NO"),"N/A")</f>
        <v>N/A</v>
      </c>
      <c r="R94" s="169" t="str">
        <f xml:space="preserve"> IF(OR('CASE DATA'!F95="DEF"), "YES", "NO")</f>
        <v>NO</v>
      </c>
      <c r="S94" s="152" t="str">
        <f>IF(R94="YES",'CASE DATA'!H95,"N/A")</f>
        <v>N/A</v>
      </c>
      <c r="T94" s="168" t="str">
        <f xml:space="preserve"> IF(R94="YES",'CASE DATA'!K95,"N/A")</f>
        <v>N/A</v>
      </c>
      <c r="U94" s="168" t="str">
        <f>IF(R94="YES",'CASE DATA'!I95+'CASE DATA'!J95+'CASE DATA'!L95+'CASE DATA'!M95+'CASE DATA'!N95+'CASE DATA'!O95+'CASE DATA'!P95+'CASE DATA'!Q95+'CASE DATA'!R95,"N/A")</f>
        <v>N/A</v>
      </c>
      <c r="V94" s="172" t="str">
        <f>IF(OR('CASE DATA'!E95="123.46",'CASE DATA'!E95="123.47"),"YES","NO")</f>
        <v>NO</v>
      </c>
      <c r="W94" s="172"/>
      <c r="X94" s="168" t="str">
        <f>IF(V94="YES",IF(C94+730.5&lt;'BASIC INFO'!$B$3, "YES","NO"), "N/A")</f>
        <v>N/A</v>
      </c>
      <c r="Y94" s="172" t="str">
        <f t="shared" si="1"/>
        <v>NO</v>
      </c>
      <c r="Z94" s="170" t="str">
        <f xml:space="preserve"> IF('BASIC INFO'!$B$6+6574.5&gt;C94, "YES", "NO")</f>
        <v>YES</v>
      </c>
    </row>
    <row r="95" spans="1:26" x14ac:dyDescent="0.3">
      <c r="A95" s="152" t="str">
        <f xml:space="preserve"> IF('CASE DATA'!A96="","",'CASE DATA'!A96)</f>
        <v/>
      </c>
      <c r="B95" s="152" t="str">
        <f xml:space="preserve"> IF('CASE DATA'!A96="","",'CASE DATA'!E96)</f>
        <v/>
      </c>
      <c r="C95" s="153">
        <f xml:space="preserve"> 'CASE DATA'!C96</f>
        <v>0</v>
      </c>
      <c r="D95" s="8" t="str">
        <f xml:space="preserve"> IF(OR('CASE DATA'!F96="JUV", 'CASE DATA'!F96="JWV"), "YES", "NO")</f>
        <v>NO</v>
      </c>
      <c r="E95" s="8" t="str" cm="1">
        <f t="array" ref="E95">IF(D95="YES",IF(SUM(COUNTIF('CASE DATA'!$F$4:$F$200, {"GTR","GPL","DEF","JUV"}))&gt;0, "YES","NO"),"N/A")</f>
        <v>N/A</v>
      </c>
      <c r="F95" s="8" t="str">
        <f>IF(D95="YES",IF(COUNTIF('CASE DATA'!$C$4:$C$200, "")-COUNTIF('CASE DATA'!$A$4:$A$200, "")&gt;0, "YES","NO"),"N/A")</f>
        <v>N/A</v>
      </c>
      <c r="G95" s="154" t="str">
        <f xml:space="preserve"> _xlfn.IFS(D95="NO", "N/A", AND('BASIC INFO'!$B$3&gt;'BASIC INFO'!$B$6+6574.5, C95+730.5&lt;'BASIC INFO'!$B$3), "YES", 'BASIC INFO'!$B$3&lt;('BASIC INFO'!$B$6+6574.5), "NOT YET 18", C95+730.5&gt;'BASIC INFO'!$B$3, "NOT YET 2 YEARS")</f>
        <v>N/A</v>
      </c>
      <c r="H95" s="169" t="str">
        <f xml:space="preserve"> IF(LEFT('CASE DATA'!E96,4)&lt;&gt;"321.",IF(OR('CASE DATA'!F96="DISM", 'CASE DATA'!F96="ACQ", 'CASE DATA'!F96="NOTF", 'CASE DATA'!F96="WTHD", 'CASE DATA'!F96="TNSF"), "YES", "NO"), "TRAFFIC")</f>
        <v>NO</v>
      </c>
      <c r="I95" s="168" t="str">
        <f xml:space="preserve"> IF(H95="YES",'CASE DATA'!K96,"N/A")</f>
        <v>N/A</v>
      </c>
      <c r="J95" s="168" t="str">
        <f>IF(H95="YES",'CASE DATA'!I96+'CASE DATA'!J96+'CASE DATA'!L96+'CASE DATA'!M96+'CASE DATA'!N96+'CASE DATA'!O96+'CASE DATA'!P96+'CASE DATA'!Q96+'CASE DATA'!R96,"N/A")</f>
        <v>N/A</v>
      </c>
      <c r="K95" s="152" t="str">
        <f xml:space="preserve"> IF(H95="YES",IF(C95+180&lt;'BASIC INFO'!$B$3, "YES", "NO"),"N/A")</f>
        <v>N/A</v>
      </c>
      <c r="L95" s="168" t="str" cm="1">
        <f t="array" ref="L95">IF(OR('CASE DATA'!F96="GTR", 'CASE DATA'!F96="GPL"),IF(SUM(COUNTIF('CASE DATA'!U96:AF96, TABLES!$N$2:$N$217&amp;"*"))&gt;0,"felony","eligible"),"n/a")</f>
        <v>n/a</v>
      </c>
      <c r="M95" s="168" t="str" cm="1">
        <f t="array" ref="M95">IF(L95="eligible",IF(OR((SUM(COUNTIF('CASE DATA'!U96:AF96,TABLES!$P$2:$P$19&amp;"*"))&gt;0),LEFT('CASE DATA'!U96:AF96,4)="717C", LEFT('CASE DATA'!U96:AF96, 3)="719", LEFT('CASE DATA'!U96:AF96,3)="720", LEFT('CASE DATA'!U96:AF96,3)="724", LEFT('CASE DATA'!U96:AF96,3)="726", LEFT('CASE DATA'!U96:AF96,3)="728", LEFT('CASE DATA'!U96:AF96,4)="901A"), "ineligible misd","eligible"),"n/a")</f>
        <v>n/a</v>
      </c>
      <c r="N95" s="168" t="str">
        <f>IF(M95="eligible",IF(COUNTIF('CASE DATA'!$C$4:$C$200, "")-COUNTIF('CASE DATA'!$A$4:$A$200, "")&gt;0, "YES","NO"),"N/A")</f>
        <v>N/A</v>
      </c>
      <c r="O95" s="168" t="str">
        <f xml:space="preserve"> IF(M95="eligible",'CASE DATA'!K96,"N/A")</f>
        <v>N/A</v>
      </c>
      <c r="P95" s="168" t="str">
        <f xml:space="preserve"> IF(M95="eligible",'CASE DATA'!I96+'CASE DATA'!J96+'CASE DATA'!L96+'CASE DATA'!M96+'CASE DATA'!N96+'CASE DATA'!O96+'CASE DATA'!M96+'CASE DATA'!Q96+'CASE DATA'!R96,"N/A")</f>
        <v>N/A</v>
      </c>
      <c r="Q95" s="8" t="str">
        <f>IF(M95="eligible",IF(C95+2920&lt;'BASIC INFO'!$B$3, "YES", "NO"),"N/A")</f>
        <v>N/A</v>
      </c>
      <c r="R95" s="169" t="str">
        <f xml:space="preserve"> IF(OR('CASE DATA'!F96="DEF"), "YES", "NO")</f>
        <v>NO</v>
      </c>
      <c r="S95" s="152" t="str">
        <f>IF(R95="YES",'CASE DATA'!H96,"N/A")</f>
        <v>N/A</v>
      </c>
      <c r="T95" s="168" t="str">
        <f xml:space="preserve"> IF(R95="YES",'CASE DATA'!K96,"N/A")</f>
        <v>N/A</v>
      </c>
      <c r="U95" s="168" t="str">
        <f>IF(R95="YES",'CASE DATA'!I96+'CASE DATA'!J96+'CASE DATA'!L96+'CASE DATA'!M96+'CASE DATA'!N96+'CASE DATA'!O96+'CASE DATA'!P96+'CASE DATA'!Q96+'CASE DATA'!R96,"N/A")</f>
        <v>N/A</v>
      </c>
      <c r="V95" s="172" t="str">
        <f>IF(OR('CASE DATA'!E96="123.46",'CASE DATA'!E96="123.47"),"YES","NO")</f>
        <v>NO</v>
      </c>
      <c r="W95" s="172"/>
      <c r="X95" s="168" t="str">
        <f>IF(V95="YES",IF(C95+730.5&lt;'BASIC INFO'!$B$3, "YES","NO"), "N/A")</f>
        <v>N/A</v>
      </c>
      <c r="Y95" s="172" t="str">
        <f t="shared" si="1"/>
        <v>NO</v>
      </c>
      <c r="Z95" s="170" t="str">
        <f xml:space="preserve"> IF('BASIC INFO'!$B$6+6574.5&gt;C95, "YES", "NO")</f>
        <v>YES</v>
      </c>
    </row>
    <row r="96" spans="1:26" x14ac:dyDescent="0.3">
      <c r="A96" s="152" t="str">
        <f xml:space="preserve"> IF('CASE DATA'!A97="","",'CASE DATA'!A97)</f>
        <v/>
      </c>
      <c r="B96" s="152" t="str">
        <f xml:space="preserve"> IF('CASE DATA'!A97="","",'CASE DATA'!E97)</f>
        <v/>
      </c>
      <c r="C96" s="153">
        <f xml:space="preserve"> 'CASE DATA'!C97</f>
        <v>0</v>
      </c>
      <c r="D96" s="8" t="str">
        <f xml:space="preserve"> IF(OR('CASE DATA'!F97="JUV", 'CASE DATA'!F97="JWV"), "YES", "NO")</f>
        <v>NO</v>
      </c>
      <c r="E96" s="8" t="str" cm="1">
        <f t="array" ref="E96">IF(D96="YES",IF(SUM(COUNTIF('CASE DATA'!$F$4:$F$200, {"GTR","GPL","DEF","JUV"}))&gt;0, "YES","NO"),"N/A")</f>
        <v>N/A</v>
      </c>
      <c r="F96" s="8" t="str">
        <f>IF(D96="YES",IF(COUNTIF('CASE DATA'!$C$4:$C$200, "")-COUNTIF('CASE DATA'!$A$4:$A$200, "")&gt;0, "YES","NO"),"N/A")</f>
        <v>N/A</v>
      </c>
      <c r="G96" s="154" t="str">
        <f xml:space="preserve"> _xlfn.IFS(D96="NO", "N/A", AND('BASIC INFO'!$B$3&gt;'BASIC INFO'!$B$6+6574.5, C96+730.5&lt;'BASIC INFO'!$B$3), "YES", 'BASIC INFO'!$B$3&lt;('BASIC INFO'!$B$6+6574.5), "NOT YET 18", C96+730.5&gt;'BASIC INFO'!$B$3, "NOT YET 2 YEARS")</f>
        <v>N/A</v>
      </c>
      <c r="H96" s="169" t="str">
        <f xml:space="preserve"> IF(LEFT('CASE DATA'!E97,4)&lt;&gt;"321.",IF(OR('CASE DATA'!F97="DISM", 'CASE DATA'!F97="ACQ", 'CASE DATA'!F97="NOTF", 'CASE DATA'!F97="WTHD", 'CASE DATA'!F97="TNSF"), "YES", "NO"), "TRAFFIC")</f>
        <v>NO</v>
      </c>
      <c r="I96" s="168" t="str">
        <f xml:space="preserve"> IF(H96="YES",'CASE DATA'!K97,"N/A")</f>
        <v>N/A</v>
      </c>
      <c r="J96" s="168" t="str">
        <f>IF(H96="YES",'CASE DATA'!I97+'CASE DATA'!J97+'CASE DATA'!L97+'CASE DATA'!M97+'CASE DATA'!N97+'CASE DATA'!O97+'CASE DATA'!P97+'CASE DATA'!Q97+'CASE DATA'!R97,"N/A")</f>
        <v>N/A</v>
      </c>
      <c r="K96" s="152" t="str">
        <f xml:space="preserve"> IF(H96="YES",IF(C96+180&lt;'BASIC INFO'!$B$3, "YES", "NO"),"N/A")</f>
        <v>N/A</v>
      </c>
      <c r="L96" s="168" t="str" cm="1">
        <f t="array" ref="L96">IF(OR('CASE DATA'!F97="GTR", 'CASE DATA'!F97="GPL"),IF(SUM(COUNTIF('CASE DATA'!U97:AF97, TABLES!$N$2:$N$217&amp;"*"))&gt;0,"felony","eligible"),"n/a")</f>
        <v>n/a</v>
      </c>
      <c r="M96" s="168" t="str" cm="1">
        <f t="array" ref="M96">IF(L96="eligible",IF(OR((SUM(COUNTIF('CASE DATA'!U97:AF97,TABLES!$P$2:$P$19&amp;"*"))&gt;0),LEFT('CASE DATA'!U97:AF97,4)="717C", LEFT('CASE DATA'!U97:AF97, 3)="719", LEFT('CASE DATA'!U97:AF97,3)="720", LEFT('CASE DATA'!U97:AF97,3)="724", LEFT('CASE DATA'!U97:AF97,3)="726", LEFT('CASE DATA'!U97:AF97,3)="728", LEFT('CASE DATA'!U97:AF97,4)="901A"), "ineligible misd","eligible"),"n/a")</f>
        <v>n/a</v>
      </c>
      <c r="N96" s="168" t="str">
        <f>IF(M96="eligible",IF(COUNTIF('CASE DATA'!$C$4:$C$200, "")-COUNTIF('CASE DATA'!$A$4:$A$200, "")&gt;0, "YES","NO"),"N/A")</f>
        <v>N/A</v>
      </c>
      <c r="O96" s="168" t="str">
        <f xml:space="preserve"> IF(M96="eligible",'CASE DATA'!K97,"N/A")</f>
        <v>N/A</v>
      </c>
      <c r="P96" s="168" t="str">
        <f xml:space="preserve"> IF(M96="eligible",'CASE DATA'!I97+'CASE DATA'!J97+'CASE DATA'!L97+'CASE DATA'!M97+'CASE DATA'!N97+'CASE DATA'!O97+'CASE DATA'!M97+'CASE DATA'!Q97+'CASE DATA'!R97,"N/A")</f>
        <v>N/A</v>
      </c>
      <c r="Q96" s="8" t="str">
        <f>IF(M96="eligible",IF(C96+2920&lt;'BASIC INFO'!$B$3, "YES", "NO"),"N/A")</f>
        <v>N/A</v>
      </c>
      <c r="R96" s="169" t="str">
        <f xml:space="preserve"> IF(OR('CASE DATA'!F97="DEF"), "YES", "NO")</f>
        <v>NO</v>
      </c>
      <c r="S96" s="152" t="str">
        <f>IF(R96="YES",'CASE DATA'!H97,"N/A")</f>
        <v>N/A</v>
      </c>
      <c r="T96" s="168" t="str">
        <f xml:space="preserve"> IF(R96="YES",'CASE DATA'!K97,"N/A")</f>
        <v>N/A</v>
      </c>
      <c r="U96" s="168" t="str">
        <f>IF(R96="YES",'CASE DATA'!I97+'CASE DATA'!J97+'CASE DATA'!L97+'CASE DATA'!M97+'CASE DATA'!N97+'CASE DATA'!O97+'CASE DATA'!P97+'CASE DATA'!Q97+'CASE DATA'!R97,"N/A")</f>
        <v>N/A</v>
      </c>
      <c r="V96" s="172" t="str">
        <f>IF(OR('CASE DATA'!E97="123.46",'CASE DATA'!E97="123.47"),"YES","NO")</f>
        <v>NO</v>
      </c>
      <c r="W96" s="172"/>
      <c r="X96" s="168" t="str">
        <f>IF(V96="YES",IF(C96+730.5&lt;'BASIC INFO'!$B$3, "YES","NO"), "N/A")</f>
        <v>N/A</v>
      </c>
      <c r="Y96" s="172" t="str">
        <f t="shared" si="1"/>
        <v>NO</v>
      </c>
      <c r="Z96" s="170" t="str">
        <f xml:space="preserve"> IF('BASIC INFO'!$B$6+6574.5&gt;C96, "YES", "NO")</f>
        <v>YES</v>
      </c>
    </row>
    <row r="97" spans="1:26" x14ac:dyDescent="0.3">
      <c r="A97" s="152" t="str">
        <f xml:space="preserve"> IF('CASE DATA'!A98="","",'CASE DATA'!A98)</f>
        <v/>
      </c>
      <c r="B97" s="152" t="str">
        <f xml:space="preserve"> IF('CASE DATA'!A98="","",'CASE DATA'!E98)</f>
        <v/>
      </c>
      <c r="C97" s="153">
        <f xml:space="preserve"> 'CASE DATA'!C98</f>
        <v>0</v>
      </c>
      <c r="D97" s="8" t="str">
        <f xml:space="preserve"> IF(OR('CASE DATA'!F98="JUV", 'CASE DATA'!F98="JWV"), "YES", "NO")</f>
        <v>NO</v>
      </c>
      <c r="E97" s="8" t="str" cm="1">
        <f t="array" ref="E97">IF(D97="YES",IF(SUM(COUNTIF('CASE DATA'!$F$4:$F$200, {"GTR","GPL","DEF","JUV"}))&gt;0, "YES","NO"),"N/A")</f>
        <v>N/A</v>
      </c>
      <c r="F97" s="8" t="str">
        <f>IF(D97="YES",IF(COUNTIF('CASE DATA'!$C$4:$C$200, "")-COUNTIF('CASE DATA'!$A$4:$A$200, "")&gt;0, "YES","NO"),"N/A")</f>
        <v>N/A</v>
      </c>
      <c r="G97" s="154" t="str">
        <f xml:space="preserve"> _xlfn.IFS(D97="NO", "N/A", AND('BASIC INFO'!$B$3&gt;'BASIC INFO'!$B$6+6574.5, C97+730.5&lt;'BASIC INFO'!$B$3), "YES", 'BASIC INFO'!$B$3&lt;('BASIC INFO'!$B$6+6574.5), "NOT YET 18", C97+730.5&gt;'BASIC INFO'!$B$3, "NOT YET 2 YEARS")</f>
        <v>N/A</v>
      </c>
      <c r="H97" s="169" t="str">
        <f xml:space="preserve"> IF(LEFT('CASE DATA'!E98,4)&lt;&gt;"321.",IF(OR('CASE DATA'!F98="DISM", 'CASE DATA'!F98="ACQ", 'CASE DATA'!F98="NOTF", 'CASE DATA'!F98="WTHD", 'CASE DATA'!F98="TNSF"), "YES", "NO"), "TRAFFIC")</f>
        <v>NO</v>
      </c>
      <c r="I97" s="168" t="str">
        <f xml:space="preserve"> IF(H97="YES",'CASE DATA'!K98,"N/A")</f>
        <v>N/A</v>
      </c>
      <c r="J97" s="168" t="str">
        <f>IF(H97="YES",'CASE DATA'!I98+'CASE DATA'!J98+'CASE DATA'!L98+'CASE DATA'!M98+'CASE DATA'!N98+'CASE DATA'!O98+'CASE DATA'!P98+'CASE DATA'!Q98+'CASE DATA'!R98,"N/A")</f>
        <v>N/A</v>
      </c>
      <c r="K97" s="152" t="str">
        <f xml:space="preserve"> IF(H97="YES",IF(C97+180&lt;'BASIC INFO'!$B$3, "YES", "NO"),"N/A")</f>
        <v>N/A</v>
      </c>
      <c r="L97" s="168" t="str" cm="1">
        <f t="array" ref="L97">IF(OR('CASE DATA'!F98="GTR", 'CASE DATA'!F98="GPL"),IF(SUM(COUNTIF('CASE DATA'!U98:AF98, TABLES!$N$2:$N$217&amp;"*"))&gt;0,"felony","eligible"),"n/a")</f>
        <v>n/a</v>
      </c>
      <c r="M97" s="168" t="str" cm="1">
        <f t="array" ref="M97">IF(L97="eligible",IF(OR((SUM(COUNTIF('CASE DATA'!U98:AF98,TABLES!$P$2:$P$19&amp;"*"))&gt;0),LEFT('CASE DATA'!U98:AF98,4)="717C", LEFT('CASE DATA'!U98:AF98, 3)="719", LEFT('CASE DATA'!U98:AF98,3)="720", LEFT('CASE DATA'!U98:AF98,3)="724", LEFT('CASE DATA'!U98:AF98,3)="726", LEFT('CASE DATA'!U98:AF98,3)="728", LEFT('CASE DATA'!U98:AF98,4)="901A"), "ineligible misd","eligible"),"n/a")</f>
        <v>n/a</v>
      </c>
      <c r="N97" s="168" t="str">
        <f>IF(M97="eligible",IF(COUNTIF('CASE DATA'!$C$4:$C$200, "")-COUNTIF('CASE DATA'!$A$4:$A$200, "")&gt;0, "YES","NO"),"N/A")</f>
        <v>N/A</v>
      </c>
      <c r="O97" s="168" t="str">
        <f xml:space="preserve"> IF(M97="eligible",'CASE DATA'!K98,"N/A")</f>
        <v>N/A</v>
      </c>
      <c r="P97" s="168" t="str">
        <f xml:space="preserve"> IF(M97="eligible",'CASE DATA'!I98+'CASE DATA'!J98+'CASE DATA'!L98+'CASE DATA'!M98+'CASE DATA'!N98+'CASE DATA'!O98+'CASE DATA'!M98+'CASE DATA'!Q98+'CASE DATA'!R98,"N/A")</f>
        <v>N/A</v>
      </c>
      <c r="Q97" s="8" t="str">
        <f>IF(M97="eligible",IF(C97+2920&lt;'BASIC INFO'!$B$3, "YES", "NO"),"N/A")</f>
        <v>N/A</v>
      </c>
      <c r="R97" s="169" t="str">
        <f xml:space="preserve"> IF(OR('CASE DATA'!F98="DEF"), "YES", "NO")</f>
        <v>NO</v>
      </c>
      <c r="S97" s="152" t="str">
        <f>IF(R97="YES",'CASE DATA'!H98,"N/A")</f>
        <v>N/A</v>
      </c>
      <c r="T97" s="168" t="str">
        <f xml:space="preserve"> IF(R97="YES",'CASE DATA'!K98,"N/A")</f>
        <v>N/A</v>
      </c>
      <c r="U97" s="168" t="str">
        <f>IF(R97="YES",'CASE DATA'!I98+'CASE DATA'!J98+'CASE DATA'!L98+'CASE DATA'!M98+'CASE DATA'!N98+'CASE DATA'!O98+'CASE DATA'!P98+'CASE DATA'!Q98+'CASE DATA'!R98,"N/A")</f>
        <v>N/A</v>
      </c>
      <c r="V97" s="172" t="str">
        <f>IF(OR('CASE DATA'!E98="123.46",'CASE DATA'!E98="123.47"),"YES","NO")</f>
        <v>NO</v>
      </c>
      <c r="W97" s="172"/>
      <c r="X97" s="168" t="str">
        <f>IF(V97="YES",IF(C97+730.5&lt;'BASIC INFO'!$B$3, "YES","NO"), "N/A")</f>
        <v>N/A</v>
      </c>
      <c r="Y97" s="172" t="str">
        <f t="shared" si="1"/>
        <v>NO</v>
      </c>
      <c r="Z97" s="170" t="str">
        <f xml:space="preserve"> IF('BASIC INFO'!$B$6+6574.5&gt;C97, "YES", "NO")</f>
        <v>YES</v>
      </c>
    </row>
    <row r="98" spans="1:26" x14ac:dyDescent="0.3">
      <c r="A98" s="152" t="str">
        <f xml:space="preserve"> IF('CASE DATA'!A99="","",'CASE DATA'!A99)</f>
        <v/>
      </c>
      <c r="B98" s="152" t="str">
        <f xml:space="preserve"> IF('CASE DATA'!A99="","",'CASE DATA'!E99)</f>
        <v/>
      </c>
      <c r="C98" s="153">
        <f xml:space="preserve"> 'CASE DATA'!C99</f>
        <v>0</v>
      </c>
      <c r="D98" s="8" t="str">
        <f xml:space="preserve"> IF(OR('CASE DATA'!F99="JUV", 'CASE DATA'!F99="JWV"), "YES", "NO")</f>
        <v>NO</v>
      </c>
      <c r="E98" s="8" t="str" cm="1">
        <f t="array" ref="E98">IF(D98="YES",IF(SUM(COUNTIF('CASE DATA'!$F$4:$F$200, {"GTR","GPL","DEF","JUV"}))&gt;0, "YES","NO"),"N/A")</f>
        <v>N/A</v>
      </c>
      <c r="F98" s="8" t="str">
        <f>IF(D98="YES",IF(COUNTIF('CASE DATA'!$C$4:$C$200, "")-COUNTIF('CASE DATA'!$A$4:$A$200, "")&gt;0, "YES","NO"),"N/A")</f>
        <v>N/A</v>
      </c>
      <c r="G98" s="154" t="str">
        <f xml:space="preserve"> _xlfn.IFS(D98="NO", "N/A", AND('BASIC INFO'!$B$3&gt;'BASIC INFO'!$B$6+6574.5, C98+730.5&lt;'BASIC INFO'!$B$3), "YES", 'BASIC INFO'!$B$3&lt;('BASIC INFO'!$B$6+6574.5), "NOT YET 18", C98+730.5&gt;'BASIC INFO'!$B$3, "NOT YET 2 YEARS")</f>
        <v>N/A</v>
      </c>
      <c r="H98" s="169" t="str">
        <f xml:space="preserve"> IF(LEFT('CASE DATA'!E99,4)&lt;&gt;"321.",IF(OR('CASE DATA'!F99="DISM", 'CASE DATA'!F99="ACQ", 'CASE DATA'!F99="NOTF", 'CASE DATA'!F99="WTHD", 'CASE DATA'!F99="TNSF"), "YES", "NO"), "TRAFFIC")</f>
        <v>NO</v>
      </c>
      <c r="I98" s="168" t="str">
        <f xml:space="preserve"> IF(H98="YES",'CASE DATA'!K99,"N/A")</f>
        <v>N/A</v>
      </c>
      <c r="J98" s="168" t="str">
        <f>IF(H98="YES",'CASE DATA'!I99+'CASE DATA'!J99+'CASE DATA'!L99+'CASE DATA'!M99+'CASE DATA'!N99+'CASE DATA'!O99+'CASE DATA'!P99+'CASE DATA'!Q99+'CASE DATA'!R99,"N/A")</f>
        <v>N/A</v>
      </c>
      <c r="K98" s="152" t="str">
        <f xml:space="preserve"> IF(H98="YES",IF(C98+180&lt;'BASIC INFO'!$B$3, "YES", "NO"),"N/A")</f>
        <v>N/A</v>
      </c>
      <c r="L98" s="168" t="str" cm="1">
        <f t="array" ref="L98">IF(OR('CASE DATA'!F99="GTR", 'CASE DATA'!F99="GPL"),IF(SUM(COUNTIF('CASE DATA'!U99:AF99, TABLES!$N$2:$N$217&amp;"*"))&gt;0,"felony","eligible"),"n/a")</f>
        <v>n/a</v>
      </c>
      <c r="M98" s="168" t="str" cm="1">
        <f t="array" ref="M98">IF(L98="eligible",IF(OR((SUM(COUNTIF('CASE DATA'!U99:AF99,TABLES!$P$2:$P$19&amp;"*"))&gt;0),LEFT('CASE DATA'!U99:AF99,4)="717C", LEFT('CASE DATA'!U99:AF99, 3)="719", LEFT('CASE DATA'!U99:AF99,3)="720", LEFT('CASE DATA'!U99:AF99,3)="724", LEFT('CASE DATA'!U99:AF99,3)="726", LEFT('CASE DATA'!U99:AF99,3)="728", LEFT('CASE DATA'!U99:AF99,4)="901A"), "ineligible misd","eligible"),"n/a")</f>
        <v>n/a</v>
      </c>
      <c r="N98" s="168" t="str">
        <f>IF(M98="eligible",IF(COUNTIF('CASE DATA'!$C$4:$C$200, "")-COUNTIF('CASE DATA'!$A$4:$A$200, "")&gt;0, "YES","NO"),"N/A")</f>
        <v>N/A</v>
      </c>
      <c r="O98" s="168" t="str">
        <f xml:space="preserve"> IF(M98="eligible",'CASE DATA'!K99,"N/A")</f>
        <v>N/A</v>
      </c>
      <c r="P98" s="168" t="str">
        <f xml:space="preserve"> IF(M98="eligible",'CASE DATA'!I99+'CASE DATA'!J99+'CASE DATA'!L99+'CASE DATA'!M99+'CASE DATA'!N99+'CASE DATA'!O99+'CASE DATA'!M99+'CASE DATA'!Q99+'CASE DATA'!R99,"N/A")</f>
        <v>N/A</v>
      </c>
      <c r="Q98" s="8" t="str">
        <f>IF(M98="eligible",IF(C98+2920&lt;'BASIC INFO'!$B$3, "YES", "NO"),"N/A")</f>
        <v>N/A</v>
      </c>
      <c r="R98" s="169" t="str">
        <f xml:space="preserve"> IF(OR('CASE DATA'!F99="DEF"), "YES", "NO")</f>
        <v>NO</v>
      </c>
      <c r="S98" s="152" t="str">
        <f>IF(R98="YES",'CASE DATA'!H99,"N/A")</f>
        <v>N/A</v>
      </c>
      <c r="T98" s="168" t="str">
        <f xml:space="preserve"> IF(R98="YES",'CASE DATA'!K99,"N/A")</f>
        <v>N/A</v>
      </c>
      <c r="U98" s="168" t="str">
        <f>IF(R98="YES",'CASE DATA'!I99+'CASE DATA'!J99+'CASE DATA'!L99+'CASE DATA'!M99+'CASE DATA'!N99+'CASE DATA'!O99+'CASE DATA'!P99+'CASE DATA'!Q99+'CASE DATA'!R99,"N/A")</f>
        <v>N/A</v>
      </c>
      <c r="V98" s="172" t="str">
        <f>IF(OR('CASE DATA'!E99="123.46",'CASE DATA'!E99="123.47"),"YES","NO")</f>
        <v>NO</v>
      </c>
      <c r="W98" s="172"/>
      <c r="X98" s="168" t="str">
        <f>IF(V98="YES",IF(C98+730.5&lt;'BASIC INFO'!$B$3, "YES","NO"), "N/A")</f>
        <v>N/A</v>
      </c>
      <c r="Y98" s="172" t="str">
        <f t="shared" si="1"/>
        <v>NO</v>
      </c>
      <c r="Z98" s="170" t="str">
        <f xml:space="preserve"> IF('BASIC INFO'!$B$6+6574.5&gt;C98, "YES", "NO")</f>
        <v>YES</v>
      </c>
    </row>
    <row r="99" spans="1:26" x14ac:dyDescent="0.3">
      <c r="A99" s="152" t="str">
        <f xml:space="preserve"> IF('CASE DATA'!A100="","",'CASE DATA'!A100)</f>
        <v/>
      </c>
      <c r="B99" s="152" t="str">
        <f xml:space="preserve"> IF('CASE DATA'!A100="","",'CASE DATA'!E100)</f>
        <v/>
      </c>
      <c r="C99" s="153">
        <f xml:space="preserve"> 'CASE DATA'!C100</f>
        <v>0</v>
      </c>
      <c r="D99" s="8" t="str">
        <f xml:space="preserve"> IF(OR('CASE DATA'!F100="JUV", 'CASE DATA'!F100="JWV"), "YES", "NO")</f>
        <v>NO</v>
      </c>
      <c r="E99" s="8" t="str" cm="1">
        <f t="array" ref="E99">IF(D99="YES",IF(SUM(COUNTIF('CASE DATA'!$F$4:$F$200, {"GTR","GPL","DEF","JUV"}))&gt;0, "YES","NO"),"N/A")</f>
        <v>N/A</v>
      </c>
      <c r="F99" s="8" t="str">
        <f>IF(D99="YES",IF(COUNTIF('CASE DATA'!$C$4:$C$200, "")-COUNTIF('CASE DATA'!$A$4:$A$200, "")&gt;0, "YES","NO"),"N/A")</f>
        <v>N/A</v>
      </c>
      <c r="G99" s="154" t="str">
        <f xml:space="preserve"> _xlfn.IFS(D99="NO", "N/A", AND('BASIC INFO'!$B$3&gt;'BASIC INFO'!$B$6+6574.5, C99+730.5&lt;'BASIC INFO'!$B$3), "YES", 'BASIC INFO'!$B$3&lt;('BASIC INFO'!$B$6+6574.5), "NOT YET 18", C99+730.5&gt;'BASIC INFO'!$B$3, "NOT YET 2 YEARS")</f>
        <v>N/A</v>
      </c>
      <c r="H99" s="169" t="str">
        <f xml:space="preserve"> IF(LEFT('CASE DATA'!E100,4)&lt;&gt;"321.",IF(OR('CASE DATA'!F100="DISM", 'CASE DATA'!F100="ACQ", 'CASE DATA'!F100="NOTF", 'CASE DATA'!F100="WTHD", 'CASE DATA'!F100="TNSF"), "YES", "NO"), "TRAFFIC")</f>
        <v>NO</v>
      </c>
      <c r="I99" s="168" t="str">
        <f xml:space="preserve"> IF(H99="YES",'CASE DATA'!K100,"N/A")</f>
        <v>N/A</v>
      </c>
      <c r="J99" s="168" t="str">
        <f>IF(H99="YES",'CASE DATA'!I100+'CASE DATA'!J100+'CASE DATA'!L100+'CASE DATA'!M100+'CASE DATA'!N100+'CASE DATA'!O100+'CASE DATA'!P100+'CASE DATA'!Q100+'CASE DATA'!R100,"N/A")</f>
        <v>N/A</v>
      </c>
      <c r="K99" s="152" t="str">
        <f xml:space="preserve"> IF(H99="YES",IF(C99+180&lt;'BASIC INFO'!$B$3, "YES", "NO"),"N/A")</f>
        <v>N/A</v>
      </c>
      <c r="L99" s="168" t="str" cm="1">
        <f t="array" ref="L99">IF(OR('CASE DATA'!F100="GTR", 'CASE DATA'!F100="GPL"),IF(SUM(COUNTIF('CASE DATA'!U100:AF100, TABLES!$N$2:$N$217&amp;"*"))&gt;0,"felony","eligible"),"n/a")</f>
        <v>n/a</v>
      </c>
      <c r="M99" s="168" t="str" cm="1">
        <f t="array" ref="M99">IF(L99="eligible",IF(OR((SUM(COUNTIF('CASE DATA'!U100:AF100,TABLES!$P$2:$P$19&amp;"*"))&gt;0),LEFT('CASE DATA'!U100:AF100,4)="717C", LEFT('CASE DATA'!U100:AF100, 3)="719", LEFT('CASE DATA'!U100:AF100,3)="720", LEFT('CASE DATA'!U100:AF100,3)="724", LEFT('CASE DATA'!U100:AF100,3)="726", LEFT('CASE DATA'!U100:AF100,3)="728", LEFT('CASE DATA'!U100:AF100,4)="901A"), "ineligible misd","eligible"),"n/a")</f>
        <v>n/a</v>
      </c>
      <c r="N99" s="168" t="str">
        <f>IF(M99="eligible",IF(COUNTIF('CASE DATA'!$C$4:$C$200, "")-COUNTIF('CASE DATA'!$A$4:$A$200, "")&gt;0, "YES","NO"),"N/A")</f>
        <v>N/A</v>
      </c>
      <c r="O99" s="168" t="str">
        <f xml:space="preserve"> IF(M99="eligible",'CASE DATA'!K100,"N/A")</f>
        <v>N/A</v>
      </c>
      <c r="P99" s="168" t="str">
        <f xml:space="preserve"> IF(M99="eligible",'CASE DATA'!I100+'CASE DATA'!J100+'CASE DATA'!L100+'CASE DATA'!M100+'CASE DATA'!N100+'CASE DATA'!O100+'CASE DATA'!M100+'CASE DATA'!Q100+'CASE DATA'!R100,"N/A")</f>
        <v>N/A</v>
      </c>
      <c r="Q99" s="8" t="str">
        <f>IF(M99="eligible",IF(C99+2920&lt;'BASIC INFO'!$B$3, "YES", "NO"),"N/A")</f>
        <v>N/A</v>
      </c>
      <c r="R99" s="169" t="str">
        <f xml:space="preserve"> IF(OR('CASE DATA'!F100="DEF"), "YES", "NO")</f>
        <v>NO</v>
      </c>
      <c r="S99" s="152" t="str">
        <f>IF(R99="YES",'CASE DATA'!H100,"N/A")</f>
        <v>N/A</v>
      </c>
      <c r="T99" s="168" t="str">
        <f xml:space="preserve"> IF(R99="YES",'CASE DATA'!K100,"N/A")</f>
        <v>N/A</v>
      </c>
      <c r="U99" s="168" t="str">
        <f>IF(R99="YES",'CASE DATA'!I100+'CASE DATA'!J100+'CASE DATA'!L100+'CASE DATA'!M100+'CASE DATA'!N100+'CASE DATA'!O100+'CASE DATA'!P100+'CASE DATA'!Q100+'CASE DATA'!R100,"N/A")</f>
        <v>N/A</v>
      </c>
      <c r="V99" s="172" t="str">
        <f>IF(OR('CASE DATA'!E100="123.46",'CASE DATA'!E100="123.47"),"YES","NO")</f>
        <v>NO</v>
      </c>
      <c r="W99" s="172"/>
      <c r="X99" s="168" t="str">
        <f>IF(V99="YES",IF(C99+730.5&lt;'BASIC INFO'!$B$3, "YES","NO"), "N/A")</f>
        <v>N/A</v>
      </c>
      <c r="Y99" s="172" t="str">
        <f t="shared" si="1"/>
        <v>NO</v>
      </c>
      <c r="Z99" s="170" t="str">
        <f xml:space="preserve"> IF('BASIC INFO'!$B$6+6574.5&gt;C99, "YES", "NO")</f>
        <v>YES</v>
      </c>
    </row>
    <row r="100" spans="1:26" x14ac:dyDescent="0.3">
      <c r="A100" s="152" t="str">
        <f xml:space="preserve"> IF('CASE DATA'!A101="","",'CASE DATA'!A101)</f>
        <v/>
      </c>
      <c r="B100" s="152" t="str">
        <f xml:space="preserve"> IF('CASE DATA'!A101="","",'CASE DATA'!E101)</f>
        <v/>
      </c>
      <c r="C100" s="153">
        <f xml:space="preserve"> 'CASE DATA'!C101</f>
        <v>0</v>
      </c>
      <c r="D100" s="8" t="str">
        <f xml:space="preserve"> IF(OR('CASE DATA'!F101="JUV", 'CASE DATA'!F101="JWV"), "YES", "NO")</f>
        <v>NO</v>
      </c>
      <c r="E100" s="8" t="str" cm="1">
        <f t="array" ref="E100">IF(D100="YES",IF(SUM(COUNTIF('CASE DATA'!$F$4:$F$200, {"GTR","GPL","DEF","JUV"}))&gt;0, "YES","NO"),"N/A")</f>
        <v>N/A</v>
      </c>
      <c r="F100" s="8" t="str">
        <f>IF(D100="YES",IF(COUNTIF('CASE DATA'!$C$4:$C$200, "")-COUNTIF('CASE DATA'!$A$4:$A$200, "")&gt;0, "YES","NO"),"N/A")</f>
        <v>N/A</v>
      </c>
      <c r="G100" s="154" t="str">
        <f xml:space="preserve"> _xlfn.IFS(D100="NO", "N/A", AND('BASIC INFO'!$B$3&gt;'BASIC INFO'!$B$6+6574.5, C100+730.5&lt;'BASIC INFO'!$B$3), "YES", 'BASIC INFO'!$B$3&lt;('BASIC INFO'!$B$6+6574.5), "NOT YET 18", C100+730.5&gt;'BASIC INFO'!$B$3, "NOT YET 2 YEARS")</f>
        <v>N/A</v>
      </c>
      <c r="H100" s="169" t="str">
        <f xml:space="preserve"> IF(LEFT('CASE DATA'!E101,4)&lt;&gt;"321.",IF(OR('CASE DATA'!F101="DISM", 'CASE DATA'!F101="ACQ", 'CASE DATA'!F101="NOTF", 'CASE DATA'!F101="WTHD", 'CASE DATA'!F101="TNSF"), "YES", "NO"), "TRAFFIC")</f>
        <v>NO</v>
      </c>
      <c r="I100" s="168" t="str">
        <f xml:space="preserve"> IF(H100="YES",'CASE DATA'!K101,"N/A")</f>
        <v>N/A</v>
      </c>
      <c r="J100" s="168" t="str">
        <f>IF(H100="YES",'CASE DATA'!I101+'CASE DATA'!J101+'CASE DATA'!L101+'CASE DATA'!M101+'CASE DATA'!N101+'CASE DATA'!O101+'CASE DATA'!P101+'CASE DATA'!Q101+'CASE DATA'!R101,"N/A")</f>
        <v>N/A</v>
      </c>
      <c r="K100" s="152" t="str">
        <f xml:space="preserve"> IF(H100="YES",IF(C100+180&lt;'BASIC INFO'!$B$3, "YES", "NO"),"N/A")</f>
        <v>N/A</v>
      </c>
      <c r="L100" s="168" t="str" cm="1">
        <f t="array" ref="L100">IF(OR('CASE DATA'!F101="GTR", 'CASE DATA'!F101="GPL"),IF(SUM(COUNTIF('CASE DATA'!U101:AF101, TABLES!$N$2:$N$217&amp;"*"))&gt;0,"felony","eligible"),"n/a")</f>
        <v>n/a</v>
      </c>
      <c r="M100" s="168" t="str" cm="1">
        <f t="array" ref="M100">IF(L100="eligible",IF(OR((SUM(COUNTIF('CASE DATA'!U101:AF101,TABLES!$P$2:$P$19&amp;"*"))&gt;0),LEFT('CASE DATA'!U101:AF101,4)="717C", LEFT('CASE DATA'!U101:AF101, 3)="719", LEFT('CASE DATA'!U101:AF101,3)="720", LEFT('CASE DATA'!U101:AF101,3)="724", LEFT('CASE DATA'!U101:AF101,3)="726", LEFT('CASE DATA'!U101:AF101,3)="728", LEFT('CASE DATA'!U101:AF101,4)="901A"), "ineligible misd","eligible"),"n/a")</f>
        <v>n/a</v>
      </c>
      <c r="N100" s="168" t="str">
        <f>IF(M100="eligible",IF(COUNTIF('CASE DATA'!$C$4:$C$200, "")-COUNTIF('CASE DATA'!$A$4:$A$200, "")&gt;0, "YES","NO"),"N/A")</f>
        <v>N/A</v>
      </c>
      <c r="O100" s="168" t="str">
        <f xml:space="preserve"> IF(M100="eligible",'CASE DATA'!K101,"N/A")</f>
        <v>N/A</v>
      </c>
      <c r="P100" s="168" t="str">
        <f xml:space="preserve"> IF(M100="eligible",'CASE DATA'!I101+'CASE DATA'!J101+'CASE DATA'!L101+'CASE DATA'!M101+'CASE DATA'!N101+'CASE DATA'!O101+'CASE DATA'!M101+'CASE DATA'!Q101+'CASE DATA'!R101,"N/A")</f>
        <v>N/A</v>
      </c>
      <c r="Q100" s="8" t="str">
        <f>IF(M100="eligible",IF(C100+2920&lt;'BASIC INFO'!$B$3, "YES", "NO"),"N/A")</f>
        <v>N/A</v>
      </c>
      <c r="R100" s="169" t="str">
        <f xml:space="preserve"> IF(OR('CASE DATA'!F101="DEF"), "YES", "NO")</f>
        <v>NO</v>
      </c>
      <c r="S100" s="152" t="str">
        <f>IF(R100="YES",'CASE DATA'!H101,"N/A")</f>
        <v>N/A</v>
      </c>
      <c r="T100" s="168" t="str">
        <f xml:space="preserve"> IF(R100="YES",'CASE DATA'!K101,"N/A")</f>
        <v>N/A</v>
      </c>
      <c r="U100" s="168" t="str">
        <f>IF(R100="YES",'CASE DATA'!I101+'CASE DATA'!J101+'CASE DATA'!L101+'CASE DATA'!M101+'CASE DATA'!N101+'CASE DATA'!O101+'CASE DATA'!P101+'CASE DATA'!Q101+'CASE DATA'!R101,"N/A")</f>
        <v>N/A</v>
      </c>
      <c r="V100" s="172" t="str">
        <f>IF(OR('CASE DATA'!E101="123.46",'CASE DATA'!E101="123.47"),"YES","NO")</f>
        <v>NO</v>
      </c>
      <c r="W100" s="172"/>
      <c r="X100" s="168" t="str">
        <f>IF(V100="YES",IF(C100+730.5&lt;'BASIC INFO'!$B$3, "YES","NO"), "N/A")</f>
        <v>N/A</v>
      </c>
      <c r="Y100" s="172" t="str">
        <f t="shared" si="1"/>
        <v>NO</v>
      </c>
      <c r="Z100" s="170" t="str">
        <f xml:space="preserve"> IF('BASIC INFO'!$B$6+6574.5&gt;C100, "YES", "NO")</f>
        <v>YES</v>
      </c>
    </row>
    <row r="101" spans="1:26" x14ac:dyDescent="0.3">
      <c r="A101" s="152" t="str">
        <f xml:space="preserve"> IF('CASE DATA'!A102="","",'CASE DATA'!A102)</f>
        <v/>
      </c>
      <c r="B101" s="152" t="str">
        <f xml:space="preserve"> IF('CASE DATA'!A102="","",'CASE DATA'!E102)</f>
        <v/>
      </c>
      <c r="C101" s="153">
        <f xml:space="preserve"> 'CASE DATA'!C102</f>
        <v>0</v>
      </c>
      <c r="D101" s="8" t="str">
        <f xml:space="preserve"> IF(OR('CASE DATA'!F102="JUV", 'CASE DATA'!F102="JWV"), "YES", "NO")</f>
        <v>NO</v>
      </c>
      <c r="E101" s="8" t="str" cm="1">
        <f t="array" ref="E101">IF(D101="YES",IF(SUM(COUNTIF('CASE DATA'!$F$4:$F$200, {"GTR","GPL","DEF","JUV"}))&gt;0, "YES","NO"),"N/A")</f>
        <v>N/A</v>
      </c>
      <c r="F101" s="8" t="str">
        <f>IF(D101="YES",IF(COUNTIF('CASE DATA'!$C$4:$C$200, "")-COUNTIF('CASE DATA'!$A$4:$A$200, "")&gt;0, "YES","NO"),"N/A")</f>
        <v>N/A</v>
      </c>
      <c r="G101" s="154" t="str">
        <f xml:space="preserve"> _xlfn.IFS(D101="NO", "N/A", AND('BASIC INFO'!$B$3&gt;'BASIC INFO'!$B$6+6574.5, C101+730.5&lt;'BASIC INFO'!$B$3), "YES", 'BASIC INFO'!$B$3&lt;('BASIC INFO'!$B$6+6574.5), "NOT YET 18", C101+730.5&gt;'BASIC INFO'!$B$3, "NOT YET 2 YEARS")</f>
        <v>N/A</v>
      </c>
      <c r="H101" s="169" t="str">
        <f xml:space="preserve"> IF(LEFT('CASE DATA'!E102,4)&lt;&gt;"321.",IF(OR('CASE DATA'!F102="DISM", 'CASE DATA'!F102="ACQ", 'CASE DATA'!F102="NOTF", 'CASE DATA'!F102="WTHD", 'CASE DATA'!F102="TNSF"), "YES", "NO"), "TRAFFIC")</f>
        <v>NO</v>
      </c>
      <c r="I101" s="168" t="str">
        <f xml:space="preserve"> IF(H101="YES",'CASE DATA'!K102,"N/A")</f>
        <v>N/A</v>
      </c>
      <c r="J101" s="168" t="str">
        <f>IF(H101="YES",'CASE DATA'!I102+'CASE DATA'!J102+'CASE DATA'!L102+'CASE DATA'!M102+'CASE DATA'!N102+'CASE DATA'!O102+'CASE DATA'!P102+'CASE DATA'!Q102+'CASE DATA'!R102,"N/A")</f>
        <v>N/A</v>
      </c>
      <c r="K101" s="152" t="str">
        <f xml:space="preserve"> IF(H101="YES",IF(C101+180&lt;'BASIC INFO'!$B$3, "YES", "NO"),"N/A")</f>
        <v>N/A</v>
      </c>
      <c r="L101" s="168" t="str" cm="1">
        <f t="array" ref="L101">IF(OR('CASE DATA'!F102="GTR", 'CASE DATA'!F102="GPL"),IF(SUM(COUNTIF('CASE DATA'!U102:AF102, TABLES!$N$2:$N$217&amp;"*"))&gt;0,"felony","eligible"),"n/a")</f>
        <v>n/a</v>
      </c>
      <c r="M101" s="168" t="str" cm="1">
        <f t="array" ref="M101">IF(L101="eligible",IF(OR((SUM(COUNTIF('CASE DATA'!U102:AF102,TABLES!$P$2:$P$19&amp;"*"))&gt;0),LEFT('CASE DATA'!U102:AF102,4)="717C", LEFT('CASE DATA'!U102:AF102, 3)="719", LEFT('CASE DATA'!U102:AF102,3)="720", LEFT('CASE DATA'!U102:AF102,3)="724", LEFT('CASE DATA'!U102:AF102,3)="726", LEFT('CASE DATA'!U102:AF102,3)="728", LEFT('CASE DATA'!U102:AF102,4)="901A"), "ineligible misd","eligible"),"n/a")</f>
        <v>n/a</v>
      </c>
      <c r="N101" s="168" t="str">
        <f>IF(M101="eligible",IF(COUNTIF('CASE DATA'!$C$4:$C$200, "")-COUNTIF('CASE DATA'!$A$4:$A$200, "")&gt;0, "YES","NO"),"N/A")</f>
        <v>N/A</v>
      </c>
      <c r="O101" s="168" t="str">
        <f xml:space="preserve"> IF(M101="eligible",'CASE DATA'!K102,"N/A")</f>
        <v>N/A</v>
      </c>
      <c r="P101" s="168" t="str">
        <f xml:space="preserve"> IF(M101="eligible",'CASE DATA'!I102+'CASE DATA'!J102+'CASE DATA'!L102+'CASE DATA'!M102+'CASE DATA'!N102+'CASE DATA'!O102+'CASE DATA'!M102+'CASE DATA'!Q102+'CASE DATA'!R102,"N/A")</f>
        <v>N/A</v>
      </c>
      <c r="Q101" s="8" t="str">
        <f>IF(M101="eligible",IF(C101+2920&lt;'BASIC INFO'!$B$3, "YES", "NO"),"N/A")</f>
        <v>N/A</v>
      </c>
      <c r="R101" s="169" t="str">
        <f xml:space="preserve"> IF(OR('CASE DATA'!F102="DEF"), "YES", "NO")</f>
        <v>NO</v>
      </c>
      <c r="S101" s="152" t="str">
        <f>IF(R101="YES",'CASE DATA'!H102,"N/A")</f>
        <v>N/A</v>
      </c>
      <c r="T101" s="168" t="str">
        <f xml:space="preserve"> IF(R101="YES",'CASE DATA'!K102,"N/A")</f>
        <v>N/A</v>
      </c>
      <c r="U101" s="168" t="str">
        <f>IF(R101="YES",'CASE DATA'!I102+'CASE DATA'!J102+'CASE DATA'!L102+'CASE DATA'!M102+'CASE DATA'!N102+'CASE DATA'!O102+'CASE DATA'!P102+'CASE DATA'!Q102+'CASE DATA'!R102,"N/A")</f>
        <v>N/A</v>
      </c>
      <c r="V101" s="172" t="str">
        <f>IF(OR('CASE DATA'!E102="123.46",'CASE DATA'!E102="123.47"),"YES","NO")</f>
        <v>NO</v>
      </c>
      <c r="W101" s="172"/>
      <c r="X101" s="168" t="str">
        <f>IF(V101="YES",IF(C101+730.5&lt;'BASIC INFO'!$B$3, "YES","NO"), "N/A")</f>
        <v>N/A</v>
      </c>
      <c r="Y101" s="172" t="str">
        <f t="shared" ref="Y101:Y164" si="2">V101</f>
        <v>NO</v>
      </c>
      <c r="Z101" s="170" t="str">
        <f xml:space="preserve"> IF('BASIC INFO'!$B$6+6574.5&gt;C101, "YES", "NO")</f>
        <v>YES</v>
      </c>
    </row>
    <row r="102" spans="1:26" x14ac:dyDescent="0.3">
      <c r="A102" s="152" t="str">
        <f xml:space="preserve"> IF('CASE DATA'!A103="","",'CASE DATA'!A103)</f>
        <v/>
      </c>
      <c r="B102" s="152" t="str">
        <f xml:space="preserve"> IF('CASE DATA'!A103="","",'CASE DATA'!E103)</f>
        <v/>
      </c>
      <c r="C102" s="153">
        <f xml:space="preserve"> 'CASE DATA'!C103</f>
        <v>0</v>
      </c>
      <c r="D102" s="8" t="str">
        <f xml:space="preserve"> IF(OR('CASE DATA'!F103="JUV", 'CASE DATA'!F103="JWV"), "YES", "NO")</f>
        <v>NO</v>
      </c>
      <c r="E102" s="8" t="str" cm="1">
        <f t="array" ref="E102">IF(D102="YES",IF(SUM(COUNTIF('CASE DATA'!$F$4:$F$200, {"GTR","GPL","DEF","JUV"}))&gt;0, "YES","NO"),"N/A")</f>
        <v>N/A</v>
      </c>
      <c r="F102" s="8" t="str">
        <f>IF(D102="YES",IF(COUNTIF('CASE DATA'!$C$4:$C$200, "")-COUNTIF('CASE DATA'!$A$4:$A$200, "")&gt;0, "YES","NO"),"N/A")</f>
        <v>N/A</v>
      </c>
      <c r="G102" s="154" t="str">
        <f xml:space="preserve"> _xlfn.IFS(D102="NO", "N/A", AND('BASIC INFO'!$B$3&gt;'BASIC INFO'!$B$6+6574.5, C102+730.5&lt;'BASIC INFO'!$B$3), "YES", 'BASIC INFO'!$B$3&lt;('BASIC INFO'!$B$6+6574.5), "NOT YET 18", C102+730.5&gt;'BASIC INFO'!$B$3, "NOT YET 2 YEARS")</f>
        <v>N/A</v>
      </c>
      <c r="H102" s="169" t="str">
        <f xml:space="preserve"> IF(LEFT('CASE DATA'!E103,4)&lt;&gt;"321.",IF(OR('CASE DATA'!F103="DISM", 'CASE DATA'!F103="ACQ", 'CASE DATA'!F103="NOTF", 'CASE DATA'!F103="WTHD", 'CASE DATA'!F103="TNSF"), "YES", "NO"), "TRAFFIC")</f>
        <v>NO</v>
      </c>
      <c r="I102" s="168" t="str">
        <f xml:space="preserve"> IF(H102="YES",'CASE DATA'!K103,"N/A")</f>
        <v>N/A</v>
      </c>
      <c r="J102" s="168" t="str">
        <f>IF(H102="YES",'CASE DATA'!I103+'CASE DATA'!J103+'CASE DATA'!L103+'CASE DATA'!M103+'CASE DATA'!N103+'CASE DATA'!O103+'CASE DATA'!P103+'CASE DATA'!Q103+'CASE DATA'!R103,"N/A")</f>
        <v>N/A</v>
      </c>
      <c r="K102" s="152" t="str">
        <f xml:space="preserve"> IF(H102="YES",IF(C102+180&lt;'BASIC INFO'!$B$3, "YES", "NO"),"N/A")</f>
        <v>N/A</v>
      </c>
      <c r="L102" s="168" t="str" cm="1">
        <f t="array" ref="L102">IF(OR('CASE DATA'!F103="GTR", 'CASE DATA'!F103="GPL"),IF(SUM(COUNTIF('CASE DATA'!U103:AF103, TABLES!$N$2:$N$217&amp;"*"))&gt;0,"felony","eligible"),"n/a")</f>
        <v>n/a</v>
      </c>
      <c r="M102" s="168" t="str" cm="1">
        <f t="array" ref="M102">IF(L102="eligible",IF(OR((SUM(COUNTIF('CASE DATA'!U103:AF103,TABLES!$P$2:$P$19&amp;"*"))&gt;0),LEFT('CASE DATA'!U103:AF103,4)="717C", LEFT('CASE DATA'!U103:AF103, 3)="719", LEFT('CASE DATA'!U103:AF103,3)="720", LEFT('CASE DATA'!U103:AF103,3)="724", LEFT('CASE DATA'!U103:AF103,3)="726", LEFT('CASE DATA'!U103:AF103,3)="728", LEFT('CASE DATA'!U103:AF103,4)="901A"), "ineligible misd","eligible"),"n/a")</f>
        <v>n/a</v>
      </c>
      <c r="N102" s="168" t="str">
        <f>IF(M102="eligible",IF(COUNTIF('CASE DATA'!$C$4:$C$200, "")-COUNTIF('CASE DATA'!$A$4:$A$200, "")&gt;0, "YES","NO"),"N/A")</f>
        <v>N/A</v>
      </c>
      <c r="O102" s="168" t="str">
        <f xml:space="preserve"> IF(M102="eligible",'CASE DATA'!K103,"N/A")</f>
        <v>N/A</v>
      </c>
      <c r="P102" s="168" t="str">
        <f xml:space="preserve"> IF(M102="eligible",'CASE DATA'!I103+'CASE DATA'!J103+'CASE DATA'!L103+'CASE DATA'!M103+'CASE DATA'!N103+'CASE DATA'!O103+'CASE DATA'!M103+'CASE DATA'!Q103+'CASE DATA'!R103,"N/A")</f>
        <v>N/A</v>
      </c>
      <c r="Q102" s="8" t="str">
        <f>IF(M102="eligible",IF(C102+2920&lt;'BASIC INFO'!$B$3, "YES", "NO"),"N/A")</f>
        <v>N/A</v>
      </c>
      <c r="R102" s="169" t="str">
        <f xml:space="preserve"> IF(OR('CASE DATA'!F103="DEF"), "YES", "NO")</f>
        <v>NO</v>
      </c>
      <c r="S102" s="152" t="str">
        <f>IF(R102="YES",'CASE DATA'!H103,"N/A")</f>
        <v>N/A</v>
      </c>
      <c r="T102" s="168" t="str">
        <f xml:space="preserve"> IF(R102="YES",'CASE DATA'!K103,"N/A")</f>
        <v>N/A</v>
      </c>
      <c r="U102" s="168" t="str">
        <f>IF(R102="YES",'CASE DATA'!I103+'CASE DATA'!J103+'CASE DATA'!L103+'CASE DATA'!M103+'CASE DATA'!N103+'CASE DATA'!O103+'CASE DATA'!P103+'CASE DATA'!Q103+'CASE DATA'!R103,"N/A")</f>
        <v>N/A</v>
      </c>
      <c r="V102" s="172" t="str">
        <f>IF(OR('CASE DATA'!E103="123.46",'CASE DATA'!E103="123.47"),"YES","NO")</f>
        <v>NO</v>
      </c>
      <c r="W102" s="172"/>
      <c r="X102" s="168" t="str">
        <f>IF(V102="YES",IF(C102+730.5&lt;'BASIC INFO'!$B$3, "YES","NO"), "N/A")</f>
        <v>N/A</v>
      </c>
      <c r="Y102" s="172" t="str">
        <f t="shared" si="2"/>
        <v>NO</v>
      </c>
      <c r="Z102" s="170" t="str">
        <f xml:space="preserve"> IF('BASIC INFO'!$B$6+6574.5&gt;C102, "YES", "NO")</f>
        <v>YES</v>
      </c>
    </row>
    <row r="103" spans="1:26" x14ac:dyDescent="0.3">
      <c r="A103" s="152" t="str">
        <f xml:space="preserve"> IF('CASE DATA'!A104="","",'CASE DATA'!A104)</f>
        <v/>
      </c>
      <c r="B103" s="152" t="str">
        <f xml:space="preserve"> IF('CASE DATA'!A104="","",'CASE DATA'!E104)</f>
        <v/>
      </c>
      <c r="C103" s="153">
        <f xml:space="preserve"> 'CASE DATA'!C104</f>
        <v>0</v>
      </c>
      <c r="D103" s="8" t="str">
        <f xml:space="preserve"> IF(OR('CASE DATA'!F104="JUV", 'CASE DATA'!F104="JWV"), "YES", "NO")</f>
        <v>NO</v>
      </c>
      <c r="E103" s="8" t="str" cm="1">
        <f t="array" ref="E103">IF(D103="YES",IF(SUM(COUNTIF('CASE DATA'!$F$4:$F$200, {"GTR","GPL","DEF","JUV"}))&gt;0, "YES","NO"),"N/A")</f>
        <v>N/A</v>
      </c>
      <c r="F103" s="8" t="str">
        <f>IF(D103="YES",IF(COUNTIF('CASE DATA'!$C$4:$C$200, "")-COUNTIF('CASE DATA'!$A$4:$A$200, "")&gt;0, "YES","NO"),"N/A")</f>
        <v>N/A</v>
      </c>
      <c r="G103" s="154" t="str">
        <f xml:space="preserve"> _xlfn.IFS(D103="NO", "N/A", AND('BASIC INFO'!$B$3&gt;'BASIC INFO'!$B$6+6574.5, C103+730.5&lt;'BASIC INFO'!$B$3), "YES", 'BASIC INFO'!$B$3&lt;('BASIC INFO'!$B$6+6574.5), "NOT YET 18", C103+730.5&gt;'BASIC INFO'!$B$3, "NOT YET 2 YEARS")</f>
        <v>N/A</v>
      </c>
      <c r="H103" s="169" t="str">
        <f xml:space="preserve"> IF(LEFT('CASE DATA'!E104,4)&lt;&gt;"321.",IF(OR('CASE DATA'!F104="DISM", 'CASE DATA'!F104="ACQ", 'CASE DATA'!F104="NOTF", 'CASE DATA'!F104="WTHD", 'CASE DATA'!F104="TNSF"), "YES", "NO"), "TRAFFIC")</f>
        <v>NO</v>
      </c>
      <c r="I103" s="168" t="str">
        <f xml:space="preserve"> IF(H103="YES",'CASE DATA'!K104,"N/A")</f>
        <v>N/A</v>
      </c>
      <c r="J103" s="168" t="str">
        <f>IF(H103="YES",'CASE DATA'!I104+'CASE DATA'!J104+'CASE DATA'!L104+'CASE DATA'!M104+'CASE DATA'!N104+'CASE DATA'!O104+'CASE DATA'!P104+'CASE DATA'!Q104+'CASE DATA'!R104,"N/A")</f>
        <v>N/A</v>
      </c>
      <c r="K103" s="152" t="str">
        <f xml:space="preserve"> IF(H103="YES",IF(C103+180&lt;'BASIC INFO'!$B$3, "YES", "NO"),"N/A")</f>
        <v>N/A</v>
      </c>
      <c r="L103" s="168" t="str" cm="1">
        <f t="array" ref="L103">IF(OR('CASE DATA'!F104="GTR", 'CASE DATA'!F104="GPL"),IF(SUM(COUNTIF('CASE DATA'!U104:AF104, TABLES!$N$2:$N$217&amp;"*"))&gt;0,"felony","eligible"),"n/a")</f>
        <v>n/a</v>
      </c>
      <c r="M103" s="168" t="str" cm="1">
        <f t="array" ref="M103">IF(L103="eligible",IF(OR((SUM(COUNTIF('CASE DATA'!U104:AF104,TABLES!$P$2:$P$19&amp;"*"))&gt;0),LEFT('CASE DATA'!U104:AF104,4)="717C", LEFT('CASE DATA'!U104:AF104, 3)="719", LEFT('CASE DATA'!U104:AF104,3)="720", LEFT('CASE DATA'!U104:AF104,3)="724", LEFT('CASE DATA'!U104:AF104,3)="726", LEFT('CASE DATA'!U104:AF104,3)="728", LEFT('CASE DATA'!U104:AF104,4)="901A"), "ineligible misd","eligible"),"n/a")</f>
        <v>n/a</v>
      </c>
      <c r="N103" s="168" t="str">
        <f>IF(M103="eligible",IF(COUNTIF('CASE DATA'!$C$4:$C$200, "")-COUNTIF('CASE DATA'!$A$4:$A$200, "")&gt;0, "YES","NO"),"N/A")</f>
        <v>N/A</v>
      </c>
      <c r="O103" s="168" t="str">
        <f xml:space="preserve"> IF(M103="eligible",'CASE DATA'!K104,"N/A")</f>
        <v>N/A</v>
      </c>
      <c r="P103" s="168" t="str">
        <f xml:space="preserve"> IF(M103="eligible",'CASE DATA'!I104+'CASE DATA'!J104+'CASE DATA'!L104+'CASE DATA'!M104+'CASE DATA'!N104+'CASE DATA'!O104+'CASE DATA'!M104+'CASE DATA'!Q104+'CASE DATA'!R104,"N/A")</f>
        <v>N/A</v>
      </c>
      <c r="Q103" s="8" t="str">
        <f>IF(M103="eligible",IF(C103+2920&lt;'BASIC INFO'!$B$3, "YES", "NO"),"N/A")</f>
        <v>N/A</v>
      </c>
      <c r="R103" s="169" t="str">
        <f xml:space="preserve"> IF(OR('CASE DATA'!F104="DEF"), "YES", "NO")</f>
        <v>NO</v>
      </c>
      <c r="S103" s="152" t="str">
        <f>IF(R103="YES",'CASE DATA'!H104,"N/A")</f>
        <v>N/A</v>
      </c>
      <c r="T103" s="168" t="str">
        <f xml:space="preserve"> IF(R103="YES",'CASE DATA'!K104,"N/A")</f>
        <v>N/A</v>
      </c>
      <c r="U103" s="168" t="str">
        <f>IF(R103="YES",'CASE DATA'!I104+'CASE DATA'!J104+'CASE DATA'!L104+'CASE DATA'!M104+'CASE DATA'!N104+'CASE DATA'!O104+'CASE DATA'!P104+'CASE DATA'!Q104+'CASE DATA'!R104,"N/A")</f>
        <v>N/A</v>
      </c>
      <c r="V103" s="172" t="str">
        <f>IF(OR('CASE DATA'!E104="123.46",'CASE DATA'!E104="123.47"),"YES","NO")</f>
        <v>NO</v>
      </c>
      <c r="W103" s="172"/>
      <c r="X103" s="168" t="str">
        <f>IF(V103="YES",IF(C103+730.5&lt;'BASIC INFO'!$B$3, "YES","NO"), "N/A")</f>
        <v>N/A</v>
      </c>
      <c r="Y103" s="172" t="str">
        <f t="shared" si="2"/>
        <v>NO</v>
      </c>
      <c r="Z103" s="170" t="str">
        <f xml:space="preserve"> IF('BASIC INFO'!$B$6+6574.5&gt;C103, "YES", "NO")</f>
        <v>YES</v>
      </c>
    </row>
    <row r="104" spans="1:26" x14ac:dyDescent="0.3">
      <c r="A104" s="152" t="str">
        <f xml:space="preserve"> IF('CASE DATA'!A105="","",'CASE DATA'!A105)</f>
        <v/>
      </c>
      <c r="B104" s="152" t="str">
        <f xml:space="preserve"> IF('CASE DATA'!A105="","",'CASE DATA'!E105)</f>
        <v/>
      </c>
      <c r="C104" s="153">
        <f xml:space="preserve"> 'CASE DATA'!C105</f>
        <v>0</v>
      </c>
      <c r="D104" s="8" t="str">
        <f xml:space="preserve"> IF(OR('CASE DATA'!F105="JUV", 'CASE DATA'!F105="JWV"), "YES", "NO")</f>
        <v>NO</v>
      </c>
      <c r="E104" s="8" t="str" cm="1">
        <f t="array" ref="E104">IF(D104="YES",IF(SUM(COUNTIF('CASE DATA'!$F$4:$F$200, {"GTR","GPL","DEF","JUV"}))&gt;0, "YES","NO"),"N/A")</f>
        <v>N/A</v>
      </c>
      <c r="F104" s="8" t="str">
        <f>IF(D104="YES",IF(COUNTIF('CASE DATA'!$C$4:$C$200, "")-COUNTIF('CASE DATA'!$A$4:$A$200, "")&gt;0, "YES","NO"),"N/A")</f>
        <v>N/A</v>
      </c>
      <c r="G104" s="154" t="str">
        <f xml:space="preserve"> _xlfn.IFS(D104="NO", "N/A", AND('BASIC INFO'!$B$3&gt;'BASIC INFO'!$B$6+6574.5, C104+730.5&lt;'BASIC INFO'!$B$3), "YES", 'BASIC INFO'!$B$3&lt;('BASIC INFO'!$B$6+6574.5), "NOT YET 18", C104+730.5&gt;'BASIC INFO'!$B$3, "NOT YET 2 YEARS")</f>
        <v>N/A</v>
      </c>
      <c r="H104" s="169" t="str">
        <f xml:space="preserve"> IF(LEFT('CASE DATA'!E105,4)&lt;&gt;"321.",IF(OR('CASE DATA'!F105="DISM", 'CASE DATA'!F105="ACQ", 'CASE DATA'!F105="NOTF", 'CASE DATA'!F105="WTHD", 'CASE DATA'!F105="TNSF"), "YES", "NO"), "TRAFFIC")</f>
        <v>NO</v>
      </c>
      <c r="I104" s="168" t="str">
        <f xml:space="preserve"> IF(H104="YES",'CASE DATA'!K105,"N/A")</f>
        <v>N/A</v>
      </c>
      <c r="J104" s="168" t="str">
        <f>IF(H104="YES",'CASE DATA'!I105+'CASE DATA'!J105+'CASE DATA'!L105+'CASE DATA'!M105+'CASE DATA'!N105+'CASE DATA'!O105+'CASE DATA'!P105+'CASE DATA'!Q105+'CASE DATA'!R105,"N/A")</f>
        <v>N/A</v>
      </c>
      <c r="K104" s="152" t="str">
        <f xml:space="preserve"> IF(H104="YES",IF(C104+180&lt;'BASIC INFO'!$B$3, "YES", "NO"),"N/A")</f>
        <v>N/A</v>
      </c>
      <c r="L104" s="168" t="str" cm="1">
        <f t="array" ref="L104">IF(OR('CASE DATA'!F105="GTR", 'CASE DATA'!F105="GPL"),IF(SUM(COUNTIF('CASE DATA'!U105:AF105, TABLES!$N$2:$N$217&amp;"*"))&gt;0,"felony","eligible"),"n/a")</f>
        <v>n/a</v>
      </c>
      <c r="M104" s="168" t="str" cm="1">
        <f t="array" ref="M104">IF(L104="eligible",IF(OR((SUM(COUNTIF('CASE DATA'!U105:AF105,TABLES!$P$2:$P$19&amp;"*"))&gt;0),LEFT('CASE DATA'!U105:AF105,4)="717C", LEFT('CASE DATA'!U105:AF105, 3)="719", LEFT('CASE DATA'!U105:AF105,3)="720", LEFT('CASE DATA'!U105:AF105,3)="724", LEFT('CASE DATA'!U105:AF105,3)="726", LEFT('CASE DATA'!U105:AF105,3)="728", LEFT('CASE DATA'!U105:AF105,4)="901A"), "ineligible misd","eligible"),"n/a")</f>
        <v>n/a</v>
      </c>
      <c r="N104" s="168" t="str">
        <f>IF(M104="eligible",IF(COUNTIF('CASE DATA'!$C$4:$C$200, "")-COUNTIF('CASE DATA'!$A$4:$A$200, "")&gt;0, "YES","NO"),"N/A")</f>
        <v>N/A</v>
      </c>
      <c r="O104" s="168" t="str">
        <f xml:space="preserve"> IF(M104="eligible",'CASE DATA'!K105,"N/A")</f>
        <v>N/A</v>
      </c>
      <c r="P104" s="168" t="str">
        <f xml:space="preserve"> IF(M104="eligible",'CASE DATA'!I105+'CASE DATA'!J105+'CASE DATA'!L105+'CASE DATA'!M105+'CASE DATA'!N105+'CASE DATA'!O105+'CASE DATA'!M105+'CASE DATA'!Q105+'CASE DATA'!R105,"N/A")</f>
        <v>N/A</v>
      </c>
      <c r="Q104" s="8" t="str">
        <f>IF(M104="eligible",IF(C104+2920&lt;'BASIC INFO'!$B$3, "YES", "NO"),"N/A")</f>
        <v>N/A</v>
      </c>
      <c r="R104" s="169" t="str">
        <f xml:space="preserve"> IF(OR('CASE DATA'!F105="DEF"), "YES", "NO")</f>
        <v>NO</v>
      </c>
      <c r="S104" s="152" t="str">
        <f>IF(R104="YES",'CASE DATA'!H105,"N/A")</f>
        <v>N/A</v>
      </c>
      <c r="T104" s="168" t="str">
        <f xml:space="preserve"> IF(R104="YES",'CASE DATA'!K105,"N/A")</f>
        <v>N/A</v>
      </c>
      <c r="U104" s="168" t="str">
        <f>IF(R104="YES",'CASE DATA'!I105+'CASE DATA'!J105+'CASE DATA'!L105+'CASE DATA'!M105+'CASE DATA'!N105+'CASE DATA'!O105+'CASE DATA'!P105+'CASE DATA'!Q105+'CASE DATA'!R105,"N/A")</f>
        <v>N/A</v>
      </c>
      <c r="V104" s="172" t="str">
        <f>IF(OR('CASE DATA'!E105="123.46",'CASE DATA'!E105="123.47"),"YES","NO")</f>
        <v>NO</v>
      </c>
      <c r="W104" s="172"/>
      <c r="X104" s="168" t="str">
        <f>IF(V104="YES",IF(C104+730.5&lt;'BASIC INFO'!$B$3, "YES","NO"), "N/A")</f>
        <v>N/A</v>
      </c>
      <c r="Y104" s="172" t="str">
        <f t="shared" si="2"/>
        <v>NO</v>
      </c>
      <c r="Z104" s="170" t="str">
        <f xml:space="preserve"> IF('BASIC INFO'!$B$6+6574.5&gt;C104, "YES", "NO")</f>
        <v>YES</v>
      </c>
    </row>
    <row r="105" spans="1:26" x14ac:dyDescent="0.3">
      <c r="A105" s="152" t="str">
        <f xml:space="preserve"> IF('CASE DATA'!A106="","",'CASE DATA'!A106)</f>
        <v/>
      </c>
      <c r="B105" s="152" t="str">
        <f xml:space="preserve"> IF('CASE DATA'!A106="","",'CASE DATA'!E106)</f>
        <v/>
      </c>
      <c r="C105" s="153">
        <f xml:space="preserve"> 'CASE DATA'!C106</f>
        <v>0</v>
      </c>
      <c r="D105" s="8" t="str">
        <f xml:space="preserve"> IF(OR('CASE DATA'!F106="JUV", 'CASE DATA'!F106="JWV"), "YES", "NO")</f>
        <v>NO</v>
      </c>
      <c r="E105" s="8" t="str" cm="1">
        <f t="array" ref="E105">IF(D105="YES",IF(SUM(COUNTIF('CASE DATA'!$F$4:$F$200, {"GTR","GPL","DEF","JUV"}))&gt;0, "YES","NO"),"N/A")</f>
        <v>N/A</v>
      </c>
      <c r="F105" s="8" t="str">
        <f>IF(D105="YES",IF(COUNTIF('CASE DATA'!$C$4:$C$200, "")-COUNTIF('CASE DATA'!$A$4:$A$200, "")&gt;0, "YES","NO"),"N/A")</f>
        <v>N/A</v>
      </c>
      <c r="G105" s="154" t="str">
        <f xml:space="preserve"> _xlfn.IFS(D105="NO", "N/A", AND('BASIC INFO'!$B$3&gt;'BASIC INFO'!$B$6+6574.5, C105+730.5&lt;'BASIC INFO'!$B$3), "YES", 'BASIC INFO'!$B$3&lt;('BASIC INFO'!$B$6+6574.5), "NOT YET 18", C105+730.5&gt;'BASIC INFO'!$B$3, "NOT YET 2 YEARS")</f>
        <v>N/A</v>
      </c>
      <c r="H105" s="169" t="str">
        <f xml:space="preserve"> IF(LEFT('CASE DATA'!E106,4)&lt;&gt;"321.",IF(OR('CASE DATA'!F106="DISM", 'CASE DATA'!F106="ACQ", 'CASE DATA'!F106="NOTF", 'CASE DATA'!F106="WTHD", 'CASE DATA'!F106="TNSF"), "YES", "NO"), "TRAFFIC")</f>
        <v>NO</v>
      </c>
      <c r="I105" s="168" t="str">
        <f xml:space="preserve"> IF(H105="YES",'CASE DATA'!K106,"N/A")</f>
        <v>N/A</v>
      </c>
      <c r="J105" s="168" t="str">
        <f>IF(H105="YES",'CASE DATA'!I106+'CASE DATA'!J106+'CASE DATA'!L106+'CASE DATA'!M106+'CASE DATA'!N106+'CASE DATA'!O106+'CASE DATA'!P106+'CASE DATA'!Q106+'CASE DATA'!R106,"N/A")</f>
        <v>N/A</v>
      </c>
      <c r="K105" s="152" t="str">
        <f xml:space="preserve"> IF(H105="YES",IF(C105+180&lt;'BASIC INFO'!$B$3, "YES", "NO"),"N/A")</f>
        <v>N/A</v>
      </c>
      <c r="L105" s="168" t="str" cm="1">
        <f t="array" ref="L105">IF(OR('CASE DATA'!F106="GTR", 'CASE DATA'!F106="GPL"),IF(SUM(COUNTIF('CASE DATA'!U106:AF106, TABLES!$N$2:$N$217&amp;"*"))&gt;0,"felony","eligible"),"n/a")</f>
        <v>n/a</v>
      </c>
      <c r="M105" s="168" t="str" cm="1">
        <f t="array" ref="M105">IF(L105="eligible",IF(OR((SUM(COUNTIF('CASE DATA'!U106:AF106,TABLES!$P$2:$P$19&amp;"*"))&gt;0),LEFT('CASE DATA'!U106:AF106,4)="717C", LEFT('CASE DATA'!U106:AF106, 3)="719", LEFT('CASE DATA'!U106:AF106,3)="720", LEFT('CASE DATA'!U106:AF106,3)="724", LEFT('CASE DATA'!U106:AF106,3)="726", LEFT('CASE DATA'!U106:AF106,3)="728", LEFT('CASE DATA'!U106:AF106,4)="901A"), "ineligible misd","eligible"),"n/a")</f>
        <v>n/a</v>
      </c>
      <c r="N105" s="168" t="str">
        <f>IF(M105="eligible",IF(COUNTIF('CASE DATA'!$C$4:$C$200, "")-COUNTIF('CASE DATA'!$A$4:$A$200, "")&gt;0, "YES","NO"),"N/A")</f>
        <v>N/A</v>
      </c>
      <c r="O105" s="168" t="str">
        <f xml:space="preserve"> IF(M105="eligible",'CASE DATA'!K106,"N/A")</f>
        <v>N/A</v>
      </c>
      <c r="P105" s="168" t="str">
        <f xml:space="preserve"> IF(M105="eligible",'CASE DATA'!I106+'CASE DATA'!J106+'CASE DATA'!L106+'CASE DATA'!M106+'CASE DATA'!N106+'CASE DATA'!O106+'CASE DATA'!M106+'CASE DATA'!Q106+'CASE DATA'!R106,"N/A")</f>
        <v>N/A</v>
      </c>
      <c r="Q105" s="8" t="str">
        <f>IF(M105="eligible",IF(C105+2920&lt;'BASIC INFO'!$B$3, "YES", "NO"),"N/A")</f>
        <v>N/A</v>
      </c>
      <c r="R105" s="169" t="str">
        <f xml:space="preserve"> IF(OR('CASE DATA'!F106="DEF"), "YES", "NO")</f>
        <v>NO</v>
      </c>
      <c r="S105" s="152" t="str">
        <f>IF(R105="YES",'CASE DATA'!H106,"N/A")</f>
        <v>N/A</v>
      </c>
      <c r="T105" s="168" t="str">
        <f xml:space="preserve"> IF(R105="YES",'CASE DATA'!K106,"N/A")</f>
        <v>N/A</v>
      </c>
      <c r="U105" s="168" t="str">
        <f>IF(R105="YES",'CASE DATA'!I106+'CASE DATA'!J106+'CASE DATA'!L106+'CASE DATA'!M106+'CASE DATA'!N106+'CASE DATA'!O106+'CASE DATA'!P106+'CASE DATA'!Q106+'CASE DATA'!R106,"N/A")</f>
        <v>N/A</v>
      </c>
      <c r="V105" s="172" t="str">
        <f>IF(OR('CASE DATA'!E106="123.46",'CASE DATA'!E106="123.47"),"YES","NO")</f>
        <v>NO</v>
      </c>
      <c r="W105" s="172"/>
      <c r="X105" s="168" t="str">
        <f>IF(V105="YES",IF(C105+730.5&lt;'BASIC INFO'!$B$3, "YES","NO"), "N/A")</f>
        <v>N/A</v>
      </c>
      <c r="Y105" s="172" t="str">
        <f t="shared" si="2"/>
        <v>NO</v>
      </c>
      <c r="Z105" s="170" t="str">
        <f xml:space="preserve"> IF('BASIC INFO'!$B$6+6574.5&gt;C105, "YES", "NO")</f>
        <v>YES</v>
      </c>
    </row>
    <row r="106" spans="1:26" x14ac:dyDescent="0.3">
      <c r="A106" s="152" t="str">
        <f xml:space="preserve"> IF('CASE DATA'!A107="","",'CASE DATA'!A107)</f>
        <v/>
      </c>
      <c r="B106" s="152" t="str">
        <f xml:space="preserve"> IF('CASE DATA'!A107="","",'CASE DATA'!E107)</f>
        <v/>
      </c>
      <c r="C106" s="153">
        <f xml:space="preserve"> 'CASE DATA'!C107</f>
        <v>0</v>
      </c>
      <c r="D106" s="8" t="str">
        <f xml:space="preserve"> IF(OR('CASE DATA'!F107="JUV", 'CASE DATA'!F107="JWV"), "YES", "NO")</f>
        <v>NO</v>
      </c>
      <c r="E106" s="8" t="str" cm="1">
        <f t="array" ref="E106">IF(D106="YES",IF(SUM(COUNTIF('CASE DATA'!$F$4:$F$200, {"GTR","GPL","DEF","JUV"}))&gt;0, "YES","NO"),"N/A")</f>
        <v>N/A</v>
      </c>
      <c r="F106" s="8" t="str">
        <f>IF(D106="YES",IF(COUNTIF('CASE DATA'!$C$4:$C$200, "")-COUNTIF('CASE DATA'!$A$4:$A$200, "")&gt;0, "YES","NO"),"N/A")</f>
        <v>N/A</v>
      </c>
      <c r="G106" s="154" t="str">
        <f xml:space="preserve"> _xlfn.IFS(D106="NO", "N/A", AND('BASIC INFO'!$B$3&gt;'BASIC INFO'!$B$6+6574.5, C106+730.5&lt;'BASIC INFO'!$B$3), "YES", 'BASIC INFO'!$B$3&lt;('BASIC INFO'!$B$6+6574.5), "NOT YET 18", C106+730.5&gt;'BASIC INFO'!$B$3, "NOT YET 2 YEARS")</f>
        <v>N/A</v>
      </c>
      <c r="H106" s="169" t="str">
        <f xml:space="preserve"> IF(LEFT('CASE DATA'!E107,4)&lt;&gt;"321.",IF(OR('CASE DATA'!F107="DISM", 'CASE DATA'!F107="ACQ", 'CASE DATA'!F107="NOTF", 'CASE DATA'!F107="WTHD", 'CASE DATA'!F107="TNSF"), "YES", "NO"), "TRAFFIC")</f>
        <v>NO</v>
      </c>
      <c r="I106" s="168" t="str">
        <f xml:space="preserve"> IF(H106="YES",'CASE DATA'!K107,"N/A")</f>
        <v>N/A</v>
      </c>
      <c r="J106" s="168" t="str">
        <f>IF(H106="YES",'CASE DATA'!I107+'CASE DATA'!J107+'CASE DATA'!L107+'CASE DATA'!M107+'CASE DATA'!N107+'CASE DATA'!O107+'CASE DATA'!P107+'CASE DATA'!Q107+'CASE DATA'!R107,"N/A")</f>
        <v>N/A</v>
      </c>
      <c r="K106" s="152" t="str">
        <f xml:space="preserve"> IF(H106="YES",IF(C106+180&lt;'BASIC INFO'!$B$3, "YES", "NO"),"N/A")</f>
        <v>N/A</v>
      </c>
      <c r="L106" s="168" t="str" cm="1">
        <f t="array" ref="L106">IF(OR('CASE DATA'!F107="GTR", 'CASE DATA'!F107="GPL"),IF(SUM(COUNTIF('CASE DATA'!U107:AF107, TABLES!$N$2:$N$217&amp;"*"))&gt;0,"felony","eligible"),"n/a")</f>
        <v>n/a</v>
      </c>
      <c r="M106" s="168" t="str" cm="1">
        <f t="array" ref="M106">IF(L106="eligible",IF(OR((SUM(COUNTIF('CASE DATA'!U107:AF107,TABLES!$P$2:$P$19&amp;"*"))&gt;0),LEFT('CASE DATA'!U107:AF107,4)="717C", LEFT('CASE DATA'!U107:AF107, 3)="719", LEFT('CASE DATA'!U107:AF107,3)="720", LEFT('CASE DATA'!U107:AF107,3)="724", LEFT('CASE DATA'!U107:AF107,3)="726", LEFT('CASE DATA'!U107:AF107,3)="728", LEFT('CASE DATA'!U107:AF107,4)="901A"), "ineligible misd","eligible"),"n/a")</f>
        <v>n/a</v>
      </c>
      <c r="N106" s="168" t="str">
        <f>IF(M106="eligible",IF(COUNTIF('CASE DATA'!$C$4:$C$200, "")-COUNTIF('CASE DATA'!$A$4:$A$200, "")&gt;0, "YES","NO"),"N/A")</f>
        <v>N/A</v>
      </c>
      <c r="O106" s="168" t="str">
        <f xml:space="preserve"> IF(M106="eligible",'CASE DATA'!K107,"N/A")</f>
        <v>N/A</v>
      </c>
      <c r="P106" s="168" t="str">
        <f xml:space="preserve"> IF(M106="eligible",'CASE DATA'!I107+'CASE DATA'!J107+'CASE DATA'!L107+'CASE DATA'!M107+'CASE DATA'!N107+'CASE DATA'!O107+'CASE DATA'!M107+'CASE DATA'!Q107+'CASE DATA'!R107,"N/A")</f>
        <v>N/A</v>
      </c>
      <c r="Q106" s="8" t="str">
        <f>IF(M106="eligible",IF(C106+2920&lt;'BASIC INFO'!$B$3, "YES", "NO"),"N/A")</f>
        <v>N/A</v>
      </c>
      <c r="R106" s="169" t="str">
        <f xml:space="preserve"> IF(OR('CASE DATA'!F107="DEF"), "YES", "NO")</f>
        <v>NO</v>
      </c>
      <c r="S106" s="152" t="str">
        <f>IF(R106="YES",'CASE DATA'!H107,"N/A")</f>
        <v>N/A</v>
      </c>
      <c r="T106" s="168" t="str">
        <f xml:space="preserve"> IF(R106="YES",'CASE DATA'!K107,"N/A")</f>
        <v>N/A</v>
      </c>
      <c r="U106" s="168" t="str">
        <f>IF(R106="YES",'CASE DATA'!I107+'CASE DATA'!J107+'CASE DATA'!L107+'CASE DATA'!M107+'CASE DATA'!N107+'CASE DATA'!O107+'CASE DATA'!P107+'CASE DATA'!Q107+'CASE DATA'!R107,"N/A")</f>
        <v>N/A</v>
      </c>
      <c r="V106" s="172" t="str">
        <f>IF(OR('CASE DATA'!E107="123.46",'CASE DATA'!E107="123.47"),"YES","NO")</f>
        <v>NO</v>
      </c>
      <c r="W106" s="172"/>
      <c r="X106" s="168" t="str">
        <f>IF(V106="YES",IF(C106+730.5&lt;'BASIC INFO'!$B$3, "YES","NO"), "N/A")</f>
        <v>N/A</v>
      </c>
      <c r="Y106" s="172" t="str">
        <f t="shared" si="2"/>
        <v>NO</v>
      </c>
      <c r="Z106" s="170" t="str">
        <f xml:space="preserve"> IF('BASIC INFO'!$B$6+6574.5&gt;C106, "YES", "NO")</f>
        <v>YES</v>
      </c>
    </row>
    <row r="107" spans="1:26" x14ac:dyDescent="0.3">
      <c r="A107" s="152" t="str">
        <f xml:space="preserve"> IF('CASE DATA'!A108="","",'CASE DATA'!A108)</f>
        <v/>
      </c>
      <c r="B107" s="152" t="str">
        <f xml:space="preserve"> IF('CASE DATA'!A108="","",'CASE DATA'!E108)</f>
        <v/>
      </c>
      <c r="C107" s="153">
        <f xml:space="preserve"> 'CASE DATA'!C108</f>
        <v>0</v>
      </c>
      <c r="D107" s="8" t="str">
        <f xml:space="preserve"> IF(OR('CASE DATA'!F108="JUV", 'CASE DATA'!F108="JWV"), "YES", "NO")</f>
        <v>NO</v>
      </c>
      <c r="E107" s="8" t="str" cm="1">
        <f t="array" ref="E107">IF(D107="YES",IF(SUM(COUNTIF('CASE DATA'!$F$4:$F$200, {"GTR","GPL","DEF","JUV"}))&gt;0, "YES","NO"),"N/A")</f>
        <v>N/A</v>
      </c>
      <c r="F107" s="8" t="str">
        <f>IF(D107="YES",IF(COUNTIF('CASE DATA'!$C$4:$C$200, "")-COUNTIF('CASE DATA'!$A$4:$A$200, "")&gt;0, "YES","NO"),"N/A")</f>
        <v>N/A</v>
      </c>
      <c r="G107" s="154" t="str">
        <f xml:space="preserve"> _xlfn.IFS(D107="NO", "N/A", AND('BASIC INFO'!$B$3&gt;'BASIC INFO'!$B$6+6574.5, C107+730.5&lt;'BASIC INFO'!$B$3), "YES", 'BASIC INFO'!$B$3&lt;('BASIC INFO'!$B$6+6574.5), "NOT YET 18", C107+730.5&gt;'BASIC INFO'!$B$3, "NOT YET 2 YEARS")</f>
        <v>N/A</v>
      </c>
      <c r="H107" s="169" t="str">
        <f xml:space="preserve"> IF(LEFT('CASE DATA'!E108,4)&lt;&gt;"321.",IF(OR('CASE DATA'!F108="DISM", 'CASE DATA'!F108="ACQ", 'CASE DATA'!F108="NOTF", 'CASE DATA'!F108="WTHD", 'CASE DATA'!F108="TNSF"), "YES", "NO"), "TRAFFIC")</f>
        <v>NO</v>
      </c>
      <c r="I107" s="168" t="str">
        <f xml:space="preserve"> IF(H107="YES",'CASE DATA'!K108,"N/A")</f>
        <v>N/A</v>
      </c>
      <c r="J107" s="168" t="str">
        <f>IF(H107="YES",'CASE DATA'!I108+'CASE DATA'!J108+'CASE DATA'!L108+'CASE DATA'!M108+'CASE DATA'!N108+'CASE DATA'!O108+'CASE DATA'!P108+'CASE DATA'!Q108+'CASE DATA'!R108,"N/A")</f>
        <v>N/A</v>
      </c>
      <c r="K107" s="152" t="str">
        <f xml:space="preserve"> IF(H107="YES",IF(C107+180&lt;'BASIC INFO'!$B$3, "YES", "NO"),"N/A")</f>
        <v>N/A</v>
      </c>
      <c r="L107" s="168" t="str" cm="1">
        <f t="array" ref="L107">IF(OR('CASE DATA'!F108="GTR", 'CASE DATA'!F108="GPL"),IF(SUM(COUNTIF('CASE DATA'!U108:AF108, TABLES!$N$2:$N$217&amp;"*"))&gt;0,"felony","eligible"),"n/a")</f>
        <v>n/a</v>
      </c>
      <c r="M107" s="168" t="str" cm="1">
        <f t="array" ref="M107">IF(L107="eligible",IF(OR((SUM(COUNTIF('CASE DATA'!U108:AF108,TABLES!$P$2:$P$19&amp;"*"))&gt;0),LEFT('CASE DATA'!U108:AF108,4)="717C", LEFT('CASE DATA'!U108:AF108, 3)="719", LEFT('CASE DATA'!U108:AF108,3)="720", LEFT('CASE DATA'!U108:AF108,3)="724", LEFT('CASE DATA'!U108:AF108,3)="726", LEFT('CASE DATA'!U108:AF108,3)="728", LEFT('CASE DATA'!U108:AF108,4)="901A"), "ineligible misd","eligible"),"n/a")</f>
        <v>n/a</v>
      </c>
      <c r="N107" s="168" t="str">
        <f>IF(M107="eligible",IF(COUNTIF('CASE DATA'!$C$4:$C$200, "")-COUNTIF('CASE DATA'!$A$4:$A$200, "")&gt;0, "YES","NO"),"N/A")</f>
        <v>N/A</v>
      </c>
      <c r="O107" s="168" t="str">
        <f xml:space="preserve"> IF(M107="eligible",'CASE DATA'!K108,"N/A")</f>
        <v>N/A</v>
      </c>
      <c r="P107" s="168" t="str">
        <f xml:space="preserve"> IF(M107="eligible",'CASE DATA'!I108+'CASE DATA'!J108+'CASE DATA'!L108+'CASE DATA'!M108+'CASE DATA'!N108+'CASE DATA'!O108+'CASE DATA'!M108+'CASE DATA'!Q108+'CASE DATA'!R108,"N/A")</f>
        <v>N/A</v>
      </c>
      <c r="Q107" s="8" t="str">
        <f>IF(M107="eligible",IF(C107+2920&lt;'BASIC INFO'!$B$3, "YES", "NO"),"N/A")</f>
        <v>N/A</v>
      </c>
      <c r="R107" s="169" t="str">
        <f xml:space="preserve"> IF(OR('CASE DATA'!F108="DEF"), "YES", "NO")</f>
        <v>NO</v>
      </c>
      <c r="S107" s="152" t="str">
        <f>IF(R107="YES",'CASE DATA'!H108,"N/A")</f>
        <v>N/A</v>
      </c>
      <c r="T107" s="168" t="str">
        <f xml:space="preserve"> IF(R107="YES",'CASE DATA'!K108,"N/A")</f>
        <v>N/A</v>
      </c>
      <c r="U107" s="168" t="str">
        <f>IF(R107="YES",'CASE DATA'!I108+'CASE DATA'!J108+'CASE DATA'!L108+'CASE DATA'!M108+'CASE DATA'!N108+'CASE DATA'!O108+'CASE DATA'!P108+'CASE DATA'!Q108+'CASE DATA'!R108,"N/A")</f>
        <v>N/A</v>
      </c>
      <c r="V107" s="172" t="str">
        <f>IF(OR('CASE DATA'!E108="123.46",'CASE DATA'!E108="123.47"),"YES","NO")</f>
        <v>NO</v>
      </c>
      <c r="W107" s="172"/>
      <c r="X107" s="168" t="str">
        <f>IF(V107="YES",IF(C107+730.5&lt;'BASIC INFO'!$B$3, "YES","NO"), "N/A")</f>
        <v>N/A</v>
      </c>
      <c r="Y107" s="172" t="str">
        <f t="shared" si="2"/>
        <v>NO</v>
      </c>
      <c r="Z107" s="170" t="str">
        <f xml:space="preserve"> IF('BASIC INFO'!$B$6+6574.5&gt;C107, "YES", "NO")</f>
        <v>YES</v>
      </c>
    </row>
    <row r="108" spans="1:26" x14ac:dyDescent="0.3">
      <c r="A108" s="152" t="str">
        <f xml:space="preserve"> IF('CASE DATA'!A109="","",'CASE DATA'!A109)</f>
        <v/>
      </c>
      <c r="B108" s="152" t="str">
        <f xml:space="preserve"> IF('CASE DATA'!A109="","",'CASE DATA'!E109)</f>
        <v/>
      </c>
      <c r="C108" s="153">
        <f xml:space="preserve"> 'CASE DATA'!C109</f>
        <v>0</v>
      </c>
      <c r="D108" s="8" t="str">
        <f xml:space="preserve"> IF(OR('CASE DATA'!F109="JUV", 'CASE DATA'!F109="JWV"), "YES", "NO")</f>
        <v>NO</v>
      </c>
      <c r="E108" s="8" t="str" cm="1">
        <f t="array" ref="E108">IF(D108="YES",IF(SUM(COUNTIF('CASE DATA'!$F$4:$F$200, {"GTR","GPL","DEF","JUV"}))&gt;0, "YES","NO"),"N/A")</f>
        <v>N/A</v>
      </c>
      <c r="F108" s="8" t="str">
        <f>IF(D108="YES",IF(COUNTIF('CASE DATA'!$C$4:$C$200, "")-COUNTIF('CASE DATA'!$A$4:$A$200, "")&gt;0, "YES","NO"),"N/A")</f>
        <v>N/A</v>
      </c>
      <c r="G108" s="154" t="str">
        <f xml:space="preserve"> _xlfn.IFS(D108="NO", "N/A", AND('BASIC INFO'!$B$3&gt;'BASIC INFO'!$B$6+6574.5, C108+730.5&lt;'BASIC INFO'!$B$3), "YES", 'BASIC INFO'!$B$3&lt;('BASIC INFO'!$B$6+6574.5), "NOT YET 18", C108+730.5&gt;'BASIC INFO'!$B$3, "NOT YET 2 YEARS")</f>
        <v>N/A</v>
      </c>
      <c r="H108" s="169" t="str">
        <f xml:space="preserve"> IF(LEFT('CASE DATA'!E109,4)&lt;&gt;"321.",IF(OR('CASE DATA'!F109="DISM", 'CASE DATA'!F109="ACQ", 'CASE DATA'!F109="NOTF", 'CASE DATA'!F109="WTHD", 'CASE DATA'!F109="TNSF"), "YES", "NO"), "TRAFFIC")</f>
        <v>NO</v>
      </c>
      <c r="I108" s="168" t="str">
        <f xml:space="preserve"> IF(H108="YES",'CASE DATA'!K109,"N/A")</f>
        <v>N/A</v>
      </c>
      <c r="J108" s="168" t="str">
        <f>IF(H108="YES",'CASE DATA'!I109+'CASE DATA'!J109+'CASE DATA'!L109+'CASE DATA'!M109+'CASE DATA'!N109+'CASE DATA'!O109+'CASE DATA'!P109+'CASE DATA'!Q109+'CASE DATA'!R109,"N/A")</f>
        <v>N/A</v>
      </c>
      <c r="K108" s="152" t="str">
        <f xml:space="preserve"> IF(H108="YES",IF(C108+180&lt;'BASIC INFO'!$B$3, "YES", "NO"),"N/A")</f>
        <v>N/A</v>
      </c>
      <c r="L108" s="168" t="str" cm="1">
        <f t="array" ref="L108">IF(OR('CASE DATA'!F109="GTR", 'CASE DATA'!F109="GPL"),IF(SUM(COUNTIF('CASE DATA'!U109:AF109, TABLES!$N$2:$N$217&amp;"*"))&gt;0,"felony","eligible"),"n/a")</f>
        <v>n/a</v>
      </c>
      <c r="M108" s="168" t="str" cm="1">
        <f t="array" ref="M108">IF(L108="eligible",IF(OR((SUM(COUNTIF('CASE DATA'!U109:AF109,TABLES!$P$2:$P$19&amp;"*"))&gt;0),LEFT('CASE DATA'!U109:AF109,4)="717C", LEFT('CASE DATA'!U109:AF109, 3)="719", LEFT('CASE DATA'!U109:AF109,3)="720", LEFT('CASE DATA'!U109:AF109,3)="724", LEFT('CASE DATA'!U109:AF109,3)="726", LEFT('CASE DATA'!U109:AF109,3)="728", LEFT('CASE DATA'!U109:AF109,4)="901A"), "ineligible misd","eligible"),"n/a")</f>
        <v>n/a</v>
      </c>
      <c r="N108" s="168" t="str">
        <f>IF(M108="eligible",IF(COUNTIF('CASE DATA'!$C$4:$C$200, "")-COUNTIF('CASE DATA'!$A$4:$A$200, "")&gt;0, "YES","NO"),"N/A")</f>
        <v>N/A</v>
      </c>
      <c r="O108" s="168" t="str">
        <f xml:space="preserve"> IF(M108="eligible",'CASE DATA'!K109,"N/A")</f>
        <v>N/A</v>
      </c>
      <c r="P108" s="168" t="str">
        <f xml:space="preserve"> IF(M108="eligible",'CASE DATA'!I109+'CASE DATA'!J109+'CASE DATA'!L109+'CASE DATA'!M109+'CASE DATA'!N109+'CASE DATA'!O109+'CASE DATA'!M109+'CASE DATA'!Q109+'CASE DATA'!R109,"N/A")</f>
        <v>N/A</v>
      </c>
      <c r="Q108" s="8" t="str">
        <f>IF(M108="eligible",IF(C108+2920&lt;'BASIC INFO'!$B$3, "YES", "NO"),"N/A")</f>
        <v>N/A</v>
      </c>
      <c r="R108" s="169" t="str">
        <f xml:space="preserve"> IF(OR('CASE DATA'!F109="DEF"), "YES", "NO")</f>
        <v>NO</v>
      </c>
      <c r="S108" s="152" t="str">
        <f>IF(R108="YES",'CASE DATA'!H109,"N/A")</f>
        <v>N/A</v>
      </c>
      <c r="T108" s="168" t="str">
        <f xml:space="preserve"> IF(R108="YES",'CASE DATA'!K109,"N/A")</f>
        <v>N/A</v>
      </c>
      <c r="U108" s="168" t="str">
        <f>IF(R108="YES",'CASE DATA'!I109+'CASE DATA'!J109+'CASE DATA'!L109+'CASE DATA'!M109+'CASE DATA'!N109+'CASE DATA'!O109+'CASE DATA'!P109+'CASE DATA'!Q109+'CASE DATA'!R109,"N/A")</f>
        <v>N/A</v>
      </c>
      <c r="V108" s="172" t="str">
        <f>IF(OR('CASE DATA'!E109="123.46",'CASE DATA'!E109="123.47"),"YES","NO")</f>
        <v>NO</v>
      </c>
      <c r="W108" s="172"/>
      <c r="X108" s="168" t="str">
        <f>IF(V108="YES",IF(C108+730.5&lt;'BASIC INFO'!$B$3, "YES","NO"), "N/A")</f>
        <v>N/A</v>
      </c>
      <c r="Y108" s="172" t="str">
        <f t="shared" si="2"/>
        <v>NO</v>
      </c>
      <c r="Z108" s="170" t="str">
        <f xml:space="preserve"> IF('BASIC INFO'!$B$6+6574.5&gt;C108, "YES", "NO")</f>
        <v>YES</v>
      </c>
    </row>
    <row r="109" spans="1:26" x14ac:dyDescent="0.3">
      <c r="A109" s="152" t="str">
        <f xml:space="preserve"> IF('CASE DATA'!A110="","",'CASE DATA'!A110)</f>
        <v/>
      </c>
      <c r="B109" s="152" t="str">
        <f xml:space="preserve"> IF('CASE DATA'!A110="","",'CASE DATA'!E110)</f>
        <v/>
      </c>
      <c r="C109" s="153">
        <f xml:space="preserve"> 'CASE DATA'!C110</f>
        <v>0</v>
      </c>
      <c r="D109" s="8" t="str">
        <f xml:space="preserve"> IF(OR('CASE DATA'!F110="JUV", 'CASE DATA'!F110="JWV"), "YES", "NO")</f>
        <v>NO</v>
      </c>
      <c r="E109" s="8" t="str" cm="1">
        <f t="array" ref="E109">IF(D109="YES",IF(SUM(COUNTIF('CASE DATA'!$F$4:$F$200, {"GTR","GPL","DEF","JUV"}))&gt;0, "YES","NO"),"N/A")</f>
        <v>N/A</v>
      </c>
      <c r="F109" s="8" t="str">
        <f>IF(D109="YES",IF(COUNTIF('CASE DATA'!$C$4:$C$200, "")-COUNTIF('CASE DATA'!$A$4:$A$200, "")&gt;0, "YES","NO"),"N/A")</f>
        <v>N/A</v>
      </c>
      <c r="G109" s="154" t="str">
        <f xml:space="preserve"> _xlfn.IFS(D109="NO", "N/A", AND('BASIC INFO'!$B$3&gt;'BASIC INFO'!$B$6+6574.5, C109+730.5&lt;'BASIC INFO'!$B$3), "YES", 'BASIC INFO'!$B$3&lt;('BASIC INFO'!$B$6+6574.5), "NOT YET 18", C109+730.5&gt;'BASIC INFO'!$B$3, "NOT YET 2 YEARS")</f>
        <v>N/A</v>
      </c>
      <c r="H109" s="169" t="str">
        <f xml:space="preserve"> IF(LEFT('CASE DATA'!E110,4)&lt;&gt;"321.",IF(OR('CASE DATA'!F110="DISM", 'CASE DATA'!F110="ACQ", 'CASE DATA'!F110="NOTF", 'CASE DATA'!F110="WTHD", 'CASE DATA'!F110="TNSF"), "YES", "NO"), "TRAFFIC")</f>
        <v>NO</v>
      </c>
      <c r="I109" s="168" t="str">
        <f xml:space="preserve"> IF(H109="YES",'CASE DATA'!K110,"N/A")</f>
        <v>N/A</v>
      </c>
      <c r="J109" s="168" t="str">
        <f>IF(H109="YES",'CASE DATA'!I110+'CASE DATA'!J110+'CASE DATA'!L110+'CASE DATA'!M110+'CASE DATA'!N110+'CASE DATA'!O110+'CASE DATA'!P110+'CASE DATA'!Q110+'CASE DATA'!R110,"N/A")</f>
        <v>N/A</v>
      </c>
      <c r="K109" s="152" t="str">
        <f xml:space="preserve"> IF(H109="YES",IF(C109+180&lt;'BASIC INFO'!$B$3, "YES", "NO"),"N/A")</f>
        <v>N/A</v>
      </c>
      <c r="L109" s="168" t="str" cm="1">
        <f t="array" ref="L109">IF(OR('CASE DATA'!F110="GTR", 'CASE DATA'!F110="GPL"),IF(SUM(COUNTIF('CASE DATA'!U110:AF110, TABLES!$N$2:$N$217&amp;"*"))&gt;0,"felony","eligible"),"n/a")</f>
        <v>n/a</v>
      </c>
      <c r="M109" s="168" t="str" cm="1">
        <f t="array" ref="M109">IF(L109="eligible",IF(OR((SUM(COUNTIF('CASE DATA'!U110:AF110,TABLES!$P$2:$P$19&amp;"*"))&gt;0),LEFT('CASE DATA'!U110:AF110,4)="717C", LEFT('CASE DATA'!U110:AF110, 3)="719", LEFT('CASE DATA'!U110:AF110,3)="720", LEFT('CASE DATA'!U110:AF110,3)="724", LEFT('CASE DATA'!U110:AF110,3)="726", LEFT('CASE DATA'!U110:AF110,3)="728", LEFT('CASE DATA'!U110:AF110,4)="901A"), "ineligible misd","eligible"),"n/a")</f>
        <v>n/a</v>
      </c>
      <c r="N109" s="168" t="str">
        <f>IF(M109="eligible",IF(COUNTIF('CASE DATA'!$C$4:$C$200, "")-COUNTIF('CASE DATA'!$A$4:$A$200, "")&gt;0, "YES","NO"),"N/A")</f>
        <v>N/A</v>
      </c>
      <c r="O109" s="168" t="str">
        <f xml:space="preserve"> IF(M109="eligible",'CASE DATA'!K110,"N/A")</f>
        <v>N/A</v>
      </c>
      <c r="P109" s="168" t="str">
        <f xml:space="preserve"> IF(M109="eligible",'CASE DATA'!I110+'CASE DATA'!J110+'CASE DATA'!L110+'CASE DATA'!M110+'CASE DATA'!N110+'CASE DATA'!O110+'CASE DATA'!M110+'CASE DATA'!Q110+'CASE DATA'!R110,"N/A")</f>
        <v>N/A</v>
      </c>
      <c r="Q109" s="8" t="str">
        <f>IF(M109="eligible",IF(C109+2920&lt;'BASIC INFO'!$B$3, "YES", "NO"),"N/A")</f>
        <v>N/A</v>
      </c>
      <c r="R109" s="169" t="str">
        <f xml:space="preserve"> IF(OR('CASE DATA'!F110="DEF"), "YES", "NO")</f>
        <v>NO</v>
      </c>
      <c r="S109" s="152" t="str">
        <f>IF(R109="YES",'CASE DATA'!H110,"N/A")</f>
        <v>N/A</v>
      </c>
      <c r="T109" s="168" t="str">
        <f xml:space="preserve"> IF(R109="YES",'CASE DATA'!K110,"N/A")</f>
        <v>N/A</v>
      </c>
      <c r="U109" s="168" t="str">
        <f>IF(R109="YES",'CASE DATA'!I110+'CASE DATA'!J110+'CASE DATA'!L110+'CASE DATA'!M110+'CASE DATA'!N110+'CASE DATA'!O110+'CASE DATA'!P110+'CASE DATA'!Q110+'CASE DATA'!R110,"N/A")</f>
        <v>N/A</v>
      </c>
      <c r="V109" s="172" t="str">
        <f>IF(OR('CASE DATA'!E110="123.46",'CASE DATA'!E110="123.47"),"YES","NO")</f>
        <v>NO</v>
      </c>
      <c r="W109" s="172"/>
      <c r="X109" s="168" t="str">
        <f>IF(V109="YES",IF(C109+730.5&lt;'BASIC INFO'!$B$3, "YES","NO"), "N/A")</f>
        <v>N/A</v>
      </c>
      <c r="Y109" s="172" t="str">
        <f t="shared" si="2"/>
        <v>NO</v>
      </c>
      <c r="Z109" s="170" t="str">
        <f xml:space="preserve"> IF('BASIC INFO'!$B$6+6574.5&gt;C109, "YES", "NO")</f>
        <v>YES</v>
      </c>
    </row>
    <row r="110" spans="1:26" x14ac:dyDescent="0.3">
      <c r="A110" s="152" t="str">
        <f xml:space="preserve"> IF('CASE DATA'!A111="","",'CASE DATA'!A111)</f>
        <v/>
      </c>
      <c r="B110" s="152" t="str">
        <f xml:space="preserve"> IF('CASE DATA'!A111="","",'CASE DATA'!E111)</f>
        <v/>
      </c>
      <c r="C110" s="153">
        <f xml:space="preserve"> 'CASE DATA'!C111</f>
        <v>0</v>
      </c>
      <c r="D110" s="8" t="str">
        <f xml:space="preserve"> IF(OR('CASE DATA'!F111="JUV", 'CASE DATA'!F111="JWV"), "YES", "NO")</f>
        <v>NO</v>
      </c>
      <c r="E110" s="8" t="str" cm="1">
        <f t="array" ref="E110">IF(D110="YES",IF(SUM(COUNTIF('CASE DATA'!$F$4:$F$200, {"GTR","GPL","DEF","JUV"}))&gt;0, "YES","NO"),"N/A")</f>
        <v>N/A</v>
      </c>
      <c r="F110" s="8" t="str">
        <f>IF(D110="YES",IF(COUNTIF('CASE DATA'!$C$4:$C$200, "")-COUNTIF('CASE DATA'!$A$4:$A$200, "")&gt;0, "YES","NO"),"N/A")</f>
        <v>N/A</v>
      </c>
      <c r="G110" s="154" t="str">
        <f xml:space="preserve"> _xlfn.IFS(D110="NO", "N/A", AND('BASIC INFO'!$B$3&gt;'BASIC INFO'!$B$6+6574.5, C110+730.5&lt;'BASIC INFO'!$B$3), "YES", 'BASIC INFO'!$B$3&lt;('BASIC INFO'!$B$6+6574.5), "NOT YET 18", C110+730.5&gt;'BASIC INFO'!$B$3, "NOT YET 2 YEARS")</f>
        <v>N/A</v>
      </c>
      <c r="H110" s="169" t="str">
        <f xml:space="preserve"> IF(LEFT('CASE DATA'!E111,4)&lt;&gt;"321.",IF(OR('CASE DATA'!F111="DISM", 'CASE DATA'!F111="ACQ", 'CASE DATA'!F111="NOTF", 'CASE DATA'!F111="WTHD", 'CASE DATA'!F111="TNSF"), "YES", "NO"), "TRAFFIC")</f>
        <v>NO</v>
      </c>
      <c r="I110" s="168" t="str">
        <f xml:space="preserve"> IF(H110="YES",'CASE DATA'!K111,"N/A")</f>
        <v>N/A</v>
      </c>
      <c r="J110" s="168" t="str">
        <f>IF(H110="YES",'CASE DATA'!I111+'CASE DATA'!J111+'CASE DATA'!L111+'CASE DATA'!M111+'CASE DATA'!N111+'CASE DATA'!O111+'CASE DATA'!P111+'CASE DATA'!Q111+'CASE DATA'!R111,"N/A")</f>
        <v>N/A</v>
      </c>
      <c r="K110" s="152" t="str">
        <f xml:space="preserve"> IF(H110="YES",IF(C110+180&lt;'BASIC INFO'!$B$3, "YES", "NO"),"N/A")</f>
        <v>N/A</v>
      </c>
      <c r="L110" s="168" t="str" cm="1">
        <f t="array" ref="L110">IF(OR('CASE DATA'!F111="GTR", 'CASE DATA'!F111="GPL"),IF(SUM(COUNTIF('CASE DATA'!U111:AF111, TABLES!$N$2:$N$217&amp;"*"))&gt;0,"felony","eligible"),"n/a")</f>
        <v>n/a</v>
      </c>
      <c r="M110" s="168" t="str" cm="1">
        <f t="array" ref="M110">IF(L110="eligible",IF(OR((SUM(COUNTIF('CASE DATA'!U111:AF111,TABLES!$P$2:$P$19&amp;"*"))&gt;0),LEFT('CASE DATA'!U111:AF111,4)="717C", LEFT('CASE DATA'!U111:AF111, 3)="719", LEFT('CASE DATA'!U111:AF111,3)="720", LEFT('CASE DATA'!U111:AF111,3)="724", LEFT('CASE DATA'!U111:AF111,3)="726", LEFT('CASE DATA'!U111:AF111,3)="728", LEFT('CASE DATA'!U111:AF111,4)="901A"), "ineligible misd","eligible"),"n/a")</f>
        <v>n/a</v>
      </c>
      <c r="N110" s="168" t="str">
        <f>IF(M110="eligible",IF(COUNTIF('CASE DATA'!$C$4:$C$200, "")-COUNTIF('CASE DATA'!$A$4:$A$200, "")&gt;0, "YES","NO"),"N/A")</f>
        <v>N/A</v>
      </c>
      <c r="O110" s="168" t="str">
        <f xml:space="preserve"> IF(M110="eligible",'CASE DATA'!K111,"N/A")</f>
        <v>N/A</v>
      </c>
      <c r="P110" s="168" t="str">
        <f xml:space="preserve"> IF(M110="eligible",'CASE DATA'!I111+'CASE DATA'!J111+'CASE DATA'!L111+'CASE DATA'!M111+'CASE DATA'!N111+'CASE DATA'!O111+'CASE DATA'!M111+'CASE DATA'!Q111+'CASE DATA'!R111,"N/A")</f>
        <v>N/A</v>
      </c>
      <c r="Q110" s="8" t="str">
        <f>IF(M110="eligible",IF(C110+2920&lt;'BASIC INFO'!$B$3, "YES", "NO"),"N/A")</f>
        <v>N/A</v>
      </c>
      <c r="R110" s="169" t="str">
        <f xml:space="preserve"> IF(OR('CASE DATA'!F111="DEF"), "YES", "NO")</f>
        <v>NO</v>
      </c>
      <c r="S110" s="152" t="str">
        <f>IF(R110="YES",'CASE DATA'!H111,"N/A")</f>
        <v>N/A</v>
      </c>
      <c r="T110" s="168" t="str">
        <f xml:space="preserve"> IF(R110="YES",'CASE DATA'!K111,"N/A")</f>
        <v>N/A</v>
      </c>
      <c r="U110" s="168" t="str">
        <f>IF(R110="YES",'CASE DATA'!I111+'CASE DATA'!J111+'CASE DATA'!L111+'CASE DATA'!M111+'CASE DATA'!N111+'CASE DATA'!O111+'CASE DATA'!P111+'CASE DATA'!Q111+'CASE DATA'!R111,"N/A")</f>
        <v>N/A</v>
      </c>
      <c r="V110" s="172" t="str">
        <f>IF(OR('CASE DATA'!E111="123.46",'CASE DATA'!E111="123.47"),"YES","NO")</f>
        <v>NO</v>
      </c>
      <c r="W110" s="172"/>
      <c r="X110" s="168" t="str">
        <f>IF(V110="YES",IF(C110+730.5&lt;'BASIC INFO'!$B$3, "YES","NO"), "N/A")</f>
        <v>N/A</v>
      </c>
      <c r="Y110" s="172" t="str">
        <f t="shared" si="2"/>
        <v>NO</v>
      </c>
      <c r="Z110" s="170" t="str">
        <f xml:space="preserve"> IF('BASIC INFO'!$B$6+6574.5&gt;C110, "YES", "NO")</f>
        <v>YES</v>
      </c>
    </row>
    <row r="111" spans="1:26" x14ac:dyDescent="0.3">
      <c r="A111" s="152" t="str">
        <f xml:space="preserve"> IF('CASE DATA'!A112="","",'CASE DATA'!A112)</f>
        <v/>
      </c>
      <c r="B111" s="152" t="str">
        <f xml:space="preserve"> IF('CASE DATA'!A112="","",'CASE DATA'!E112)</f>
        <v/>
      </c>
      <c r="C111" s="153">
        <f xml:space="preserve"> 'CASE DATA'!C112</f>
        <v>0</v>
      </c>
      <c r="D111" s="8" t="str">
        <f xml:space="preserve"> IF(OR('CASE DATA'!F112="JUV", 'CASE DATA'!F112="JWV"), "YES", "NO")</f>
        <v>NO</v>
      </c>
      <c r="E111" s="8" t="str" cm="1">
        <f t="array" ref="E111">IF(D111="YES",IF(SUM(COUNTIF('CASE DATA'!$F$4:$F$200, {"GTR","GPL","DEF","JUV"}))&gt;0, "YES","NO"),"N/A")</f>
        <v>N/A</v>
      </c>
      <c r="F111" s="8" t="str">
        <f>IF(D111="YES",IF(COUNTIF('CASE DATA'!$C$4:$C$200, "")-COUNTIF('CASE DATA'!$A$4:$A$200, "")&gt;0, "YES","NO"),"N/A")</f>
        <v>N/A</v>
      </c>
      <c r="G111" s="154" t="str">
        <f xml:space="preserve"> _xlfn.IFS(D111="NO", "N/A", AND('BASIC INFO'!$B$3&gt;'BASIC INFO'!$B$6+6574.5, C111+730.5&lt;'BASIC INFO'!$B$3), "YES", 'BASIC INFO'!$B$3&lt;('BASIC INFO'!$B$6+6574.5), "NOT YET 18", C111+730.5&gt;'BASIC INFO'!$B$3, "NOT YET 2 YEARS")</f>
        <v>N/A</v>
      </c>
      <c r="H111" s="169" t="str">
        <f xml:space="preserve"> IF(LEFT('CASE DATA'!E112,4)&lt;&gt;"321.",IF(OR('CASE DATA'!F112="DISM", 'CASE DATA'!F112="ACQ", 'CASE DATA'!F112="NOTF", 'CASE DATA'!F112="WTHD", 'CASE DATA'!F112="TNSF"), "YES", "NO"), "TRAFFIC")</f>
        <v>NO</v>
      </c>
      <c r="I111" s="168" t="str">
        <f xml:space="preserve"> IF(H111="YES",'CASE DATA'!K112,"N/A")</f>
        <v>N/A</v>
      </c>
      <c r="J111" s="168" t="str">
        <f>IF(H111="YES",'CASE DATA'!I112+'CASE DATA'!J112+'CASE DATA'!L112+'CASE DATA'!M112+'CASE DATA'!N112+'CASE DATA'!O112+'CASE DATA'!P112+'CASE DATA'!Q112+'CASE DATA'!R112,"N/A")</f>
        <v>N/A</v>
      </c>
      <c r="K111" s="152" t="str">
        <f xml:space="preserve"> IF(H111="YES",IF(C111+180&lt;'BASIC INFO'!$B$3, "YES", "NO"),"N/A")</f>
        <v>N/A</v>
      </c>
      <c r="L111" s="168" t="str" cm="1">
        <f t="array" ref="L111">IF(OR('CASE DATA'!F112="GTR", 'CASE DATA'!F112="GPL"),IF(SUM(COUNTIF('CASE DATA'!U112:AF112, TABLES!$N$2:$N$217&amp;"*"))&gt;0,"felony","eligible"),"n/a")</f>
        <v>n/a</v>
      </c>
      <c r="M111" s="168" t="str" cm="1">
        <f t="array" ref="M111">IF(L111="eligible",IF(OR((SUM(COUNTIF('CASE DATA'!U112:AF112,TABLES!$P$2:$P$19&amp;"*"))&gt;0),LEFT('CASE DATA'!U112:AF112,4)="717C", LEFT('CASE DATA'!U112:AF112, 3)="719", LEFT('CASE DATA'!U112:AF112,3)="720", LEFT('CASE DATA'!U112:AF112,3)="724", LEFT('CASE DATA'!U112:AF112,3)="726", LEFT('CASE DATA'!U112:AF112,3)="728", LEFT('CASE DATA'!U112:AF112,4)="901A"), "ineligible misd","eligible"),"n/a")</f>
        <v>n/a</v>
      </c>
      <c r="N111" s="168" t="str">
        <f>IF(M111="eligible",IF(COUNTIF('CASE DATA'!$C$4:$C$200, "")-COUNTIF('CASE DATA'!$A$4:$A$200, "")&gt;0, "YES","NO"),"N/A")</f>
        <v>N/A</v>
      </c>
      <c r="O111" s="168" t="str">
        <f xml:space="preserve"> IF(M111="eligible",'CASE DATA'!K112,"N/A")</f>
        <v>N/A</v>
      </c>
      <c r="P111" s="168" t="str">
        <f xml:space="preserve"> IF(M111="eligible",'CASE DATA'!I112+'CASE DATA'!J112+'CASE DATA'!L112+'CASE DATA'!M112+'CASE DATA'!N112+'CASE DATA'!O112+'CASE DATA'!M112+'CASE DATA'!Q112+'CASE DATA'!R112,"N/A")</f>
        <v>N/A</v>
      </c>
      <c r="Q111" s="8" t="str">
        <f>IF(M111="eligible",IF(C111+2920&lt;'BASIC INFO'!$B$3, "YES", "NO"),"N/A")</f>
        <v>N/A</v>
      </c>
      <c r="R111" s="169" t="str">
        <f xml:space="preserve"> IF(OR('CASE DATA'!F112="DEF"), "YES", "NO")</f>
        <v>NO</v>
      </c>
      <c r="S111" s="152" t="str">
        <f>IF(R111="YES",'CASE DATA'!H112,"N/A")</f>
        <v>N/A</v>
      </c>
      <c r="T111" s="168" t="str">
        <f xml:space="preserve"> IF(R111="YES",'CASE DATA'!K112,"N/A")</f>
        <v>N/A</v>
      </c>
      <c r="U111" s="168" t="str">
        <f>IF(R111="YES",'CASE DATA'!I112+'CASE DATA'!J112+'CASE DATA'!L112+'CASE DATA'!M112+'CASE DATA'!N112+'CASE DATA'!O112+'CASE DATA'!P112+'CASE DATA'!Q112+'CASE DATA'!R112,"N/A")</f>
        <v>N/A</v>
      </c>
      <c r="V111" s="172" t="str">
        <f>IF(OR('CASE DATA'!E112="123.46",'CASE DATA'!E112="123.47"),"YES","NO")</f>
        <v>NO</v>
      </c>
      <c r="W111" s="172"/>
      <c r="X111" s="168" t="str">
        <f>IF(V111="YES",IF(C111+730.5&lt;'BASIC INFO'!$B$3, "YES","NO"), "N/A")</f>
        <v>N/A</v>
      </c>
      <c r="Y111" s="172" t="str">
        <f t="shared" si="2"/>
        <v>NO</v>
      </c>
      <c r="Z111" s="170" t="str">
        <f xml:space="preserve"> IF('BASIC INFO'!$B$6+6574.5&gt;C111, "YES", "NO")</f>
        <v>YES</v>
      </c>
    </row>
    <row r="112" spans="1:26" x14ac:dyDescent="0.3">
      <c r="A112" s="152" t="str">
        <f xml:space="preserve"> IF('CASE DATA'!A113="","",'CASE DATA'!A113)</f>
        <v/>
      </c>
      <c r="B112" s="152" t="str">
        <f xml:space="preserve"> IF('CASE DATA'!A113="","",'CASE DATA'!E113)</f>
        <v/>
      </c>
      <c r="C112" s="153">
        <f xml:space="preserve"> 'CASE DATA'!C113</f>
        <v>0</v>
      </c>
      <c r="D112" s="8" t="str">
        <f xml:space="preserve"> IF(OR('CASE DATA'!F113="JUV", 'CASE DATA'!F113="JWV"), "YES", "NO")</f>
        <v>NO</v>
      </c>
      <c r="E112" s="8" t="str" cm="1">
        <f t="array" ref="E112">IF(D112="YES",IF(SUM(COUNTIF('CASE DATA'!$F$4:$F$200, {"GTR","GPL","DEF","JUV"}))&gt;0, "YES","NO"),"N/A")</f>
        <v>N/A</v>
      </c>
      <c r="F112" s="8" t="str">
        <f>IF(D112="YES",IF(COUNTIF('CASE DATA'!$C$4:$C$200, "")-COUNTIF('CASE DATA'!$A$4:$A$200, "")&gt;0, "YES","NO"),"N/A")</f>
        <v>N/A</v>
      </c>
      <c r="G112" s="154" t="str">
        <f xml:space="preserve"> _xlfn.IFS(D112="NO", "N/A", AND('BASIC INFO'!$B$3&gt;'BASIC INFO'!$B$6+6574.5, C112+730.5&lt;'BASIC INFO'!$B$3), "YES", 'BASIC INFO'!$B$3&lt;('BASIC INFO'!$B$6+6574.5), "NOT YET 18", C112+730.5&gt;'BASIC INFO'!$B$3, "NOT YET 2 YEARS")</f>
        <v>N/A</v>
      </c>
      <c r="H112" s="169" t="str">
        <f xml:space="preserve"> IF(LEFT('CASE DATA'!E113,4)&lt;&gt;"321.",IF(OR('CASE DATA'!F113="DISM", 'CASE DATA'!F113="ACQ", 'CASE DATA'!F113="NOTF", 'CASE DATA'!F113="WTHD", 'CASE DATA'!F113="TNSF"), "YES", "NO"), "TRAFFIC")</f>
        <v>NO</v>
      </c>
      <c r="I112" s="168" t="str">
        <f xml:space="preserve"> IF(H112="YES",'CASE DATA'!K113,"N/A")</f>
        <v>N/A</v>
      </c>
      <c r="J112" s="168" t="str">
        <f>IF(H112="YES",'CASE DATA'!I113+'CASE DATA'!J113+'CASE DATA'!L113+'CASE DATA'!M113+'CASE DATA'!N113+'CASE DATA'!O113+'CASE DATA'!P113+'CASE DATA'!Q113+'CASE DATA'!R113,"N/A")</f>
        <v>N/A</v>
      </c>
      <c r="K112" s="152" t="str">
        <f xml:space="preserve"> IF(H112="YES",IF(C112+180&lt;'BASIC INFO'!$B$3, "YES", "NO"),"N/A")</f>
        <v>N/A</v>
      </c>
      <c r="L112" s="168" t="str" cm="1">
        <f t="array" ref="L112">IF(OR('CASE DATA'!F113="GTR", 'CASE DATA'!F113="GPL"),IF(SUM(COUNTIF('CASE DATA'!U113:AF113, TABLES!$N$2:$N$217&amp;"*"))&gt;0,"felony","eligible"),"n/a")</f>
        <v>n/a</v>
      </c>
      <c r="M112" s="168" t="str" cm="1">
        <f t="array" ref="M112">IF(L112="eligible",IF(OR((SUM(COUNTIF('CASE DATA'!U113:AF113,TABLES!$P$2:$P$19&amp;"*"))&gt;0),LEFT('CASE DATA'!U113:AF113,4)="717C", LEFT('CASE DATA'!U113:AF113, 3)="719", LEFT('CASE DATA'!U113:AF113,3)="720", LEFT('CASE DATA'!U113:AF113,3)="724", LEFT('CASE DATA'!U113:AF113,3)="726", LEFT('CASE DATA'!U113:AF113,3)="728", LEFT('CASE DATA'!U113:AF113,4)="901A"), "ineligible misd","eligible"),"n/a")</f>
        <v>n/a</v>
      </c>
      <c r="N112" s="168" t="str">
        <f>IF(M112="eligible",IF(COUNTIF('CASE DATA'!$C$4:$C$200, "")-COUNTIF('CASE DATA'!$A$4:$A$200, "")&gt;0, "YES","NO"),"N/A")</f>
        <v>N/A</v>
      </c>
      <c r="O112" s="168" t="str">
        <f xml:space="preserve"> IF(M112="eligible",'CASE DATA'!K113,"N/A")</f>
        <v>N/A</v>
      </c>
      <c r="P112" s="168" t="str">
        <f xml:space="preserve"> IF(M112="eligible",'CASE DATA'!I113+'CASE DATA'!J113+'CASE DATA'!L113+'CASE DATA'!M113+'CASE DATA'!N113+'CASE DATA'!O113+'CASE DATA'!M113+'CASE DATA'!Q113+'CASE DATA'!R113,"N/A")</f>
        <v>N/A</v>
      </c>
      <c r="Q112" s="8" t="str">
        <f>IF(M112="eligible",IF(C112+2920&lt;'BASIC INFO'!$B$3, "YES", "NO"),"N/A")</f>
        <v>N/A</v>
      </c>
      <c r="R112" s="169" t="str">
        <f xml:space="preserve"> IF(OR('CASE DATA'!F113="DEF"), "YES", "NO")</f>
        <v>NO</v>
      </c>
      <c r="S112" s="152" t="str">
        <f>IF(R112="YES",'CASE DATA'!H113,"N/A")</f>
        <v>N/A</v>
      </c>
      <c r="T112" s="168" t="str">
        <f xml:space="preserve"> IF(R112="YES",'CASE DATA'!K113,"N/A")</f>
        <v>N/A</v>
      </c>
      <c r="U112" s="168" t="str">
        <f>IF(R112="YES",'CASE DATA'!I113+'CASE DATA'!J113+'CASE DATA'!L113+'CASE DATA'!M113+'CASE DATA'!N113+'CASE DATA'!O113+'CASE DATA'!P113+'CASE DATA'!Q113+'CASE DATA'!R113,"N/A")</f>
        <v>N/A</v>
      </c>
      <c r="V112" s="172" t="str">
        <f>IF(OR('CASE DATA'!E113="123.46",'CASE DATA'!E113="123.47"),"YES","NO")</f>
        <v>NO</v>
      </c>
      <c r="W112" s="172"/>
      <c r="X112" s="168" t="str">
        <f>IF(V112="YES",IF(C112+730.5&lt;'BASIC INFO'!$B$3, "YES","NO"), "N/A")</f>
        <v>N/A</v>
      </c>
      <c r="Y112" s="172" t="str">
        <f t="shared" si="2"/>
        <v>NO</v>
      </c>
      <c r="Z112" s="170" t="str">
        <f xml:space="preserve"> IF('BASIC INFO'!$B$6+6574.5&gt;C112, "YES", "NO")</f>
        <v>YES</v>
      </c>
    </row>
    <row r="113" spans="1:26" x14ac:dyDescent="0.3">
      <c r="A113" s="152" t="str">
        <f xml:space="preserve"> IF('CASE DATA'!A114="","",'CASE DATA'!A114)</f>
        <v/>
      </c>
      <c r="B113" s="152" t="str">
        <f xml:space="preserve"> IF('CASE DATA'!A114="","",'CASE DATA'!E114)</f>
        <v/>
      </c>
      <c r="C113" s="153">
        <f xml:space="preserve"> 'CASE DATA'!C114</f>
        <v>0</v>
      </c>
      <c r="D113" s="8" t="str">
        <f xml:space="preserve"> IF(OR('CASE DATA'!F114="JUV", 'CASE DATA'!F114="JWV"), "YES", "NO")</f>
        <v>NO</v>
      </c>
      <c r="E113" s="8" t="str" cm="1">
        <f t="array" ref="E113">IF(D113="YES",IF(SUM(COUNTIF('CASE DATA'!$F$4:$F$200, {"GTR","GPL","DEF","JUV"}))&gt;0, "YES","NO"),"N/A")</f>
        <v>N/A</v>
      </c>
      <c r="F113" s="8" t="str">
        <f>IF(D113="YES",IF(COUNTIF('CASE DATA'!$C$4:$C$200, "")-COUNTIF('CASE DATA'!$A$4:$A$200, "")&gt;0, "YES","NO"),"N/A")</f>
        <v>N/A</v>
      </c>
      <c r="G113" s="154" t="str">
        <f xml:space="preserve"> _xlfn.IFS(D113="NO", "N/A", AND('BASIC INFO'!$B$3&gt;'BASIC INFO'!$B$6+6574.5, C113+730.5&lt;'BASIC INFO'!$B$3), "YES", 'BASIC INFO'!$B$3&lt;('BASIC INFO'!$B$6+6574.5), "NOT YET 18", C113+730.5&gt;'BASIC INFO'!$B$3, "NOT YET 2 YEARS")</f>
        <v>N/A</v>
      </c>
      <c r="H113" s="169" t="str">
        <f xml:space="preserve"> IF(LEFT('CASE DATA'!E114,4)&lt;&gt;"321.",IF(OR('CASE DATA'!F114="DISM", 'CASE DATA'!F114="ACQ", 'CASE DATA'!F114="NOTF", 'CASE DATA'!F114="WTHD", 'CASE DATA'!F114="TNSF"), "YES", "NO"), "TRAFFIC")</f>
        <v>NO</v>
      </c>
      <c r="I113" s="168" t="str">
        <f xml:space="preserve"> IF(H113="YES",'CASE DATA'!K114,"N/A")</f>
        <v>N/A</v>
      </c>
      <c r="J113" s="168" t="str">
        <f>IF(H113="YES",'CASE DATA'!I114+'CASE DATA'!J114+'CASE DATA'!L114+'CASE DATA'!M114+'CASE DATA'!N114+'CASE DATA'!O114+'CASE DATA'!P114+'CASE DATA'!Q114+'CASE DATA'!R114,"N/A")</f>
        <v>N/A</v>
      </c>
      <c r="K113" s="152" t="str">
        <f xml:space="preserve"> IF(H113="YES",IF(C113+180&lt;'BASIC INFO'!$B$3, "YES", "NO"),"N/A")</f>
        <v>N/A</v>
      </c>
      <c r="L113" s="168" t="str" cm="1">
        <f t="array" ref="L113">IF(OR('CASE DATA'!F114="GTR", 'CASE DATA'!F114="GPL"),IF(SUM(COUNTIF('CASE DATA'!U114:AF114, TABLES!$N$2:$N$217&amp;"*"))&gt;0,"felony","eligible"),"n/a")</f>
        <v>n/a</v>
      </c>
      <c r="M113" s="168" t="str" cm="1">
        <f t="array" ref="M113">IF(L113="eligible",IF(OR((SUM(COUNTIF('CASE DATA'!U114:AF114,TABLES!$P$2:$P$19&amp;"*"))&gt;0),LEFT('CASE DATA'!U114:AF114,4)="717C", LEFT('CASE DATA'!U114:AF114, 3)="719", LEFT('CASE DATA'!U114:AF114,3)="720", LEFT('CASE DATA'!U114:AF114,3)="724", LEFT('CASE DATA'!U114:AF114,3)="726", LEFT('CASE DATA'!U114:AF114,3)="728", LEFT('CASE DATA'!U114:AF114,4)="901A"), "ineligible misd","eligible"),"n/a")</f>
        <v>n/a</v>
      </c>
      <c r="N113" s="168" t="str">
        <f>IF(M113="eligible",IF(COUNTIF('CASE DATA'!$C$4:$C$200, "")-COUNTIF('CASE DATA'!$A$4:$A$200, "")&gt;0, "YES","NO"),"N/A")</f>
        <v>N/A</v>
      </c>
      <c r="O113" s="168" t="str">
        <f xml:space="preserve"> IF(M113="eligible",'CASE DATA'!K114,"N/A")</f>
        <v>N/A</v>
      </c>
      <c r="P113" s="168" t="str">
        <f xml:space="preserve"> IF(M113="eligible",'CASE DATA'!I114+'CASE DATA'!J114+'CASE DATA'!L114+'CASE DATA'!M114+'CASE DATA'!N114+'CASE DATA'!O114+'CASE DATA'!M114+'CASE DATA'!Q114+'CASE DATA'!R114,"N/A")</f>
        <v>N/A</v>
      </c>
      <c r="Q113" s="8" t="str">
        <f>IF(M113="eligible",IF(C113+2920&lt;'BASIC INFO'!$B$3, "YES", "NO"),"N/A")</f>
        <v>N/A</v>
      </c>
      <c r="R113" s="169" t="str">
        <f xml:space="preserve"> IF(OR('CASE DATA'!F114="DEF"), "YES", "NO")</f>
        <v>NO</v>
      </c>
      <c r="S113" s="152" t="str">
        <f>IF(R113="YES",'CASE DATA'!H114,"N/A")</f>
        <v>N/A</v>
      </c>
      <c r="T113" s="168" t="str">
        <f xml:space="preserve"> IF(R113="YES",'CASE DATA'!K114,"N/A")</f>
        <v>N/A</v>
      </c>
      <c r="U113" s="168" t="str">
        <f>IF(R113="YES",'CASE DATA'!I114+'CASE DATA'!J114+'CASE DATA'!L114+'CASE DATA'!M114+'CASE DATA'!N114+'CASE DATA'!O114+'CASE DATA'!P114+'CASE DATA'!Q114+'CASE DATA'!R114,"N/A")</f>
        <v>N/A</v>
      </c>
      <c r="V113" s="172" t="str">
        <f>IF(OR('CASE DATA'!E114="123.46",'CASE DATA'!E114="123.47"),"YES","NO")</f>
        <v>NO</v>
      </c>
      <c r="W113" s="172"/>
      <c r="X113" s="168" t="str">
        <f>IF(V113="YES",IF(C113+730.5&lt;'BASIC INFO'!$B$3, "YES","NO"), "N/A")</f>
        <v>N/A</v>
      </c>
      <c r="Y113" s="172" t="str">
        <f t="shared" si="2"/>
        <v>NO</v>
      </c>
      <c r="Z113" s="170" t="str">
        <f xml:space="preserve"> IF('BASIC INFO'!$B$6+6574.5&gt;C113, "YES", "NO")</f>
        <v>YES</v>
      </c>
    </row>
    <row r="114" spans="1:26" x14ac:dyDescent="0.3">
      <c r="A114" s="152" t="str">
        <f xml:space="preserve"> IF('CASE DATA'!A115="","",'CASE DATA'!A115)</f>
        <v/>
      </c>
      <c r="B114" s="152" t="str">
        <f xml:space="preserve"> IF('CASE DATA'!A115="","",'CASE DATA'!E115)</f>
        <v/>
      </c>
      <c r="C114" s="153">
        <f xml:space="preserve"> 'CASE DATA'!C115</f>
        <v>0</v>
      </c>
      <c r="D114" s="8" t="str">
        <f xml:space="preserve"> IF(OR('CASE DATA'!F115="JUV", 'CASE DATA'!F115="JWV"), "YES", "NO")</f>
        <v>NO</v>
      </c>
      <c r="E114" s="8" t="str" cm="1">
        <f t="array" ref="E114">IF(D114="YES",IF(SUM(COUNTIF('CASE DATA'!$F$4:$F$200, {"GTR","GPL","DEF","JUV"}))&gt;0, "YES","NO"),"N/A")</f>
        <v>N/A</v>
      </c>
      <c r="F114" s="8" t="str">
        <f>IF(D114="YES",IF(COUNTIF('CASE DATA'!$C$4:$C$200, "")-COUNTIF('CASE DATA'!$A$4:$A$200, "")&gt;0, "YES","NO"),"N/A")</f>
        <v>N/A</v>
      </c>
      <c r="G114" s="154" t="str">
        <f xml:space="preserve"> _xlfn.IFS(D114="NO", "N/A", AND('BASIC INFO'!$B$3&gt;'BASIC INFO'!$B$6+6574.5, C114+730.5&lt;'BASIC INFO'!$B$3), "YES", 'BASIC INFO'!$B$3&lt;('BASIC INFO'!$B$6+6574.5), "NOT YET 18", C114+730.5&gt;'BASIC INFO'!$B$3, "NOT YET 2 YEARS")</f>
        <v>N/A</v>
      </c>
      <c r="H114" s="169" t="str">
        <f xml:space="preserve"> IF(LEFT('CASE DATA'!E115,4)&lt;&gt;"321.",IF(OR('CASE DATA'!F115="DISM", 'CASE DATA'!F115="ACQ", 'CASE DATA'!F115="NOTF", 'CASE DATA'!F115="WTHD", 'CASE DATA'!F115="TNSF"), "YES", "NO"), "TRAFFIC")</f>
        <v>NO</v>
      </c>
      <c r="I114" s="168" t="str">
        <f xml:space="preserve"> IF(H114="YES",'CASE DATA'!K115,"N/A")</f>
        <v>N/A</v>
      </c>
      <c r="J114" s="168" t="str">
        <f>IF(H114="YES",'CASE DATA'!I115+'CASE DATA'!J115+'CASE DATA'!L115+'CASE DATA'!M115+'CASE DATA'!N115+'CASE DATA'!O115+'CASE DATA'!P115+'CASE DATA'!Q115+'CASE DATA'!R115,"N/A")</f>
        <v>N/A</v>
      </c>
      <c r="K114" s="152" t="str">
        <f xml:space="preserve"> IF(H114="YES",IF(C114+180&lt;'BASIC INFO'!$B$3, "YES", "NO"),"N/A")</f>
        <v>N/A</v>
      </c>
      <c r="L114" s="168" t="str" cm="1">
        <f t="array" ref="L114">IF(OR('CASE DATA'!F115="GTR", 'CASE DATA'!F115="GPL"),IF(SUM(COUNTIF('CASE DATA'!U115:AF115, TABLES!$N$2:$N$217&amp;"*"))&gt;0,"felony","eligible"),"n/a")</f>
        <v>n/a</v>
      </c>
      <c r="M114" s="168" t="str" cm="1">
        <f t="array" ref="M114">IF(L114="eligible",IF(OR((SUM(COUNTIF('CASE DATA'!U115:AF115,TABLES!$P$2:$P$19&amp;"*"))&gt;0),LEFT('CASE DATA'!U115:AF115,4)="717C", LEFT('CASE DATA'!U115:AF115, 3)="719", LEFT('CASE DATA'!U115:AF115,3)="720", LEFT('CASE DATA'!U115:AF115,3)="724", LEFT('CASE DATA'!U115:AF115,3)="726", LEFT('CASE DATA'!U115:AF115,3)="728", LEFT('CASE DATA'!U115:AF115,4)="901A"), "ineligible misd","eligible"),"n/a")</f>
        <v>n/a</v>
      </c>
      <c r="N114" s="168" t="str">
        <f>IF(M114="eligible",IF(COUNTIF('CASE DATA'!$C$4:$C$200, "")-COUNTIF('CASE DATA'!$A$4:$A$200, "")&gt;0, "YES","NO"),"N/A")</f>
        <v>N/A</v>
      </c>
      <c r="O114" s="168" t="str">
        <f xml:space="preserve"> IF(M114="eligible",'CASE DATA'!K115,"N/A")</f>
        <v>N/A</v>
      </c>
      <c r="P114" s="168" t="str">
        <f xml:space="preserve"> IF(M114="eligible",'CASE DATA'!I115+'CASE DATA'!J115+'CASE DATA'!L115+'CASE DATA'!M115+'CASE DATA'!N115+'CASE DATA'!O115+'CASE DATA'!M115+'CASE DATA'!Q115+'CASE DATA'!R115,"N/A")</f>
        <v>N/A</v>
      </c>
      <c r="Q114" s="8" t="str">
        <f>IF(M114="eligible",IF(C114+2920&lt;'BASIC INFO'!$B$3, "YES", "NO"),"N/A")</f>
        <v>N/A</v>
      </c>
      <c r="R114" s="169" t="str">
        <f xml:space="preserve"> IF(OR('CASE DATA'!F115="DEF"), "YES", "NO")</f>
        <v>NO</v>
      </c>
      <c r="S114" s="152" t="str">
        <f>IF(R114="YES",'CASE DATA'!H115,"N/A")</f>
        <v>N/A</v>
      </c>
      <c r="T114" s="168" t="str">
        <f xml:space="preserve"> IF(R114="YES",'CASE DATA'!K115,"N/A")</f>
        <v>N/A</v>
      </c>
      <c r="U114" s="168" t="str">
        <f>IF(R114="YES",'CASE DATA'!I115+'CASE DATA'!J115+'CASE DATA'!L115+'CASE DATA'!M115+'CASE DATA'!N115+'CASE DATA'!O115+'CASE DATA'!P115+'CASE DATA'!Q115+'CASE DATA'!R115,"N/A")</f>
        <v>N/A</v>
      </c>
      <c r="V114" s="172" t="str">
        <f>IF(OR('CASE DATA'!E115="123.46",'CASE DATA'!E115="123.47"),"YES","NO")</f>
        <v>NO</v>
      </c>
      <c r="W114" s="172"/>
      <c r="X114" s="168" t="str">
        <f>IF(V114="YES",IF(C114+730.5&lt;'BASIC INFO'!$B$3, "YES","NO"), "N/A")</f>
        <v>N/A</v>
      </c>
      <c r="Y114" s="172" t="str">
        <f t="shared" si="2"/>
        <v>NO</v>
      </c>
      <c r="Z114" s="170" t="str">
        <f xml:space="preserve"> IF('BASIC INFO'!$B$6+6574.5&gt;C114, "YES", "NO")</f>
        <v>YES</v>
      </c>
    </row>
    <row r="115" spans="1:26" x14ac:dyDescent="0.3">
      <c r="A115" s="152" t="str">
        <f xml:space="preserve"> IF('CASE DATA'!A116="","",'CASE DATA'!A116)</f>
        <v/>
      </c>
      <c r="B115" s="152" t="str">
        <f xml:space="preserve"> IF('CASE DATA'!A116="","",'CASE DATA'!E116)</f>
        <v/>
      </c>
      <c r="C115" s="153">
        <f xml:space="preserve"> 'CASE DATA'!C116</f>
        <v>0</v>
      </c>
      <c r="D115" s="8" t="str">
        <f xml:space="preserve"> IF(OR('CASE DATA'!F116="JUV", 'CASE DATA'!F116="JWV"), "YES", "NO")</f>
        <v>NO</v>
      </c>
      <c r="E115" s="8" t="str" cm="1">
        <f t="array" ref="E115">IF(D115="YES",IF(SUM(COUNTIF('CASE DATA'!$F$4:$F$200, {"GTR","GPL","DEF","JUV"}))&gt;0, "YES","NO"),"N/A")</f>
        <v>N/A</v>
      </c>
      <c r="F115" s="8" t="str">
        <f>IF(D115="YES",IF(COUNTIF('CASE DATA'!$C$4:$C$200, "")-COUNTIF('CASE DATA'!$A$4:$A$200, "")&gt;0, "YES","NO"),"N/A")</f>
        <v>N/A</v>
      </c>
      <c r="G115" s="154" t="str">
        <f xml:space="preserve"> _xlfn.IFS(D115="NO", "N/A", AND('BASIC INFO'!$B$3&gt;'BASIC INFO'!$B$6+6574.5, C115+730.5&lt;'BASIC INFO'!$B$3), "YES", 'BASIC INFO'!$B$3&lt;('BASIC INFO'!$B$6+6574.5), "NOT YET 18", C115+730.5&gt;'BASIC INFO'!$B$3, "NOT YET 2 YEARS")</f>
        <v>N/A</v>
      </c>
      <c r="H115" s="169" t="str">
        <f xml:space="preserve"> IF(LEFT('CASE DATA'!E116,4)&lt;&gt;"321.",IF(OR('CASE DATA'!F116="DISM", 'CASE DATA'!F116="ACQ", 'CASE DATA'!F116="NOTF", 'CASE DATA'!F116="WTHD", 'CASE DATA'!F116="TNSF"), "YES", "NO"), "TRAFFIC")</f>
        <v>NO</v>
      </c>
      <c r="I115" s="168" t="str">
        <f xml:space="preserve"> IF(H115="YES",'CASE DATA'!K116,"N/A")</f>
        <v>N/A</v>
      </c>
      <c r="J115" s="168" t="str">
        <f>IF(H115="YES",'CASE DATA'!I116+'CASE DATA'!J116+'CASE DATA'!L116+'CASE DATA'!M116+'CASE DATA'!N116+'CASE DATA'!O116+'CASE DATA'!P116+'CASE DATA'!Q116+'CASE DATA'!R116,"N/A")</f>
        <v>N/A</v>
      </c>
      <c r="K115" s="152" t="str">
        <f xml:space="preserve"> IF(H115="YES",IF(C115+180&lt;'BASIC INFO'!$B$3, "YES", "NO"),"N/A")</f>
        <v>N/A</v>
      </c>
      <c r="L115" s="168" t="str" cm="1">
        <f t="array" ref="L115">IF(OR('CASE DATA'!F116="GTR", 'CASE DATA'!F116="GPL"),IF(SUM(COUNTIF('CASE DATA'!U116:AF116, TABLES!$N$2:$N$217&amp;"*"))&gt;0,"felony","eligible"),"n/a")</f>
        <v>n/a</v>
      </c>
      <c r="M115" s="168" t="str" cm="1">
        <f t="array" ref="M115">IF(L115="eligible",IF(OR((SUM(COUNTIF('CASE DATA'!U116:AF116,TABLES!$P$2:$P$19&amp;"*"))&gt;0),LEFT('CASE DATA'!U116:AF116,4)="717C", LEFT('CASE DATA'!U116:AF116, 3)="719", LEFT('CASE DATA'!U116:AF116,3)="720", LEFT('CASE DATA'!U116:AF116,3)="724", LEFT('CASE DATA'!U116:AF116,3)="726", LEFT('CASE DATA'!U116:AF116,3)="728", LEFT('CASE DATA'!U116:AF116,4)="901A"), "ineligible misd","eligible"),"n/a")</f>
        <v>n/a</v>
      </c>
      <c r="N115" s="168" t="str">
        <f>IF(M115="eligible",IF(COUNTIF('CASE DATA'!$C$4:$C$200, "")-COUNTIF('CASE DATA'!$A$4:$A$200, "")&gt;0, "YES","NO"),"N/A")</f>
        <v>N/A</v>
      </c>
      <c r="O115" s="168" t="str">
        <f xml:space="preserve"> IF(M115="eligible",'CASE DATA'!K116,"N/A")</f>
        <v>N/A</v>
      </c>
      <c r="P115" s="168" t="str">
        <f xml:space="preserve"> IF(M115="eligible",'CASE DATA'!I116+'CASE DATA'!J116+'CASE DATA'!L116+'CASE DATA'!M116+'CASE DATA'!N116+'CASE DATA'!O116+'CASE DATA'!M116+'CASE DATA'!Q116+'CASE DATA'!R116,"N/A")</f>
        <v>N/A</v>
      </c>
      <c r="Q115" s="8" t="str">
        <f>IF(M115="eligible",IF(C115+2920&lt;'BASIC INFO'!$B$3, "YES", "NO"),"N/A")</f>
        <v>N/A</v>
      </c>
      <c r="R115" s="169" t="str">
        <f xml:space="preserve"> IF(OR('CASE DATA'!F116="DEF"), "YES", "NO")</f>
        <v>NO</v>
      </c>
      <c r="S115" s="152" t="str">
        <f>IF(R115="YES",'CASE DATA'!H116,"N/A")</f>
        <v>N/A</v>
      </c>
      <c r="T115" s="168" t="str">
        <f xml:space="preserve"> IF(R115="YES",'CASE DATA'!K116,"N/A")</f>
        <v>N/A</v>
      </c>
      <c r="U115" s="168" t="str">
        <f>IF(R115="YES",'CASE DATA'!I116+'CASE DATA'!J116+'CASE DATA'!L116+'CASE DATA'!M116+'CASE DATA'!N116+'CASE DATA'!O116+'CASE DATA'!P116+'CASE DATA'!Q116+'CASE DATA'!R116,"N/A")</f>
        <v>N/A</v>
      </c>
      <c r="V115" s="172" t="str">
        <f>IF(OR('CASE DATA'!E116="123.46",'CASE DATA'!E116="123.47"),"YES","NO")</f>
        <v>NO</v>
      </c>
      <c r="W115" s="172"/>
      <c r="X115" s="168" t="str">
        <f>IF(V115="YES",IF(C115+730.5&lt;'BASIC INFO'!$B$3, "YES","NO"), "N/A")</f>
        <v>N/A</v>
      </c>
      <c r="Y115" s="172" t="str">
        <f t="shared" si="2"/>
        <v>NO</v>
      </c>
      <c r="Z115" s="170" t="str">
        <f xml:space="preserve"> IF('BASIC INFO'!$B$6+6574.5&gt;C115, "YES", "NO")</f>
        <v>YES</v>
      </c>
    </row>
    <row r="116" spans="1:26" x14ac:dyDescent="0.3">
      <c r="A116" s="152" t="str">
        <f xml:space="preserve"> IF('CASE DATA'!A117="","",'CASE DATA'!A117)</f>
        <v/>
      </c>
      <c r="B116" s="152" t="str">
        <f xml:space="preserve"> IF('CASE DATA'!A117="","",'CASE DATA'!E117)</f>
        <v/>
      </c>
      <c r="C116" s="153">
        <f xml:space="preserve"> 'CASE DATA'!C117</f>
        <v>0</v>
      </c>
      <c r="D116" s="8" t="str">
        <f xml:space="preserve"> IF(OR('CASE DATA'!F117="JUV", 'CASE DATA'!F117="JWV"), "YES", "NO")</f>
        <v>NO</v>
      </c>
      <c r="E116" s="8" t="str" cm="1">
        <f t="array" ref="E116">IF(D116="YES",IF(SUM(COUNTIF('CASE DATA'!$F$4:$F$200, {"GTR","GPL","DEF","JUV"}))&gt;0, "YES","NO"),"N/A")</f>
        <v>N/A</v>
      </c>
      <c r="F116" s="8" t="str">
        <f>IF(D116="YES",IF(COUNTIF('CASE DATA'!$C$4:$C$200, "")-COUNTIF('CASE DATA'!$A$4:$A$200, "")&gt;0, "YES","NO"),"N/A")</f>
        <v>N/A</v>
      </c>
      <c r="G116" s="154" t="str">
        <f xml:space="preserve"> _xlfn.IFS(D116="NO", "N/A", AND('BASIC INFO'!$B$3&gt;'BASIC INFO'!$B$6+6574.5, C116+730.5&lt;'BASIC INFO'!$B$3), "YES", 'BASIC INFO'!$B$3&lt;('BASIC INFO'!$B$6+6574.5), "NOT YET 18", C116+730.5&gt;'BASIC INFO'!$B$3, "NOT YET 2 YEARS")</f>
        <v>N/A</v>
      </c>
      <c r="H116" s="169" t="str">
        <f xml:space="preserve"> IF(LEFT('CASE DATA'!E117,4)&lt;&gt;"321.",IF(OR('CASE DATA'!F117="DISM", 'CASE DATA'!F117="ACQ", 'CASE DATA'!F117="NOTF", 'CASE DATA'!F117="WTHD", 'CASE DATA'!F117="TNSF"), "YES", "NO"), "TRAFFIC")</f>
        <v>NO</v>
      </c>
      <c r="I116" s="168" t="str">
        <f xml:space="preserve"> IF(H116="YES",'CASE DATA'!K117,"N/A")</f>
        <v>N/A</v>
      </c>
      <c r="J116" s="168" t="str">
        <f>IF(H116="YES",'CASE DATA'!I117+'CASE DATA'!J117+'CASE DATA'!L117+'CASE DATA'!M117+'CASE DATA'!N117+'CASE DATA'!O117+'CASE DATA'!P117+'CASE DATA'!Q117+'CASE DATA'!R117,"N/A")</f>
        <v>N/A</v>
      </c>
      <c r="K116" s="152" t="str">
        <f xml:space="preserve"> IF(H116="YES",IF(C116+180&lt;'BASIC INFO'!$B$3, "YES", "NO"),"N/A")</f>
        <v>N/A</v>
      </c>
      <c r="L116" s="168" t="str" cm="1">
        <f t="array" ref="L116">IF(OR('CASE DATA'!F117="GTR", 'CASE DATA'!F117="GPL"),IF(SUM(COUNTIF('CASE DATA'!U117:AF117, TABLES!$N$2:$N$217&amp;"*"))&gt;0,"felony","eligible"),"n/a")</f>
        <v>n/a</v>
      </c>
      <c r="M116" s="168" t="str" cm="1">
        <f t="array" ref="M116">IF(L116="eligible",IF(OR((SUM(COUNTIF('CASE DATA'!U117:AF117,TABLES!$P$2:$P$19&amp;"*"))&gt;0),LEFT('CASE DATA'!U117:AF117,4)="717C", LEFT('CASE DATA'!U117:AF117, 3)="719", LEFT('CASE DATA'!U117:AF117,3)="720", LEFT('CASE DATA'!U117:AF117,3)="724", LEFT('CASE DATA'!U117:AF117,3)="726", LEFT('CASE DATA'!U117:AF117,3)="728", LEFT('CASE DATA'!U117:AF117,4)="901A"), "ineligible misd","eligible"),"n/a")</f>
        <v>n/a</v>
      </c>
      <c r="N116" s="168" t="str">
        <f>IF(M116="eligible",IF(COUNTIF('CASE DATA'!$C$4:$C$200, "")-COUNTIF('CASE DATA'!$A$4:$A$200, "")&gt;0, "YES","NO"),"N/A")</f>
        <v>N/A</v>
      </c>
      <c r="O116" s="168" t="str">
        <f xml:space="preserve"> IF(M116="eligible",'CASE DATA'!K117,"N/A")</f>
        <v>N/A</v>
      </c>
      <c r="P116" s="168" t="str">
        <f xml:space="preserve"> IF(M116="eligible",'CASE DATA'!I117+'CASE DATA'!J117+'CASE DATA'!L117+'CASE DATA'!M117+'CASE DATA'!N117+'CASE DATA'!O117+'CASE DATA'!M117+'CASE DATA'!Q117+'CASE DATA'!R117,"N/A")</f>
        <v>N/A</v>
      </c>
      <c r="Q116" s="8" t="str">
        <f>IF(M116="eligible",IF(C116+2920&lt;'BASIC INFO'!$B$3, "YES", "NO"),"N/A")</f>
        <v>N/A</v>
      </c>
      <c r="R116" s="169" t="str">
        <f xml:space="preserve"> IF(OR('CASE DATA'!F117="DEF"), "YES", "NO")</f>
        <v>NO</v>
      </c>
      <c r="S116" s="152" t="str">
        <f>IF(R116="YES",'CASE DATA'!H117,"N/A")</f>
        <v>N/A</v>
      </c>
      <c r="T116" s="168" t="str">
        <f xml:space="preserve"> IF(R116="YES",'CASE DATA'!K117,"N/A")</f>
        <v>N/A</v>
      </c>
      <c r="U116" s="168" t="str">
        <f>IF(R116="YES",'CASE DATA'!I117+'CASE DATA'!J117+'CASE DATA'!L117+'CASE DATA'!M117+'CASE DATA'!N117+'CASE DATA'!O117+'CASE DATA'!P117+'CASE DATA'!Q117+'CASE DATA'!R117,"N/A")</f>
        <v>N/A</v>
      </c>
      <c r="V116" s="172" t="str">
        <f>IF(OR('CASE DATA'!E117="123.46",'CASE DATA'!E117="123.47"),"YES","NO")</f>
        <v>NO</v>
      </c>
      <c r="W116" s="172"/>
      <c r="X116" s="168" t="str">
        <f>IF(V116="YES",IF(C116+730.5&lt;'BASIC INFO'!$B$3, "YES","NO"), "N/A")</f>
        <v>N/A</v>
      </c>
      <c r="Y116" s="172" t="str">
        <f t="shared" si="2"/>
        <v>NO</v>
      </c>
      <c r="Z116" s="170" t="str">
        <f xml:space="preserve"> IF('BASIC INFO'!$B$6+6574.5&gt;C116, "YES", "NO")</f>
        <v>YES</v>
      </c>
    </row>
    <row r="117" spans="1:26" x14ac:dyDescent="0.3">
      <c r="A117" s="152" t="str">
        <f xml:space="preserve"> IF('CASE DATA'!A118="","",'CASE DATA'!A118)</f>
        <v/>
      </c>
      <c r="B117" s="152" t="str">
        <f xml:space="preserve"> IF('CASE DATA'!A118="","",'CASE DATA'!E118)</f>
        <v/>
      </c>
      <c r="C117" s="153">
        <f xml:space="preserve"> 'CASE DATA'!C118</f>
        <v>0</v>
      </c>
      <c r="D117" s="8" t="str">
        <f xml:space="preserve"> IF(OR('CASE DATA'!F118="JUV", 'CASE DATA'!F118="JWV"), "YES", "NO")</f>
        <v>NO</v>
      </c>
      <c r="E117" s="8" t="str" cm="1">
        <f t="array" ref="E117">IF(D117="YES",IF(SUM(COUNTIF('CASE DATA'!$F$4:$F$200, {"GTR","GPL","DEF","JUV"}))&gt;0, "YES","NO"),"N/A")</f>
        <v>N/A</v>
      </c>
      <c r="F117" s="8" t="str">
        <f>IF(D117="YES",IF(COUNTIF('CASE DATA'!$C$4:$C$200, "")-COUNTIF('CASE DATA'!$A$4:$A$200, "")&gt;0, "YES","NO"),"N/A")</f>
        <v>N/A</v>
      </c>
      <c r="G117" s="154" t="str">
        <f xml:space="preserve"> _xlfn.IFS(D117="NO", "N/A", AND('BASIC INFO'!$B$3&gt;'BASIC INFO'!$B$6+6574.5, C117+730.5&lt;'BASIC INFO'!$B$3), "YES", 'BASIC INFO'!$B$3&lt;('BASIC INFO'!$B$6+6574.5), "NOT YET 18", C117+730.5&gt;'BASIC INFO'!$B$3, "NOT YET 2 YEARS")</f>
        <v>N/A</v>
      </c>
      <c r="H117" s="169" t="str">
        <f xml:space="preserve"> IF(LEFT('CASE DATA'!E118,4)&lt;&gt;"321.",IF(OR('CASE DATA'!F118="DISM", 'CASE DATA'!F118="ACQ", 'CASE DATA'!F118="NOTF", 'CASE DATA'!F118="WTHD", 'CASE DATA'!F118="TNSF"), "YES", "NO"), "TRAFFIC")</f>
        <v>NO</v>
      </c>
      <c r="I117" s="168" t="str">
        <f xml:space="preserve"> IF(H117="YES",'CASE DATA'!K118,"N/A")</f>
        <v>N/A</v>
      </c>
      <c r="J117" s="168" t="str">
        <f>IF(H117="YES",'CASE DATA'!I118+'CASE DATA'!J118+'CASE DATA'!L118+'CASE DATA'!M118+'CASE DATA'!N118+'CASE DATA'!O118+'CASE DATA'!P118+'CASE DATA'!Q118+'CASE DATA'!R118,"N/A")</f>
        <v>N/A</v>
      </c>
      <c r="K117" s="152" t="str">
        <f xml:space="preserve"> IF(H117="YES",IF(C117+180&lt;'BASIC INFO'!$B$3, "YES", "NO"),"N/A")</f>
        <v>N/A</v>
      </c>
      <c r="L117" s="168" t="str" cm="1">
        <f t="array" ref="L117">IF(OR('CASE DATA'!F118="GTR", 'CASE DATA'!F118="GPL"),IF(SUM(COUNTIF('CASE DATA'!U118:AF118, TABLES!$N$2:$N$217&amp;"*"))&gt;0,"felony","eligible"),"n/a")</f>
        <v>n/a</v>
      </c>
      <c r="M117" s="168" t="str" cm="1">
        <f t="array" ref="M117">IF(L117="eligible",IF(OR((SUM(COUNTIF('CASE DATA'!U118:AF118,TABLES!$P$2:$P$19&amp;"*"))&gt;0),LEFT('CASE DATA'!U118:AF118,4)="717C", LEFT('CASE DATA'!U118:AF118, 3)="719", LEFT('CASE DATA'!U118:AF118,3)="720", LEFT('CASE DATA'!U118:AF118,3)="724", LEFT('CASE DATA'!U118:AF118,3)="726", LEFT('CASE DATA'!U118:AF118,3)="728", LEFT('CASE DATA'!U118:AF118,4)="901A"), "ineligible misd","eligible"),"n/a")</f>
        <v>n/a</v>
      </c>
      <c r="N117" s="168" t="str">
        <f>IF(M117="eligible",IF(COUNTIF('CASE DATA'!$C$4:$C$200, "")-COUNTIF('CASE DATA'!$A$4:$A$200, "")&gt;0, "YES","NO"),"N/A")</f>
        <v>N/A</v>
      </c>
      <c r="O117" s="168" t="str">
        <f xml:space="preserve"> IF(M117="eligible",'CASE DATA'!K118,"N/A")</f>
        <v>N/A</v>
      </c>
      <c r="P117" s="168" t="str">
        <f xml:space="preserve"> IF(M117="eligible",'CASE DATA'!I118+'CASE DATA'!J118+'CASE DATA'!L118+'CASE DATA'!M118+'CASE DATA'!N118+'CASE DATA'!O118+'CASE DATA'!M118+'CASE DATA'!Q118+'CASE DATA'!R118,"N/A")</f>
        <v>N/A</v>
      </c>
      <c r="Q117" s="8" t="str">
        <f>IF(M117="eligible",IF(C117+2920&lt;'BASIC INFO'!$B$3, "YES", "NO"),"N/A")</f>
        <v>N/A</v>
      </c>
      <c r="R117" s="169" t="str">
        <f xml:space="preserve"> IF(OR('CASE DATA'!F118="DEF"), "YES", "NO")</f>
        <v>NO</v>
      </c>
      <c r="S117" s="152" t="str">
        <f>IF(R117="YES",'CASE DATA'!H118,"N/A")</f>
        <v>N/A</v>
      </c>
      <c r="T117" s="168" t="str">
        <f xml:space="preserve"> IF(R117="YES",'CASE DATA'!K118,"N/A")</f>
        <v>N/A</v>
      </c>
      <c r="U117" s="168" t="str">
        <f>IF(R117="YES",'CASE DATA'!I118+'CASE DATA'!J118+'CASE DATA'!L118+'CASE DATA'!M118+'CASE DATA'!N118+'CASE DATA'!O118+'CASE DATA'!P118+'CASE DATA'!Q118+'CASE DATA'!R118,"N/A")</f>
        <v>N/A</v>
      </c>
      <c r="V117" s="172" t="str">
        <f>IF(OR('CASE DATA'!E118="123.46",'CASE DATA'!E118="123.47"),"YES","NO")</f>
        <v>NO</v>
      </c>
      <c r="W117" s="172"/>
      <c r="X117" s="168" t="str">
        <f>IF(V117="YES",IF(C117+730.5&lt;'BASIC INFO'!$B$3, "YES","NO"), "N/A")</f>
        <v>N/A</v>
      </c>
      <c r="Y117" s="172" t="str">
        <f t="shared" si="2"/>
        <v>NO</v>
      </c>
      <c r="Z117" s="170" t="str">
        <f xml:space="preserve"> IF('BASIC INFO'!$B$6+6574.5&gt;C117, "YES", "NO")</f>
        <v>YES</v>
      </c>
    </row>
    <row r="118" spans="1:26" x14ac:dyDescent="0.3">
      <c r="A118" s="152" t="str">
        <f xml:space="preserve"> IF('CASE DATA'!A119="","",'CASE DATA'!A119)</f>
        <v/>
      </c>
      <c r="B118" s="152" t="str">
        <f xml:space="preserve"> IF('CASE DATA'!A119="","",'CASE DATA'!E119)</f>
        <v/>
      </c>
      <c r="C118" s="153">
        <f xml:space="preserve"> 'CASE DATA'!C119</f>
        <v>0</v>
      </c>
      <c r="D118" s="8" t="str">
        <f xml:space="preserve"> IF(OR('CASE DATA'!F119="JUV", 'CASE DATA'!F119="JWV"), "YES", "NO")</f>
        <v>NO</v>
      </c>
      <c r="E118" s="8" t="str" cm="1">
        <f t="array" ref="E118">IF(D118="YES",IF(SUM(COUNTIF('CASE DATA'!$F$4:$F$200, {"GTR","GPL","DEF","JUV"}))&gt;0, "YES","NO"),"N/A")</f>
        <v>N/A</v>
      </c>
      <c r="F118" s="8" t="str">
        <f>IF(D118="YES",IF(COUNTIF('CASE DATA'!$C$4:$C$200, "")-COUNTIF('CASE DATA'!$A$4:$A$200, "")&gt;0, "YES","NO"),"N/A")</f>
        <v>N/A</v>
      </c>
      <c r="G118" s="154" t="str">
        <f xml:space="preserve"> _xlfn.IFS(D118="NO", "N/A", AND('BASIC INFO'!$B$3&gt;'BASIC INFO'!$B$6+6574.5, C118+730.5&lt;'BASIC INFO'!$B$3), "YES", 'BASIC INFO'!$B$3&lt;('BASIC INFO'!$B$6+6574.5), "NOT YET 18", C118+730.5&gt;'BASIC INFO'!$B$3, "NOT YET 2 YEARS")</f>
        <v>N/A</v>
      </c>
      <c r="H118" s="169" t="str">
        <f xml:space="preserve"> IF(LEFT('CASE DATA'!E119,4)&lt;&gt;"321.",IF(OR('CASE DATA'!F119="DISM", 'CASE DATA'!F119="ACQ", 'CASE DATA'!F119="NOTF", 'CASE DATA'!F119="WTHD", 'CASE DATA'!F119="TNSF"), "YES", "NO"), "TRAFFIC")</f>
        <v>NO</v>
      </c>
      <c r="I118" s="168" t="str">
        <f xml:space="preserve"> IF(H118="YES",'CASE DATA'!K119,"N/A")</f>
        <v>N/A</v>
      </c>
      <c r="J118" s="168" t="str">
        <f>IF(H118="YES",'CASE DATA'!I119+'CASE DATA'!J119+'CASE DATA'!L119+'CASE DATA'!M119+'CASE DATA'!N119+'CASE DATA'!O119+'CASE DATA'!P119+'CASE DATA'!Q119+'CASE DATA'!R119,"N/A")</f>
        <v>N/A</v>
      </c>
      <c r="K118" s="152" t="str">
        <f xml:space="preserve"> IF(H118="YES",IF(C118+180&lt;'BASIC INFO'!$B$3, "YES", "NO"),"N/A")</f>
        <v>N/A</v>
      </c>
      <c r="L118" s="168" t="str" cm="1">
        <f t="array" ref="L118">IF(OR('CASE DATA'!F119="GTR", 'CASE DATA'!F119="GPL"),IF(SUM(COUNTIF('CASE DATA'!U119:AF119, TABLES!$N$2:$N$217&amp;"*"))&gt;0,"felony","eligible"),"n/a")</f>
        <v>n/a</v>
      </c>
      <c r="M118" s="168" t="str" cm="1">
        <f t="array" ref="M118">IF(L118="eligible",IF(OR((SUM(COUNTIF('CASE DATA'!U119:AF119,TABLES!$P$2:$P$19&amp;"*"))&gt;0),LEFT('CASE DATA'!U119:AF119,4)="717C", LEFT('CASE DATA'!U119:AF119, 3)="719", LEFT('CASE DATA'!U119:AF119,3)="720", LEFT('CASE DATA'!U119:AF119,3)="724", LEFT('CASE DATA'!U119:AF119,3)="726", LEFT('CASE DATA'!U119:AF119,3)="728", LEFT('CASE DATA'!U119:AF119,4)="901A"), "ineligible misd","eligible"),"n/a")</f>
        <v>n/a</v>
      </c>
      <c r="N118" s="168" t="str">
        <f>IF(M118="eligible",IF(COUNTIF('CASE DATA'!$C$4:$C$200, "")-COUNTIF('CASE DATA'!$A$4:$A$200, "")&gt;0, "YES","NO"),"N/A")</f>
        <v>N/A</v>
      </c>
      <c r="O118" s="168" t="str">
        <f xml:space="preserve"> IF(M118="eligible",'CASE DATA'!K119,"N/A")</f>
        <v>N/A</v>
      </c>
      <c r="P118" s="168" t="str">
        <f xml:space="preserve"> IF(M118="eligible",'CASE DATA'!I119+'CASE DATA'!J119+'CASE DATA'!L119+'CASE DATA'!M119+'CASE DATA'!N119+'CASE DATA'!O119+'CASE DATA'!M119+'CASE DATA'!Q119+'CASE DATA'!R119,"N/A")</f>
        <v>N/A</v>
      </c>
      <c r="Q118" s="8" t="str">
        <f>IF(M118="eligible",IF(C118+2920&lt;'BASIC INFO'!$B$3, "YES", "NO"),"N/A")</f>
        <v>N/A</v>
      </c>
      <c r="R118" s="169" t="str">
        <f xml:space="preserve"> IF(OR('CASE DATA'!F119="DEF"), "YES", "NO")</f>
        <v>NO</v>
      </c>
      <c r="S118" s="152" t="str">
        <f>IF(R118="YES",'CASE DATA'!H119,"N/A")</f>
        <v>N/A</v>
      </c>
      <c r="T118" s="168" t="str">
        <f xml:space="preserve"> IF(R118="YES",'CASE DATA'!K119,"N/A")</f>
        <v>N/A</v>
      </c>
      <c r="U118" s="168" t="str">
        <f>IF(R118="YES",'CASE DATA'!I119+'CASE DATA'!J119+'CASE DATA'!L119+'CASE DATA'!M119+'CASE DATA'!N119+'CASE DATA'!O119+'CASE DATA'!P119+'CASE DATA'!Q119+'CASE DATA'!R119,"N/A")</f>
        <v>N/A</v>
      </c>
      <c r="V118" s="172" t="str">
        <f>IF(OR('CASE DATA'!E119="123.46",'CASE DATA'!E119="123.47"),"YES","NO")</f>
        <v>NO</v>
      </c>
      <c r="W118" s="172"/>
      <c r="X118" s="168" t="str">
        <f>IF(V118="YES",IF(C118+730.5&lt;'BASIC INFO'!$B$3, "YES","NO"), "N/A")</f>
        <v>N/A</v>
      </c>
      <c r="Y118" s="172" t="str">
        <f t="shared" si="2"/>
        <v>NO</v>
      </c>
      <c r="Z118" s="170" t="str">
        <f xml:space="preserve"> IF('BASIC INFO'!$B$6+6574.5&gt;C118, "YES", "NO")</f>
        <v>YES</v>
      </c>
    </row>
    <row r="119" spans="1:26" x14ac:dyDescent="0.3">
      <c r="A119" s="152" t="str">
        <f xml:space="preserve"> IF('CASE DATA'!A120="","",'CASE DATA'!A120)</f>
        <v/>
      </c>
      <c r="B119" s="152" t="str">
        <f xml:space="preserve"> IF('CASE DATA'!A120="","",'CASE DATA'!E120)</f>
        <v/>
      </c>
      <c r="C119" s="153">
        <f xml:space="preserve"> 'CASE DATA'!C120</f>
        <v>0</v>
      </c>
      <c r="D119" s="8" t="str">
        <f xml:space="preserve"> IF(OR('CASE DATA'!F120="JUV", 'CASE DATA'!F120="JWV"), "YES", "NO")</f>
        <v>NO</v>
      </c>
      <c r="E119" s="8" t="str" cm="1">
        <f t="array" ref="E119">IF(D119="YES",IF(SUM(COUNTIF('CASE DATA'!$F$4:$F$200, {"GTR","GPL","DEF","JUV"}))&gt;0, "YES","NO"),"N/A")</f>
        <v>N/A</v>
      </c>
      <c r="F119" s="8" t="str">
        <f>IF(D119="YES",IF(COUNTIF('CASE DATA'!$C$4:$C$200, "")-COUNTIF('CASE DATA'!$A$4:$A$200, "")&gt;0, "YES","NO"),"N/A")</f>
        <v>N/A</v>
      </c>
      <c r="G119" s="154" t="str">
        <f xml:space="preserve"> _xlfn.IFS(D119="NO", "N/A", AND('BASIC INFO'!$B$3&gt;'BASIC INFO'!$B$6+6574.5, C119+730.5&lt;'BASIC INFO'!$B$3), "YES", 'BASIC INFO'!$B$3&lt;('BASIC INFO'!$B$6+6574.5), "NOT YET 18", C119+730.5&gt;'BASIC INFO'!$B$3, "NOT YET 2 YEARS")</f>
        <v>N/A</v>
      </c>
      <c r="H119" s="169" t="str">
        <f xml:space="preserve"> IF(LEFT('CASE DATA'!E120,4)&lt;&gt;"321.",IF(OR('CASE DATA'!F120="DISM", 'CASE DATA'!F120="ACQ", 'CASE DATA'!F120="NOTF", 'CASE DATA'!F120="WTHD", 'CASE DATA'!F120="TNSF"), "YES", "NO"), "TRAFFIC")</f>
        <v>NO</v>
      </c>
      <c r="I119" s="168" t="str">
        <f xml:space="preserve"> IF(H119="YES",'CASE DATA'!K120,"N/A")</f>
        <v>N/A</v>
      </c>
      <c r="J119" s="168" t="str">
        <f>IF(H119="YES",'CASE DATA'!I120+'CASE DATA'!J120+'CASE DATA'!L120+'CASE DATA'!M120+'CASE DATA'!N120+'CASE DATA'!O120+'CASE DATA'!P120+'CASE DATA'!Q120+'CASE DATA'!R120,"N/A")</f>
        <v>N/A</v>
      </c>
      <c r="K119" s="152" t="str">
        <f xml:space="preserve"> IF(H119="YES",IF(C119+180&lt;'BASIC INFO'!$B$3, "YES", "NO"),"N/A")</f>
        <v>N/A</v>
      </c>
      <c r="L119" s="168" t="str" cm="1">
        <f t="array" ref="L119">IF(OR('CASE DATA'!F120="GTR", 'CASE DATA'!F120="GPL"),IF(SUM(COUNTIF('CASE DATA'!U120:AF120, TABLES!$N$2:$N$217&amp;"*"))&gt;0,"felony","eligible"),"n/a")</f>
        <v>n/a</v>
      </c>
      <c r="M119" s="168" t="str" cm="1">
        <f t="array" ref="M119">IF(L119="eligible",IF(OR((SUM(COUNTIF('CASE DATA'!U120:AF120,TABLES!$P$2:$P$19&amp;"*"))&gt;0),LEFT('CASE DATA'!U120:AF120,4)="717C", LEFT('CASE DATA'!U120:AF120, 3)="719", LEFT('CASE DATA'!U120:AF120,3)="720", LEFT('CASE DATA'!U120:AF120,3)="724", LEFT('CASE DATA'!U120:AF120,3)="726", LEFT('CASE DATA'!U120:AF120,3)="728", LEFT('CASE DATA'!U120:AF120,4)="901A"), "ineligible misd","eligible"),"n/a")</f>
        <v>n/a</v>
      </c>
      <c r="N119" s="168" t="str">
        <f>IF(M119="eligible",IF(COUNTIF('CASE DATA'!$C$4:$C$200, "")-COUNTIF('CASE DATA'!$A$4:$A$200, "")&gt;0, "YES","NO"),"N/A")</f>
        <v>N/A</v>
      </c>
      <c r="O119" s="168" t="str">
        <f xml:space="preserve"> IF(M119="eligible",'CASE DATA'!K120,"N/A")</f>
        <v>N/A</v>
      </c>
      <c r="P119" s="168" t="str">
        <f xml:space="preserve"> IF(M119="eligible",'CASE DATA'!I120+'CASE DATA'!J120+'CASE DATA'!L120+'CASE DATA'!M120+'CASE DATA'!N120+'CASE DATA'!O120+'CASE DATA'!M120+'CASE DATA'!Q120+'CASE DATA'!R120,"N/A")</f>
        <v>N/A</v>
      </c>
      <c r="Q119" s="8" t="str">
        <f>IF(M119="eligible",IF(C119+2920&lt;'BASIC INFO'!$B$3, "YES", "NO"),"N/A")</f>
        <v>N/A</v>
      </c>
      <c r="R119" s="169" t="str">
        <f xml:space="preserve"> IF(OR('CASE DATA'!F120="DEF"), "YES", "NO")</f>
        <v>NO</v>
      </c>
      <c r="S119" s="152" t="str">
        <f>IF(R119="YES",'CASE DATA'!H120,"N/A")</f>
        <v>N/A</v>
      </c>
      <c r="T119" s="168" t="str">
        <f xml:space="preserve"> IF(R119="YES",'CASE DATA'!K120,"N/A")</f>
        <v>N/A</v>
      </c>
      <c r="U119" s="168" t="str">
        <f>IF(R119="YES",'CASE DATA'!I120+'CASE DATA'!J120+'CASE DATA'!L120+'CASE DATA'!M120+'CASE DATA'!N120+'CASE DATA'!O120+'CASE DATA'!P120+'CASE DATA'!Q120+'CASE DATA'!R120,"N/A")</f>
        <v>N/A</v>
      </c>
      <c r="V119" s="172" t="str">
        <f>IF(OR('CASE DATA'!E120="123.46",'CASE DATA'!E120="123.47"),"YES","NO")</f>
        <v>NO</v>
      </c>
      <c r="W119" s="172"/>
      <c r="X119" s="168" t="str">
        <f>IF(V119="YES",IF(C119+730.5&lt;'BASIC INFO'!$B$3, "YES","NO"), "N/A")</f>
        <v>N/A</v>
      </c>
      <c r="Y119" s="172" t="str">
        <f t="shared" si="2"/>
        <v>NO</v>
      </c>
      <c r="Z119" s="170" t="str">
        <f xml:space="preserve"> IF('BASIC INFO'!$B$6+6574.5&gt;C119, "YES", "NO")</f>
        <v>YES</v>
      </c>
    </row>
    <row r="120" spans="1:26" x14ac:dyDescent="0.3">
      <c r="A120" s="152" t="str">
        <f xml:space="preserve"> IF('CASE DATA'!A121="","",'CASE DATA'!A121)</f>
        <v/>
      </c>
      <c r="B120" s="152" t="str">
        <f xml:space="preserve"> IF('CASE DATA'!A121="","",'CASE DATA'!E121)</f>
        <v/>
      </c>
      <c r="C120" s="153">
        <f xml:space="preserve"> 'CASE DATA'!C121</f>
        <v>0</v>
      </c>
      <c r="D120" s="8" t="str">
        <f xml:space="preserve"> IF(OR('CASE DATA'!F121="JUV", 'CASE DATA'!F121="JWV"), "YES", "NO")</f>
        <v>NO</v>
      </c>
      <c r="E120" s="8" t="str" cm="1">
        <f t="array" ref="E120">IF(D120="YES",IF(SUM(COUNTIF('CASE DATA'!$F$4:$F$200, {"GTR","GPL","DEF","JUV"}))&gt;0, "YES","NO"),"N/A")</f>
        <v>N/A</v>
      </c>
      <c r="F120" s="8" t="str">
        <f>IF(D120="YES",IF(COUNTIF('CASE DATA'!$C$4:$C$200, "")-COUNTIF('CASE DATA'!$A$4:$A$200, "")&gt;0, "YES","NO"),"N/A")</f>
        <v>N/A</v>
      </c>
      <c r="G120" s="154" t="str">
        <f xml:space="preserve"> _xlfn.IFS(D120="NO", "N/A", AND('BASIC INFO'!$B$3&gt;'BASIC INFO'!$B$6+6574.5, C120+730.5&lt;'BASIC INFO'!$B$3), "YES", 'BASIC INFO'!$B$3&lt;('BASIC INFO'!$B$6+6574.5), "NOT YET 18", C120+730.5&gt;'BASIC INFO'!$B$3, "NOT YET 2 YEARS")</f>
        <v>N/A</v>
      </c>
      <c r="H120" s="169" t="str">
        <f xml:space="preserve"> IF(LEFT('CASE DATA'!E121,4)&lt;&gt;"321.",IF(OR('CASE DATA'!F121="DISM", 'CASE DATA'!F121="ACQ", 'CASE DATA'!F121="NOTF", 'CASE DATA'!F121="WTHD", 'CASE DATA'!F121="TNSF"), "YES", "NO"), "TRAFFIC")</f>
        <v>NO</v>
      </c>
      <c r="I120" s="168" t="str">
        <f xml:space="preserve"> IF(H120="YES",'CASE DATA'!K121,"N/A")</f>
        <v>N/A</v>
      </c>
      <c r="J120" s="168" t="str">
        <f>IF(H120="YES",'CASE DATA'!I121+'CASE DATA'!J121+'CASE DATA'!L121+'CASE DATA'!M121+'CASE DATA'!N121+'CASE DATA'!O121+'CASE DATA'!P121+'CASE DATA'!Q121+'CASE DATA'!R121,"N/A")</f>
        <v>N/A</v>
      </c>
      <c r="K120" s="152" t="str">
        <f xml:space="preserve"> IF(H120="YES",IF(C120+180&lt;'BASIC INFO'!$B$3, "YES", "NO"),"N/A")</f>
        <v>N/A</v>
      </c>
      <c r="L120" s="168" t="str" cm="1">
        <f t="array" ref="L120">IF(OR('CASE DATA'!F121="GTR", 'CASE DATA'!F121="GPL"),IF(SUM(COUNTIF('CASE DATA'!U121:AF121, TABLES!$N$2:$N$217&amp;"*"))&gt;0,"felony","eligible"),"n/a")</f>
        <v>n/a</v>
      </c>
      <c r="M120" s="168" t="str" cm="1">
        <f t="array" ref="M120">IF(L120="eligible",IF(OR((SUM(COUNTIF('CASE DATA'!U121:AF121,TABLES!$P$2:$P$19&amp;"*"))&gt;0),LEFT('CASE DATA'!U121:AF121,4)="717C", LEFT('CASE DATA'!U121:AF121, 3)="719", LEFT('CASE DATA'!U121:AF121,3)="720", LEFT('CASE DATA'!U121:AF121,3)="724", LEFT('CASE DATA'!U121:AF121,3)="726", LEFT('CASE DATA'!U121:AF121,3)="728", LEFT('CASE DATA'!U121:AF121,4)="901A"), "ineligible misd","eligible"),"n/a")</f>
        <v>n/a</v>
      </c>
      <c r="N120" s="168" t="str">
        <f>IF(M120="eligible",IF(COUNTIF('CASE DATA'!$C$4:$C$200, "")-COUNTIF('CASE DATA'!$A$4:$A$200, "")&gt;0, "YES","NO"),"N/A")</f>
        <v>N/A</v>
      </c>
      <c r="O120" s="168" t="str">
        <f xml:space="preserve"> IF(M120="eligible",'CASE DATA'!K121,"N/A")</f>
        <v>N/A</v>
      </c>
      <c r="P120" s="168" t="str">
        <f xml:space="preserve"> IF(M120="eligible",'CASE DATA'!I121+'CASE DATA'!J121+'CASE DATA'!L121+'CASE DATA'!M121+'CASE DATA'!N121+'CASE DATA'!O121+'CASE DATA'!M121+'CASE DATA'!Q121+'CASE DATA'!R121,"N/A")</f>
        <v>N/A</v>
      </c>
      <c r="Q120" s="8" t="str">
        <f>IF(M120="eligible",IF(C120+2920&lt;'BASIC INFO'!$B$3, "YES", "NO"),"N/A")</f>
        <v>N/A</v>
      </c>
      <c r="R120" s="169" t="str">
        <f xml:space="preserve"> IF(OR('CASE DATA'!F121="DEF"), "YES", "NO")</f>
        <v>NO</v>
      </c>
      <c r="S120" s="152" t="str">
        <f>IF(R120="YES",'CASE DATA'!H121,"N/A")</f>
        <v>N/A</v>
      </c>
      <c r="T120" s="168" t="str">
        <f xml:space="preserve"> IF(R120="YES",'CASE DATA'!K121,"N/A")</f>
        <v>N/A</v>
      </c>
      <c r="U120" s="168" t="str">
        <f>IF(R120="YES",'CASE DATA'!I121+'CASE DATA'!J121+'CASE DATA'!L121+'CASE DATA'!M121+'CASE DATA'!N121+'CASE DATA'!O121+'CASE DATA'!P121+'CASE DATA'!Q121+'CASE DATA'!R121,"N/A")</f>
        <v>N/A</v>
      </c>
      <c r="V120" s="172" t="str">
        <f>IF(OR('CASE DATA'!E121="123.46",'CASE DATA'!E121="123.47"),"YES","NO")</f>
        <v>NO</v>
      </c>
      <c r="W120" s="172"/>
      <c r="X120" s="168" t="str">
        <f>IF(V120="YES",IF(C120+730.5&lt;'BASIC INFO'!$B$3, "YES","NO"), "N/A")</f>
        <v>N/A</v>
      </c>
      <c r="Y120" s="172" t="str">
        <f t="shared" si="2"/>
        <v>NO</v>
      </c>
      <c r="Z120" s="170" t="str">
        <f xml:space="preserve"> IF('BASIC INFO'!$B$6+6574.5&gt;C120, "YES", "NO")</f>
        <v>YES</v>
      </c>
    </row>
    <row r="121" spans="1:26" x14ac:dyDescent="0.3">
      <c r="A121" s="152" t="str">
        <f xml:space="preserve"> IF('CASE DATA'!A122="","",'CASE DATA'!A122)</f>
        <v/>
      </c>
      <c r="B121" s="152" t="str">
        <f xml:space="preserve"> IF('CASE DATA'!A122="","",'CASE DATA'!E122)</f>
        <v/>
      </c>
      <c r="C121" s="153">
        <f xml:space="preserve"> 'CASE DATA'!C122</f>
        <v>0</v>
      </c>
      <c r="D121" s="8" t="str">
        <f xml:space="preserve"> IF(OR('CASE DATA'!F122="JUV", 'CASE DATA'!F122="JWV"), "YES", "NO")</f>
        <v>NO</v>
      </c>
      <c r="E121" s="8" t="str" cm="1">
        <f t="array" ref="E121">IF(D121="YES",IF(SUM(COUNTIF('CASE DATA'!$F$4:$F$200, {"GTR","GPL","DEF","JUV"}))&gt;0, "YES","NO"),"N/A")</f>
        <v>N/A</v>
      </c>
      <c r="F121" s="8" t="str">
        <f>IF(D121="YES",IF(COUNTIF('CASE DATA'!$C$4:$C$200, "")-COUNTIF('CASE DATA'!$A$4:$A$200, "")&gt;0, "YES","NO"),"N/A")</f>
        <v>N/A</v>
      </c>
      <c r="G121" s="154" t="str">
        <f xml:space="preserve"> _xlfn.IFS(D121="NO", "N/A", AND('BASIC INFO'!$B$3&gt;'BASIC INFO'!$B$6+6574.5, C121+730.5&lt;'BASIC INFO'!$B$3), "YES", 'BASIC INFO'!$B$3&lt;('BASIC INFO'!$B$6+6574.5), "NOT YET 18", C121+730.5&gt;'BASIC INFO'!$B$3, "NOT YET 2 YEARS")</f>
        <v>N/A</v>
      </c>
      <c r="H121" s="169" t="str">
        <f xml:space="preserve"> IF(LEFT('CASE DATA'!E122,4)&lt;&gt;"321.",IF(OR('CASE DATA'!F122="DISM", 'CASE DATA'!F122="ACQ", 'CASE DATA'!F122="NOTF", 'CASE DATA'!F122="WTHD", 'CASE DATA'!F122="TNSF"), "YES", "NO"), "TRAFFIC")</f>
        <v>NO</v>
      </c>
      <c r="I121" s="168" t="str">
        <f xml:space="preserve"> IF(H121="YES",'CASE DATA'!K122,"N/A")</f>
        <v>N/A</v>
      </c>
      <c r="J121" s="168" t="str">
        <f>IF(H121="YES",'CASE DATA'!I122+'CASE DATA'!J122+'CASE DATA'!L122+'CASE DATA'!M122+'CASE DATA'!N122+'CASE DATA'!O122+'CASE DATA'!P122+'CASE DATA'!Q122+'CASE DATA'!R122,"N/A")</f>
        <v>N/A</v>
      </c>
      <c r="K121" s="152" t="str">
        <f xml:space="preserve"> IF(H121="YES",IF(C121+180&lt;'BASIC INFO'!$B$3, "YES", "NO"),"N/A")</f>
        <v>N/A</v>
      </c>
      <c r="L121" s="168" t="str" cm="1">
        <f t="array" ref="L121">IF(OR('CASE DATA'!F122="GTR", 'CASE DATA'!F122="GPL"),IF(SUM(COUNTIF('CASE DATA'!U122:AF122, TABLES!$N$2:$N$217&amp;"*"))&gt;0,"felony","eligible"),"n/a")</f>
        <v>n/a</v>
      </c>
      <c r="M121" s="168" t="str" cm="1">
        <f t="array" ref="M121">IF(L121="eligible",IF(OR((SUM(COUNTIF('CASE DATA'!U122:AF122,TABLES!$P$2:$P$19&amp;"*"))&gt;0),LEFT('CASE DATA'!U122:AF122,4)="717C", LEFT('CASE DATA'!U122:AF122, 3)="719", LEFT('CASE DATA'!U122:AF122,3)="720", LEFT('CASE DATA'!U122:AF122,3)="724", LEFT('CASE DATA'!U122:AF122,3)="726", LEFT('CASE DATA'!U122:AF122,3)="728", LEFT('CASE DATA'!U122:AF122,4)="901A"), "ineligible misd","eligible"),"n/a")</f>
        <v>n/a</v>
      </c>
      <c r="N121" s="168" t="str">
        <f>IF(M121="eligible",IF(COUNTIF('CASE DATA'!$C$4:$C$200, "")-COUNTIF('CASE DATA'!$A$4:$A$200, "")&gt;0, "YES","NO"),"N/A")</f>
        <v>N/A</v>
      </c>
      <c r="O121" s="168" t="str">
        <f xml:space="preserve"> IF(M121="eligible",'CASE DATA'!K122,"N/A")</f>
        <v>N/A</v>
      </c>
      <c r="P121" s="168" t="str">
        <f xml:space="preserve"> IF(M121="eligible",'CASE DATA'!I122+'CASE DATA'!J122+'CASE DATA'!L122+'CASE DATA'!M122+'CASE DATA'!N122+'CASE DATA'!O122+'CASE DATA'!M122+'CASE DATA'!Q122+'CASE DATA'!R122,"N/A")</f>
        <v>N/A</v>
      </c>
      <c r="Q121" s="8" t="str">
        <f>IF(M121="eligible",IF(C121+2920&lt;'BASIC INFO'!$B$3, "YES", "NO"),"N/A")</f>
        <v>N/A</v>
      </c>
      <c r="R121" s="169" t="str">
        <f xml:space="preserve"> IF(OR('CASE DATA'!F122="DEF"), "YES", "NO")</f>
        <v>NO</v>
      </c>
      <c r="S121" s="152" t="str">
        <f>IF(R121="YES",'CASE DATA'!H122,"N/A")</f>
        <v>N/A</v>
      </c>
      <c r="T121" s="168" t="str">
        <f xml:space="preserve"> IF(R121="YES",'CASE DATA'!K122,"N/A")</f>
        <v>N/A</v>
      </c>
      <c r="U121" s="168" t="str">
        <f>IF(R121="YES",'CASE DATA'!I122+'CASE DATA'!J122+'CASE DATA'!L122+'CASE DATA'!M122+'CASE DATA'!N122+'CASE DATA'!O122+'CASE DATA'!P122+'CASE DATA'!Q122+'CASE DATA'!R122,"N/A")</f>
        <v>N/A</v>
      </c>
      <c r="V121" s="172" t="str">
        <f>IF(OR('CASE DATA'!E122="123.46",'CASE DATA'!E122="123.47"),"YES","NO")</f>
        <v>NO</v>
      </c>
      <c r="W121" s="172"/>
      <c r="X121" s="168" t="str">
        <f>IF(V121="YES",IF(C121+730.5&lt;'BASIC INFO'!$B$3, "YES","NO"), "N/A")</f>
        <v>N/A</v>
      </c>
      <c r="Y121" s="172" t="str">
        <f t="shared" si="2"/>
        <v>NO</v>
      </c>
      <c r="Z121" s="170" t="str">
        <f xml:space="preserve"> IF('BASIC INFO'!$B$6+6574.5&gt;C121, "YES", "NO")</f>
        <v>YES</v>
      </c>
    </row>
    <row r="122" spans="1:26" x14ac:dyDescent="0.3">
      <c r="A122" s="152" t="str">
        <f xml:space="preserve"> IF('CASE DATA'!A123="","",'CASE DATA'!A123)</f>
        <v/>
      </c>
      <c r="B122" s="152" t="str">
        <f xml:space="preserve"> IF('CASE DATA'!A123="","",'CASE DATA'!E123)</f>
        <v/>
      </c>
      <c r="C122" s="153">
        <f xml:space="preserve"> 'CASE DATA'!C123</f>
        <v>0</v>
      </c>
      <c r="D122" s="8" t="str">
        <f xml:space="preserve"> IF(OR('CASE DATA'!F123="JUV", 'CASE DATA'!F123="JWV"), "YES", "NO")</f>
        <v>NO</v>
      </c>
      <c r="E122" s="8" t="str" cm="1">
        <f t="array" ref="E122">IF(D122="YES",IF(SUM(COUNTIF('CASE DATA'!$F$4:$F$200, {"GTR","GPL","DEF","JUV"}))&gt;0, "YES","NO"),"N/A")</f>
        <v>N/A</v>
      </c>
      <c r="F122" s="8" t="str">
        <f>IF(D122="YES",IF(COUNTIF('CASE DATA'!$C$4:$C$200, "")-COUNTIF('CASE DATA'!$A$4:$A$200, "")&gt;0, "YES","NO"),"N/A")</f>
        <v>N/A</v>
      </c>
      <c r="G122" s="154" t="str">
        <f xml:space="preserve"> _xlfn.IFS(D122="NO", "N/A", AND('BASIC INFO'!$B$3&gt;'BASIC INFO'!$B$6+6574.5, C122+730.5&lt;'BASIC INFO'!$B$3), "YES", 'BASIC INFO'!$B$3&lt;('BASIC INFO'!$B$6+6574.5), "NOT YET 18", C122+730.5&gt;'BASIC INFO'!$B$3, "NOT YET 2 YEARS")</f>
        <v>N/A</v>
      </c>
      <c r="H122" s="169" t="str">
        <f xml:space="preserve"> IF(LEFT('CASE DATA'!E123,4)&lt;&gt;"321.",IF(OR('CASE DATA'!F123="DISM", 'CASE DATA'!F123="ACQ", 'CASE DATA'!F123="NOTF", 'CASE DATA'!F123="WTHD", 'CASE DATA'!F123="TNSF"), "YES", "NO"), "TRAFFIC")</f>
        <v>NO</v>
      </c>
      <c r="I122" s="168" t="str">
        <f xml:space="preserve"> IF(H122="YES",'CASE DATA'!K123,"N/A")</f>
        <v>N/A</v>
      </c>
      <c r="J122" s="168" t="str">
        <f>IF(H122="YES",'CASE DATA'!I123+'CASE DATA'!J123+'CASE DATA'!L123+'CASE DATA'!M123+'CASE DATA'!N123+'CASE DATA'!O123+'CASE DATA'!P123+'CASE DATA'!Q123+'CASE DATA'!R123,"N/A")</f>
        <v>N/A</v>
      </c>
      <c r="K122" s="152" t="str">
        <f xml:space="preserve"> IF(H122="YES",IF(C122+180&lt;'BASIC INFO'!$B$3, "YES", "NO"),"N/A")</f>
        <v>N/A</v>
      </c>
      <c r="L122" s="168" t="str" cm="1">
        <f t="array" ref="L122">IF(OR('CASE DATA'!F123="GTR", 'CASE DATA'!F123="GPL"),IF(SUM(COUNTIF('CASE DATA'!U123:AF123, TABLES!$N$2:$N$217&amp;"*"))&gt;0,"felony","eligible"),"n/a")</f>
        <v>n/a</v>
      </c>
      <c r="M122" s="168" t="str" cm="1">
        <f t="array" ref="M122">IF(L122="eligible",IF(OR((SUM(COUNTIF('CASE DATA'!U123:AF123,TABLES!$P$2:$P$19&amp;"*"))&gt;0),LEFT('CASE DATA'!U123:AF123,4)="717C", LEFT('CASE DATA'!U123:AF123, 3)="719", LEFT('CASE DATA'!U123:AF123,3)="720", LEFT('CASE DATA'!U123:AF123,3)="724", LEFT('CASE DATA'!U123:AF123,3)="726", LEFT('CASE DATA'!U123:AF123,3)="728", LEFT('CASE DATA'!U123:AF123,4)="901A"), "ineligible misd","eligible"),"n/a")</f>
        <v>n/a</v>
      </c>
      <c r="N122" s="168" t="str">
        <f>IF(M122="eligible",IF(COUNTIF('CASE DATA'!$C$4:$C$200, "")-COUNTIF('CASE DATA'!$A$4:$A$200, "")&gt;0, "YES","NO"),"N/A")</f>
        <v>N/A</v>
      </c>
      <c r="O122" s="168" t="str">
        <f xml:space="preserve"> IF(M122="eligible",'CASE DATA'!K123,"N/A")</f>
        <v>N/A</v>
      </c>
      <c r="P122" s="168" t="str">
        <f xml:space="preserve"> IF(M122="eligible",'CASE DATA'!I123+'CASE DATA'!J123+'CASE DATA'!L123+'CASE DATA'!M123+'CASE DATA'!N123+'CASE DATA'!O123+'CASE DATA'!M123+'CASE DATA'!Q123+'CASE DATA'!R123,"N/A")</f>
        <v>N/A</v>
      </c>
      <c r="Q122" s="8" t="str">
        <f>IF(M122="eligible",IF(C122+2920&lt;'BASIC INFO'!$B$3, "YES", "NO"),"N/A")</f>
        <v>N/A</v>
      </c>
      <c r="R122" s="169" t="str">
        <f xml:space="preserve"> IF(OR('CASE DATA'!F123="DEF"), "YES", "NO")</f>
        <v>NO</v>
      </c>
      <c r="S122" s="152" t="str">
        <f>IF(R122="YES",'CASE DATA'!H123,"N/A")</f>
        <v>N/A</v>
      </c>
      <c r="T122" s="168" t="str">
        <f xml:space="preserve"> IF(R122="YES",'CASE DATA'!K123,"N/A")</f>
        <v>N/A</v>
      </c>
      <c r="U122" s="168" t="str">
        <f>IF(R122="YES",'CASE DATA'!I123+'CASE DATA'!J123+'CASE DATA'!L123+'CASE DATA'!M123+'CASE DATA'!N123+'CASE DATA'!O123+'CASE DATA'!P123+'CASE DATA'!Q123+'CASE DATA'!R123,"N/A")</f>
        <v>N/A</v>
      </c>
      <c r="V122" s="172" t="str">
        <f>IF(OR('CASE DATA'!E123="123.46",'CASE DATA'!E123="123.47"),"YES","NO")</f>
        <v>NO</v>
      </c>
      <c r="W122" s="172"/>
      <c r="X122" s="168" t="str">
        <f>IF(V122="YES",IF(C122+730.5&lt;'BASIC INFO'!$B$3, "YES","NO"), "N/A")</f>
        <v>N/A</v>
      </c>
      <c r="Y122" s="172" t="str">
        <f t="shared" si="2"/>
        <v>NO</v>
      </c>
      <c r="Z122" s="170" t="str">
        <f xml:space="preserve"> IF('BASIC INFO'!$B$6+6574.5&gt;C122, "YES", "NO")</f>
        <v>YES</v>
      </c>
    </row>
    <row r="123" spans="1:26" x14ac:dyDescent="0.3">
      <c r="A123" s="152" t="str">
        <f xml:space="preserve"> IF('CASE DATA'!A124="","",'CASE DATA'!A124)</f>
        <v/>
      </c>
      <c r="B123" s="152" t="str">
        <f xml:space="preserve"> IF('CASE DATA'!A124="","",'CASE DATA'!E124)</f>
        <v/>
      </c>
      <c r="C123" s="153">
        <f xml:space="preserve"> 'CASE DATA'!C124</f>
        <v>0</v>
      </c>
      <c r="D123" s="8" t="str">
        <f xml:space="preserve"> IF(OR('CASE DATA'!F124="JUV", 'CASE DATA'!F124="JWV"), "YES", "NO")</f>
        <v>NO</v>
      </c>
      <c r="E123" s="8" t="str" cm="1">
        <f t="array" ref="E123">IF(D123="YES",IF(SUM(COUNTIF('CASE DATA'!$F$4:$F$200, {"GTR","GPL","DEF","JUV"}))&gt;0, "YES","NO"),"N/A")</f>
        <v>N/A</v>
      </c>
      <c r="F123" s="8" t="str">
        <f>IF(D123="YES",IF(COUNTIF('CASE DATA'!$C$4:$C$200, "")-COUNTIF('CASE DATA'!$A$4:$A$200, "")&gt;0, "YES","NO"),"N/A")</f>
        <v>N/A</v>
      </c>
      <c r="G123" s="154" t="str">
        <f xml:space="preserve"> _xlfn.IFS(D123="NO", "N/A", AND('BASIC INFO'!$B$3&gt;'BASIC INFO'!$B$6+6574.5, C123+730.5&lt;'BASIC INFO'!$B$3), "YES", 'BASIC INFO'!$B$3&lt;('BASIC INFO'!$B$6+6574.5), "NOT YET 18", C123+730.5&gt;'BASIC INFO'!$B$3, "NOT YET 2 YEARS")</f>
        <v>N/A</v>
      </c>
      <c r="H123" s="169" t="str">
        <f xml:space="preserve"> IF(LEFT('CASE DATA'!E124,4)&lt;&gt;"321.",IF(OR('CASE DATA'!F124="DISM", 'CASE DATA'!F124="ACQ", 'CASE DATA'!F124="NOTF", 'CASE DATA'!F124="WTHD", 'CASE DATA'!F124="TNSF"), "YES", "NO"), "TRAFFIC")</f>
        <v>NO</v>
      </c>
      <c r="I123" s="168" t="str">
        <f xml:space="preserve"> IF(H123="YES",'CASE DATA'!K124,"N/A")</f>
        <v>N/A</v>
      </c>
      <c r="J123" s="168" t="str">
        <f>IF(H123="YES",'CASE DATA'!I124+'CASE DATA'!J124+'CASE DATA'!L124+'CASE DATA'!M124+'CASE DATA'!N124+'CASE DATA'!O124+'CASE DATA'!P124+'CASE DATA'!Q124+'CASE DATA'!R124,"N/A")</f>
        <v>N/A</v>
      </c>
      <c r="K123" s="152" t="str">
        <f xml:space="preserve"> IF(H123="YES",IF(C123+180&lt;'BASIC INFO'!$B$3, "YES", "NO"),"N/A")</f>
        <v>N/A</v>
      </c>
      <c r="L123" s="168" t="str" cm="1">
        <f t="array" ref="L123">IF(OR('CASE DATA'!F124="GTR", 'CASE DATA'!F124="GPL"),IF(SUM(COUNTIF('CASE DATA'!U124:AF124, TABLES!$N$2:$N$217&amp;"*"))&gt;0,"felony","eligible"),"n/a")</f>
        <v>n/a</v>
      </c>
      <c r="M123" s="168" t="str" cm="1">
        <f t="array" ref="M123">IF(L123="eligible",IF(OR((SUM(COUNTIF('CASE DATA'!U124:AF124,TABLES!$P$2:$P$19&amp;"*"))&gt;0),LEFT('CASE DATA'!U124:AF124,4)="717C", LEFT('CASE DATA'!U124:AF124, 3)="719", LEFT('CASE DATA'!U124:AF124,3)="720", LEFT('CASE DATA'!U124:AF124,3)="724", LEFT('CASE DATA'!U124:AF124,3)="726", LEFT('CASE DATA'!U124:AF124,3)="728", LEFT('CASE DATA'!U124:AF124,4)="901A"), "ineligible misd","eligible"),"n/a")</f>
        <v>n/a</v>
      </c>
      <c r="N123" s="168" t="str">
        <f>IF(M123="eligible",IF(COUNTIF('CASE DATA'!$C$4:$C$200, "")-COUNTIF('CASE DATA'!$A$4:$A$200, "")&gt;0, "YES","NO"),"N/A")</f>
        <v>N/A</v>
      </c>
      <c r="O123" s="168" t="str">
        <f xml:space="preserve"> IF(M123="eligible",'CASE DATA'!K124,"N/A")</f>
        <v>N/A</v>
      </c>
      <c r="P123" s="168" t="str">
        <f xml:space="preserve"> IF(M123="eligible",'CASE DATA'!I124+'CASE DATA'!J124+'CASE DATA'!L124+'CASE DATA'!M124+'CASE DATA'!N124+'CASE DATA'!O124+'CASE DATA'!M124+'CASE DATA'!Q124+'CASE DATA'!R124,"N/A")</f>
        <v>N/A</v>
      </c>
      <c r="Q123" s="8" t="str">
        <f>IF(M123="eligible",IF(C123+2920&lt;'BASIC INFO'!$B$3, "YES", "NO"),"N/A")</f>
        <v>N/A</v>
      </c>
      <c r="R123" s="169" t="str">
        <f xml:space="preserve"> IF(OR('CASE DATA'!F124="DEF"), "YES", "NO")</f>
        <v>NO</v>
      </c>
      <c r="S123" s="152" t="str">
        <f>IF(R123="YES",'CASE DATA'!H124,"N/A")</f>
        <v>N/A</v>
      </c>
      <c r="T123" s="168" t="str">
        <f xml:space="preserve"> IF(R123="YES",'CASE DATA'!K124,"N/A")</f>
        <v>N/A</v>
      </c>
      <c r="U123" s="168" t="str">
        <f>IF(R123="YES",'CASE DATA'!I124+'CASE DATA'!J124+'CASE DATA'!L124+'CASE DATA'!M124+'CASE DATA'!N124+'CASE DATA'!O124+'CASE DATA'!P124+'CASE DATA'!Q124+'CASE DATA'!R124,"N/A")</f>
        <v>N/A</v>
      </c>
      <c r="V123" s="172" t="str">
        <f>IF(OR('CASE DATA'!E124="123.46",'CASE DATA'!E124="123.47"),"YES","NO")</f>
        <v>NO</v>
      </c>
      <c r="W123" s="172"/>
      <c r="X123" s="168" t="str">
        <f>IF(V123="YES",IF(C123+730.5&lt;'BASIC INFO'!$B$3, "YES","NO"), "N/A")</f>
        <v>N/A</v>
      </c>
      <c r="Y123" s="172" t="str">
        <f t="shared" si="2"/>
        <v>NO</v>
      </c>
      <c r="Z123" s="170" t="str">
        <f xml:space="preserve"> IF('BASIC INFO'!$B$6+6574.5&gt;C123, "YES", "NO")</f>
        <v>YES</v>
      </c>
    </row>
    <row r="124" spans="1:26" x14ac:dyDescent="0.3">
      <c r="A124" s="152" t="str">
        <f xml:space="preserve"> IF('CASE DATA'!A125="","",'CASE DATA'!A125)</f>
        <v/>
      </c>
      <c r="B124" s="152" t="str">
        <f xml:space="preserve"> IF('CASE DATA'!A125="","",'CASE DATA'!E125)</f>
        <v/>
      </c>
      <c r="C124" s="153">
        <f xml:space="preserve"> 'CASE DATA'!C125</f>
        <v>0</v>
      </c>
      <c r="D124" s="8" t="str">
        <f xml:space="preserve"> IF(OR('CASE DATA'!F125="JUV", 'CASE DATA'!F125="JWV"), "YES", "NO")</f>
        <v>NO</v>
      </c>
      <c r="E124" s="8" t="str" cm="1">
        <f t="array" ref="E124">IF(D124="YES",IF(SUM(COUNTIF('CASE DATA'!$F$4:$F$200, {"GTR","GPL","DEF","JUV"}))&gt;0, "YES","NO"),"N/A")</f>
        <v>N/A</v>
      </c>
      <c r="F124" s="8" t="str">
        <f>IF(D124="YES",IF(COUNTIF('CASE DATA'!$C$4:$C$200, "")-COUNTIF('CASE DATA'!$A$4:$A$200, "")&gt;0, "YES","NO"),"N/A")</f>
        <v>N/A</v>
      </c>
      <c r="G124" s="154" t="str">
        <f xml:space="preserve"> _xlfn.IFS(D124="NO", "N/A", AND('BASIC INFO'!$B$3&gt;'BASIC INFO'!$B$6+6574.5, C124+730.5&lt;'BASIC INFO'!$B$3), "YES", 'BASIC INFO'!$B$3&lt;('BASIC INFO'!$B$6+6574.5), "NOT YET 18", C124+730.5&gt;'BASIC INFO'!$B$3, "NOT YET 2 YEARS")</f>
        <v>N/A</v>
      </c>
      <c r="H124" s="169" t="str">
        <f xml:space="preserve"> IF(LEFT('CASE DATA'!E125,4)&lt;&gt;"321.",IF(OR('CASE DATA'!F125="DISM", 'CASE DATA'!F125="ACQ", 'CASE DATA'!F125="NOTF", 'CASE DATA'!F125="WTHD", 'CASE DATA'!F125="TNSF"), "YES", "NO"), "TRAFFIC")</f>
        <v>NO</v>
      </c>
      <c r="I124" s="168" t="str">
        <f xml:space="preserve"> IF(H124="YES",'CASE DATA'!K125,"N/A")</f>
        <v>N/A</v>
      </c>
      <c r="J124" s="168" t="str">
        <f>IF(H124="YES",'CASE DATA'!I125+'CASE DATA'!J125+'CASE DATA'!L125+'CASE DATA'!M125+'CASE DATA'!N125+'CASE DATA'!O125+'CASE DATA'!P125+'CASE DATA'!Q125+'CASE DATA'!R125,"N/A")</f>
        <v>N/A</v>
      </c>
      <c r="K124" s="152" t="str">
        <f xml:space="preserve"> IF(H124="YES",IF(C124+180&lt;'BASIC INFO'!$B$3, "YES", "NO"),"N/A")</f>
        <v>N/A</v>
      </c>
      <c r="L124" s="168" t="str" cm="1">
        <f t="array" ref="L124">IF(OR('CASE DATA'!F125="GTR", 'CASE DATA'!F125="GPL"),IF(SUM(COUNTIF('CASE DATA'!U125:AF125, TABLES!$N$2:$N$217&amp;"*"))&gt;0,"felony","eligible"),"n/a")</f>
        <v>n/a</v>
      </c>
      <c r="M124" s="168" t="str" cm="1">
        <f t="array" ref="M124">IF(L124="eligible",IF(OR((SUM(COUNTIF('CASE DATA'!U125:AF125,TABLES!$P$2:$P$19&amp;"*"))&gt;0),LEFT('CASE DATA'!U125:AF125,4)="717C", LEFT('CASE DATA'!U125:AF125, 3)="719", LEFT('CASE DATA'!U125:AF125,3)="720", LEFT('CASE DATA'!U125:AF125,3)="724", LEFT('CASE DATA'!U125:AF125,3)="726", LEFT('CASE DATA'!U125:AF125,3)="728", LEFT('CASE DATA'!U125:AF125,4)="901A"), "ineligible misd","eligible"),"n/a")</f>
        <v>n/a</v>
      </c>
      <c r="N124" s="168" t="str">
        <f>IF(M124="eligible",IF(COUNTIF('CASE DATA'!$C$4:$C$200, "")-COUNTIF('CASE DATA'!$A$4:$A$200, "")&gt;0, "YES","NO"),"N/A")</f>
        <v>N/A</v>
      </c>
      <c r="O124" s="168" t="str">
        <f xml:space="preserve"> IF(M124="eligible",'CASE DATA'!K125,"N/A")</f>
        <v>N/A</v>
      </c>
      <c r="P124" s="168" t="str">
        <f xml:space="preserve"> IF(M124="eligible",'CASE DATA'!I125+'CASE DATA'!J125+'CASE DATA'!L125+'CASE DATA'!M125+'CASE DATA'!N125+'CASE DATA'!O125+'CASE DATA'!M125+'CASE DATA'!Q125+'CASE DATA'!R125,"N/A")</f>
        <v>N/A</v>
      </c>
      <c r="Q124" s="8" t="str">
        <f>IF(M124="eligible",IF(C124+2920&lt;'BASIC INFO'!$B$3, "YES", "NO"),"N/A")</f>
        <v>N/A</v>
      </c>
      <c r="R124" s="169" t="str">
        <f xml:space="preserve"> IF(OR('CASE DATA'!F125="DEF"), "YES", "NO")</f>
        <v>NO</v>
      </c>
      <c r="S124" s="152" t="str">
        <f>IF(R124="YES",'CASE DATA'!H125,"N/A")</f>
        <v>N/A</v>
      </c>
      <c r="T124" s="168" t="str">
        <f xml:space="preserve"> IF(R124="YES",'CASE DATA'!K125,"N/A")</f>
        <v>N/A</v>
      </c>
      <c r="U124" s="168" t="str">
        <f>IF(R124="YES",'CASE DATA'!I125+'CASE DATA'!J125+'CASE DATA'!L125+'CASE DATA'!M125+'CASE DATA'!N125+'CASE DATA'!O125+'CASE DATA'!P125+'CASE DATA'!Q125+'CASE DATA'!R125,"N/A")</f>
        <v>N/A</v>
      </c>
      <c r="V124" s="172" t="str">
        <f>IF(OR('CASE DATA'!E125="123.46",'CASE DATA'!E125="123.47"),"YES","NO")</f>
        <v>NO</v>
      </c>
      <c r="W124" s="172"/>
      <c r="X124" s="168" t="str">
        <f>IF(V124="YES",IF(C124+730.5&lt;'BASIC INFO'!$B$3, "YES","NO"), "N/A")</f>
        <v>N/A</v>
      </c>
      <c r="Y124" s="172" t="str">
        <f t="shared" si="2"/>
        <v>NO</v>
      </c>
      <c r="Z124" s="170" t="str">
        <f xml:space="preserve"> IF('BASIC INFO'!$B$6+6574.5&gt;C124, "YES", "NO")</f>
        <v>YES</v>
      </c>
    </row>
    <row r="125" spans="1:26" x14ac:dyDescent="0.3">
      <c r="A125" s="152" t="str">
        <f xml:space="preserve"> IF('CASE DATA'!A126="","",'CASE DATA'!A126)</f>
        <v/>
      </c>
      <c r="B125" s="152" t="str">
        <f xml:space="preserve"> IF('CASE DATA'!A126="","",'CASE DATA'!E126)</f>
        <v/>
      </c>
      <c r="C125" s="153">
        <f xml:space="preserve"> 'CASE DATA'!C126</f>
        <v>0</v>
      </c>
      <c r="D125" s="8" t="str">
        <f xml:space="preserve"> IF(OR('CASE DATA'!F126="JUV", 'CASE DATA'!F126="JWV"), "YES", "NO")</f>
        <v>NO</v>
      </c>
      <c r="E125" s="8" t="str" cm="1">
        <f t="array" ref="E125">IF(D125="YES",IF(SUM(COUNTIF('CASE DATA'!$F$4:$F$200, {"GTR","GPL","DEF","JUV"}))&gt;0, "YES","NO"),"N/A")</f>
        <v>N/A</v>
      </c>
      <c r="F125" s="8" t="str">
        <f>IF(D125="YES",IF(COUNTIF('CASE DATA'!$C$4:$C$200, "")-COUNTIF('CASE DATA'!$A$4:$A$200, "")&gt;0, "YES","NO"),"N/A")</f>
        <v>N/A</v>
      </c>
      <c r="G125" s="154" t="str">
        <f xml:space="preserve"> _xlfn.IFS(D125="NO", "N/A", AND('BASIC INFO'!$B$3&gt;'BASIC INFO'!$B$6+6574.5, C125+730.5&lt;'BASIC INFO'!$B$3), "YES", 'BASIC INFO'!$B$3&lt;('BASIC INFO'!$B$6+6574.5), "NOT YET 18", C125+730.5&gt;'BASIC INFO'!$B$3, "NOT YET 2 YEARS")</f>
        <v>N/A</v>
      </c>
      <c r="H125" s="169" t="str">
        <f xml:space="preserve"> IF(LEFT('CASE DATA'!E126,4)&lt;&gt;"321.",IF(OR('CASE DATA'!F126="DISM", 'CASE DATA'!F126="ACQ", 'CASE DATA'!F126="NOTF", 'CASE DATA'!F126="WTHD", 'CASE DATA'!F126="TNSF"), "YES", "NO"), "TRAFFIC")</f>
        <v>NO</v>
      </c>
      <c r="I125" s="168" t="str">
        <f xml:space="preserve"> IF(H125="YES",'CASE DATA'!K126,"N/A")</f>
        <v>N/A</v>
      </c>
      <c r="J125" s="168" t="str">
        <f>IF(H125="YES",'CASE DATA'!I126+'CASE DATA'!J126+'CASE DATA'!L126+'CASE DATA'!M126+'CASE DATA'!N126+'CASE DATA'!O126+'CASE DATA'!P126+'CASE DATA'!Q126+'CASE DATA'!R126,"N/A")</f>
        <v>N/A</v>
      </c>
      <c r="K125" s="152" t="str">
        <f xml:space="preserve"> IF(H125="YES",IF(C125+180&lt;'BASIC INFO'!$B$3, "YES", "NO"),"N/A")</f>
        <v>N/A</v>
      </c>
      <c r="L125" s="168" t="str" cm="1">
        <f t="array" ref="L125">IF(OR('CASE DATA'!F126="GTR", 'CASE DATA'!F126="GPL"),IF(SUM(COUNTIF('CASE DATA'!U126:AF126, TABLES!$N$2:$N$217&amp;"*"))&gt;0,"felony","eligible"),"n/a")</f>
        <v>n/a</v>
      </c>
      <c r="M125" s="168" t="str" cm="1">
        <f t="array" ref="M125">IF(L125="eligible",IF(OR((SUM(COUNTIF('CASE DATA'!U126:AF126,TABLES!$P$2:$P$19&amp;"*"))&gt;0),LEFT('CASE DATA'!U126:AF126,4)="717C", LEFT('CASE DATA'!U126:AF126, 3)="719", LEFT('CASE DATA'!U126:AF126,3)="720", LEFT('CASE DATA'!U126:AF126,3)="724", LEFT('CASE DATA'!U126:AF126,3)="726", LEFT('CASE DATA'!U126:AF126,3)="728", LEFT('CASE DATA'!U126:AF126,4)="901A"), "ineligible misd","eligible"),"n/a")</f>
        <v>n/a</v>
      </c>
      <c r="N125" s="168" t="str">
        <f>IF(M125="eligible",IF(COUNTIF('CASE DATA'!$C$4:$C$200, "")-COUNTIF('CASE DATA'!$A$4:$A$200, "")&gt;0, "YES","NO"),"N/A")</f>
        <v>N/A</v>
      </c>
      <c r="O125" s="168" t="str">
        <f xml:space="preserve"> IF(M125="eligible",'CASE DATA'!K126,"N/A")</f>
        <v>N/A</v>
      </c>
      <c r="P125" s="168" t="str">
        <f xml:space="preserve"> IF(M125="eligible",'CASE DATA'!I126+'CASE DATA'!J126+'CASE DATA'!L126+'CASE DATA'!M126+'CASE DATA'!N126+'CASE DATA'!O126+'CASE DATA'!M126+'CASE DATA'!Q126+'CASE DATA'!R126,"N/A")</f>
        <v>N/A</v>
      </c>
      <c r="Q125" s="8" t="str">
        <f>IF(M125="eligible",IF(C125+2920&lt;'BASIC INFO'!$B$3, "YES", "NO"),"N/A")</f>
        <v>N/A</v>
      </c>
      <c r="R125" s="169" t="str">
        <f xml:space="preserve"> IF(OR('CASE DATA'!F126="DEF"), "YES", "NO")</f>
        <v>NO</v>
      </c>
      <c r="S125" s="152" t="str">
        <f>IF(R125="YES",'CASE DATA'!H126,"N/A")</f>
        <v>N/A</v>
      </c>
      <c r="T125" s="168" t="str">
        <f xml:space="preserve"> IF(R125="YES",'CASE DATA'!K126,"N/A")</f>
        <v>N/A</v>
      </c>
      <c r="U125" s="168" t="str">
        <f>IF(R125="YES",'CASE DATA'!I126+'CASE DATA'!J126+'CASE DATA'!L126+'CASE DATA'!M126+'CASE DATA'!N126+'CASE DATA'!O126+'CASE DATA'!P126+'CASE DATA'!Q126+'CASE DATA'!R126,"N/A")</f>
        <v>N/A</v>
      </c>
      <c r="V125" s="172" t="str">
        <f>IF(OR('CASE DATA'!E126="123.46",'CASE DATA'!E126="123.47"),"YES","NO")</f>
        <v>NO</v>
      </c>
      <c r="W125" s="172"/>
      <c r="X125" s="168" t="str">
        <f>IF(V125="YES",IF(C125+730.5&lt;'BASIC INFO'!$B$3, "YES","NO"), "N/A")</f>
        <v>N/A</v>
      </c>
      <c r="Y125" s="172" t="str">
        <f t="shared" si="2"/>
        <v>NO</v>
      </c>
      <c r="Z125" s="170" t="str">
        <f xml:space="preserve"> IF('BASIC INFO'!$B$6+6574.5&gt;C125, "YES", "NO")</f>
        <v>YES</v>
      </c>
    </row>
    <row r="126" spans="1:26" x14ac:dyDescent="0.3">
      <c r="A126" s="152" t="str">
        <f xml:space="preserve"> IF('CASE DATA'!A127="","",'CASE DATA'!A127)</f>
        <v/>
      </c>
      <c r="B126" s="152" t="str">
        <f xml:space="preserve"> IF('CASE DATA'!A127="","",'CASE DATA'!E127)</f>
        <v/>
      </c>
      <c r="C126" s="153">
        <f xml:space="preserve"> 'CASE DATA'!C127</f>
        <v>0</v>
      </c>
      <c r="D126" s="8" t="str">
        <f xml:space="preserve"> IF(OR('CASE DATA'!F127="JUV", 'CASE DATA'!F127="JWV"), "YES", "NO")</f>
        <v>NO</v>
      </c>
      <c r="E126" s="8" t="str" cm="1">
        <f t="array" ref="E126">IF(D126="YES",IF(SUM(COUNTIF('CASE DATA'!$F$4:$F$200, {"GTR","GPL","DEF","JUV"}))&gt;0, "YES","NO"),"N/A")</f>
        <v>N/A</v>
      </c>
      <c r="F126" s="8" t="str">
        <f>IF(D126="YES",IF(COUNTIF('CASE DATA'!$C$4:$C$200, "")-COUNTIF('CASE DATA'!$A$4:$A$200, "")&gt;0, "YES","NO"),"N/A")</f>
        <v>N/A</v>
      </c>
      <c r="G126" s="154" t="str">
        <f xml:space="preserve"> _xlfn.IFS(D126="NO", "N/A", AND('BASIC INFO'!$B$3&gt;'BASIC INFO'!$B$6+6574.5, C126+730.5&lt;'BASIC INFO'!$B$3), "YES", 'BASIC INFO'!$B$3&lt;('BASIC INFO'!$B$6+6574.5), "NOT YET 18", C126+730.5&gt;'BASIC INFO'!$B$3, "NOT YET 2 YEARS")</f>
        <v>N/A</v>
      </c>
      <c r="H126" s="169" t="str">
        <f xml:space="preserve"> IF(LEFT('CASE DATA'!E127,4)&lt;&gt;"321.",IF(OR('CASE DATA'!F127="DISM", 'CASE DATA'!F127="ACQ", 'CASE DATA'!F127="NOTF", 'CASE DATA'!F127="WTHD", 'CASE DATA'!F127="TNSF"), "YES", "NO"), "TRAFFIC")</f>
        <v>NO</v>
      </c>
      <c r="I126" s="168" t="str">
        <f xml:space="preserve"> IF(H126="YES",'CASE DATA'!K127,"N/A")</f>
        <v>N/A</v>
      </c>
      <c r="J126" s="168" t="str">
        <f>IF(H126="YES",'CASE DATA'!I127+'CASE DATA'!J127+'CASE DATA'!L127+'CASE DATA'!M127+'CASE DATA'!N127+'CASE DATA'!O127+'CASE DATA'!P127+'CASE DATA'!Q127+'CASE DATA'!R127,"N/A")</f>
        <v>N/A</v>
      </c>
      <c r="K126" s="152" t="str">
        <f xml:space="preserve"> IF(H126="YES",IF(C126+180&lt;'BASIC INFO'!$B$3, "YES", "NO"),"N/A")</f>
        <v>N/A</v>
      </c>
      <c r="L126" s="168" t="str" cm="1">
        <f t="array" ref="L126">IF(OR('CASE DATA'!F127="GTR", 'CASE DATA'!F127="GPL"),IF(SUM(COUNTIF('CASE DATA'!U127:AF127, TABLES!$N$2:$N$217&amp;"*"))&gt;0,"felony","eligible"),"n/a")</f>
        <v>n/a</v>
      </c>
      <c r="M126" s="168" t="str" cm="1">
        <f t="array" ref="M126">IF(L126="eligible",IF(OR((SUM(COUNTIF('CASE DATA'!U127:AF127,TABLES!$P$2:$P$19&amp;"*"))&gt;0),LEFT('CASE DATA'!U127:AF127,4)="717C", LEFT('CASE DATA'!U127:AF127, 3)="719", LEFT('CASE DATA'!U127:AF127,3)="720", LEFT('CASE DATA'!U127:AF127,3)="724", LEFT('CASE DATA'!U127:AF127,3)="726", LEFT('CASE DATA'!U127:AF127,3)="728", LEFT('CASE DATA'!U127:AF127,4)="901A"), "ineligible misd","eligible"),"n/a")</f>
        <v>n/a</v>
      </c>
      <c r="N126" s="168" t="str">
        <f>IF(M126="eligible",IF(COUNTIF('CASE DATA'!$C$4:$C$200, "")-COUNTIF('CASE DATA'!$A$4:$A$200, "")&gt;0, "YES","NO"),"N/A")</f>
        <v>N/A</v>
      </c>
      <c r="O126" s="168" t="str">
        <f xml:space="preserve"> IF(M126="eligible",'CASE DATA'!K127,"N/A")</f>
        <v>N/A</v>
      </c>
      <c r="P126" s="168" t="str">
        <f xml:space="preserve"> IF(M126="eligible",'CASE DATA'!I127+'CASE DATA'!J127+'CASE DATA'!L127+'CASE DATA'!M127+'CASE DATA'!N127+'CASE DATA'!O127+'CASE DATA'!M127+'CASE DATA'!Q127+'CASE DATA'!R127,"N/A")</f>
        <v>N/A</v>
      </c>
      <c r="Q126" s="8" t="str">
        <f>IF(M126="eligible",IF(C126+2920&lt;'BASIC INFO'!$B$3, "YES", "NO"),"N/A")</f>
        <v>N/A</v>
      </c>
      <c r="R126" s="169" t="str">
        <f xml:space="preserve"> IF(OR('CASE DATA'!F127="DEF"), "YES", "NO")</f>
        <v>NO</v>
      </c>
      <c r="S126" s="152" t="str">
        <f>IF(R126="YES",'CASE DATA'!H127,"N/A")</f>
        <v>N/A</v>
      </c>
      <c r="T126" s="168" t="str">
        <f xml:space="preserve"> IF(R126="YES",'CASE DATA'!K127,"N/A")</f>
        <v>N/A</v>
      </c>
      <c r="U126" s="168" t="str">
        <f>IF(R126="YES",'CASE DATA'!I127+'CASE DATA'!J127+'CASE DATA'!L127+'CASE DATA'!M127+'CASE DATA'!N127+'CASE DATA'!O127+'CASE DATA'!P127+'CASE DATA'!Q127+'CASE DATA'!R127,"N/A")</f>
        <v>N/A</v>
      </c>
      <c r="V126" s="172" t="str">
        <f>IF(OR('CASE DATA'!E127="123.46",'CASE DATA'!E127="123.47"),"YES","NO")</f>
        <v>NO</v>
      </c>
      <c r="W126" s="172"/>
      <c r="X126" s="168" t="str">
        <f>IF(V126="YES",IF(C126+730.5&lt;'BASIC INFO'!$B$3, "YES","NO"), "N/A")</f>
        <v>N/A</v>
      </c>
      <c r="Y126" s="172" t="str">
        <f t="shared" si="2"/>
        <v>NO</v>
      </c>
      <c r="Z126" s="170" t="str">
        <f xml:space="preserve"> IF('BASIC INFO'!$B$6+6574.5&gt;C126, "YES", "NO")</f>
        <v>YES</v>
      </c>
    </row>
    <row r="127" spans="1:26" x14ac:dyDescent="0.3">
      <c r="A127" s="152" t="str">
        <f xml:space="preserve"> IF('CASE DATA'!A128="","",'CASE DATA'!A128)</f>
        <v/>
      </c>
      <c r="B127" s="152" t="str">
        <f xml:space="preserve"> IF('CASE DATA'!A128="","",'CASE DATA'!E128)</f>
        <v/>
      </c>
      <c r="C127" s="153">
        <f xml:space="preserve"> 'CASE DATA'!C128</f>
        <v>0</v>
      </c>
      <c r="D127" s="8" t="str">
        <f xml:space="preserve"> IF(OR('CASE DATA'!F128="JUV", 'CASE DATA'!F128="JWV"), "YES", "NO")</f>
        <v>NO</v>
      </c>
      <c r="E127" s="8" t="str" cm="1">
        <f t="array" ref="E127">IF(D127="YES",IF(SUM(COUNTIF('CASE DATA'!$F$4:$F$200, {"GTR","GPL","DEF","JUV"}))&gt;0, "YES","NO"),"N/A")</f>
        <v>N/A</v>
      </c>
      <c r="F127" s="8" t="str">
        <f>IF(D127="YES",IF(COUNTIF('CASE DATA'!$C$4:$C$200, "")-COUNTIF('CASE DATA'!$A$4:$A$200, "")&gt;0, "YES","NO"),"N/A")</f>
        <v>N/A</v>
      </c>
      <c r="G127" s="154" t="str">
        <f xml:space="preserve"> _xlfn.IFS(D127="NO", "N/A", AND('BASIC INFO'!$B$3&gt;'BASIC INFO'!$B$6+6574.5, C127+730.5&lt;'BASIC INFO'!$B$3), "YES", 'BASIC INFO'!$B$3&lt;('BASIC INFO'!$B$6+6574.5), "NOT YET 18", C127+730.5&gt;'BASIC INFO'!$B$3, "NOT YET 2 YEARS")</f>
        <v>N/A</v>
      </c>
      <c r="H127" s="169" t="str">
        <f xml:space="preserve"> IF(LEFT('CASE DATA'!E128,4)&lt;&gt;"321.",IF(OR('CASE DATA'!F128="DISM", 'CASE DATA'!F128="ACQ", 'CASE DATA'!F128="NOTF", 'CASE DATA'!F128="WTHD", 'CASE DATA'!F128="TNSF"), "YES", "NO"), "TRAFFIC")</f>
        <v>NO</v>
      </c>
      <c r="I127" s="168" t="str">
        <f xml:space="preserve"> IF(H127="YES",'CASE DATA'!K128,"N/A")</f>
        <v>N/A</v>
      </c>
      <c r="J127" s="168" t="str">
        <f>IF(H127="YES",'CASE DATA'!I128+'CASE DATA'!J128+'CASE DATA'!L128+'CASE DATA'!M128+'CASE DATA'!N128+'CASE DATA'!O128+'CASE DATA'!P128+'CASE DATA'!Q128+'CASE DATA'!R128,"N/A")</f>
        <v>N/A</v>
      </c>
      <c r="K127" s="152" t="str">
        <f xml:space="preserve"> IF(H127="YES",IF(C127+180&lt;'BASIC INFO'!$B$3, "YES", "NO"),"N/A")</f>
        <v>N/A</v>
      </c>
      <c r="L127" s="168" t="str" cm="1">
        <f t="array" ref="L127">IF(OR('CASE DATA'!F128="GTR", 'CASE DATA'!F128="GPL"),IF(SUM(COUNTIF('CASE DATA'!U128:AF128, TABLES!$N$2:$N$217&amp;"*"))&gt;0,"felony","eligible"),"n/a")</f>
        <v>n/a</v>
      </c>
      <c r="M127" s="168" t="str" cm="1">
        <f t="array" ref="M127">IF(L127="eligible",IF(OR((SUM(COUNTIF('CASE DATA'!U128:AF128,TABLES!$P$2:$P$19&amp;"*"))&gt;0),LEFT('CASE DATA'!U128:AF128,4)="717C", LEFT('CASE DATA'!U128:AF128, 3)="719", LEFT('CASE DATA'!U128:AF128,3)="720", LEFT('CASE DATA'!U128:AF128,3)="724", LEFT('CASE DATA'!U128:AF128,3)="726", LEFT('CASE DATA'!U128:AF128,3)="728", LEFT('CASE DATA'!U128:AF128,4)="901A"), "ineligible misd","eligible"),"n/a")</f>
        <v>n/a</v>
      </c>
      <c r="N127" s="168" t="str">
        <f>IF(M127="eligible",IF(COUNTIF('CASE DATA'!$C$4:$C$200, "")-COUNTIF('CASE DATA'!$A$4:$A$200, "")&gt;0, "YES","NO"),"N/A")</f>
        <v>N/A</v>
      </c>
      <c r="O127" s="168" t="str">
        <f xml:space="preserve"> IF(M127="eligible",'CASE DATA'!K128,"N/A")</f>
        <v>N/A</v>
      </c>
      <c r="P127" s="168" t="str">
        <f xml:space="preserve"> IF(M127="eligible",'CASE DATA'!I128+'CASE DATA'!J128+'CASE DATA'!L128+'CASE DATA'!M128+'CASE DATA'!N128+'CASE DATA'!O128+'CASE DATA'!M128+'CASE DATA'!Q128+'CASE DATA'!R128,"N/A")</f>
        <v>N/A</v>
      </c>
      <c r="Q127" s="8" t="str">
        <f>IF(M127="eligible",IF(C127+2920&lt;'BASIC INFO'!$B$3, "YES", "NO"),"N/A")</f>
        <v>N/A</v>
      </c>
      <c r="R127" s="169" t="str">
        <f xml:space="preserve"> IF(OR('CASE DATA'!F128="DEF"), "YES", "NO")</f>
        <v>NO</v>
      </c>
      <c r="S127" s="152" t="str">
        <f>IF(R127="YES",'CASE DATA'!H128,"N/A")</f>
        <v>N/A</v>
      </c>
      <c r="T127" s="168" t="str">
        <f xml:space="preserve"> IF(R127="YES",'CASE DATA'!K128,"N/A")</f>
        <v>N/A</v>
      </c>
      <c r="U127" s="168" t="str">
        <f>IF(R127="YES",'CASE DATA'!I128+'CASE DATA'!J128+'CASE DATA'!L128+'CASE DATA'!M128+'CASE DATA'!N128+'CASE DATA'!O128+'CASE DATA'!P128+'CASE DATA'!Q128+'CASE DATA'!R128,"N/A")</f>
        <v>N/A</v>
      </c>
      <c r="V127" s="172" t="str">
        <f>IF(OR('CASE DATA'!E128="123.46",'CASE DATA'!E128="123.47"),"YES","NO")</f>
        <v>NO</v>
      </c>
      <c r="W127" s="172"/>
      <c r="X127" s="168" t="str">
        <f>IF(V127="YES",IF(C127+730.5&lt;'BASIC INFO'!$B$3, "YES","NO"), "N/A")</f>
        <v>N/A</v>
      </c>
      <c r="Y127" s="172" t="str">
        <f t="shared" si="2"/>
        <v>NO</v>
      </c>
      <c r="Z127" s="170" t="str">
        <f xml:space="preserve"> IF('BASIC INFO'!$B$6+6574.5&gt;C127, "YES", "NO")</f>
        <v>YES</v>
      </c>
    </row>
    <row r="128" spans="1:26" x14ac:dyDescent="0.3">
      <c r="A128" s="152" t="str">
        <f xml:space="preserve"> IF('CASE DATA'!A129="","",'CASE DATA'!A129)</f>
        <v/>
      </c>
      <c r="B128" s="152" t="str">
        <f xml:space="preserve"> IF('CASE DATA'!A129="","",'CASE DATA'!E129)</f>
        <v/>
      </c>
      <c r="C128" s="153">
        <f xml:space="preserve"> 'CASE DATA'!C129</f>
        <v>0</v>
      </c>
      <c r="D128" s="8" t="str">
        <f xml:space="preserve"> IF(OR('CASE DATA'!F129="JUV", 'CASE DATA'!F129="JWV"), "YES", "NO")</f>
        <v>NO</v>
      </c>
      <c r="E128" s="8" t="str" cm="1">
        <f t="array" ref="E128">IF(D128="YES",IF(SUM(COUNTIF('CASE DATA'!$F$4:$F$200, {"GTR","GPL","DEF","JUV"}))&gt;0, "YES","NO"),"N/A")</f>
        <v>N/A</v>
      </c>
      <c r="F128" s="8" t="str">
        <f>IF(D128="YES",IF(COUNTIF('CASE DATA'!$C$4:$C$200, "")-COUNTIF('CASE DATA'!$A$4:$A$200, "")&gt;0, "YES","NO"),"N/A")</f>
        <v>N/A</v>
      </c>
      <c r="G128" s="154" t="str">
        <f xml:space="preserve"> _xlfn.IFS(D128="NO", "N/A", AND('BASIC INFO'!$B$3&gt;'BASIC INFO'!$B$6+6574.5, C128+730.5&lt;'BASIC INFO'!$B$3), "YES", 'BASIC INFO'!$B$3&lt;('BASIC INFO'!$B$6+6574.5), "NOT YET 18", C128+730.5&gt;'BASIC INFO'!$B$3, "NOT YET 2 YEARS")</f>
        <v>N/A</v>
      </c>
      <c r="H128" s="169" t="str">
        <f xml:space="preserve"> IF(LEFT('CASE DATA'!E129,4)&lt;&gt;"321.",IF(OR('CASE DATA'!F129="DISM", 'CASE DATA'!F129="ACQ", 'CASE DATA'!F129="NOTF", 'CASE DATA'!F129="WTHD", 'CASE DATA'!F129="TNSF"), "YES", "NO"), "TRAFFIC")</f>
        <v>NO</v>
      </c>
      <c r="I128" s="168" t="str">
        <f xml:space="preserve"> IF(H128="YES",'CASE DATA'!K129,"N/A")</f>
        <v>N/A</v>
      </c>
      <c r="J128" s="168" t="str">
        <f>IF(H128="YES",'CASE DATA'!I129+'CASE DATA'!J129+'CASE DATA'!L129+'CASE DATA'!M129+'CASE DATA'!N129+'CASE DATA'!O129+'CASE DATA'!P129+'CASE DATA'!Q129+'CASE DATA'!R129,"N/A")</f>
        <v>N/A</v>
      </c>
      <c r="K128" s="152" t="str">
        <f xml:space="preserve"> IF(H128="YES",IF(C128+180&lt;'BASIC INFO'!$B$3, "YES", "NO"),"N/A")</f>
        <v>N/A</v>
      </c>
      <c r="L128" s="168" t="str" cm="1">
        <f t="array" ref="L128">IF(OR('CASE DATA'!F129="GTR", 'CASE DATA'!F129="GPL"),IF(SUM(COUNTIF('CASE DATA'!U129:AF129, TABLES!$N$2:$N$217&amp;"*"))&gt;0,"felony","eligible"),"n/a")</f>
        <v>n/a</v>
      </c>
      <c r="M128" s="168" t="str" cm="1">
        <f t="array" ref="M128">IF(L128="eligible",IF(OR((SUM(COUNTIF('CASE DATA'!U129:AF129,TABLES!$P$2:$P$19&amp;"*"))&gt;0),LEFT('CASE DATA'!U129:AF129,4)="717C", LEFT('CASE DATA'!U129:AF129, 3)="719", LEFT('CASE DATA'!U129:AF129,3)="720", LEFT('CASE DATA'!U129:AF129,3)="724", LEFT('CASE DATA'!U129:AF129,3)="726", LEFT('CASE DATA'!U129:AF129,3)="728", LEFT('CASE DATA'!U129:AF129,4)="901A"), "ineligible misd","eligible"),"n/a")</f>
        <v>n/a</v>
      </c>
      <c r="N128" s="168" t="str">
        <f>IF(M128="eligible",IF(COUNTIF('CASE DATA'!$C$4:$C$200, "")-COUNTIF('CASE DATA'!$A$4:$A$200, "")&gt;0, "YES","NO"),"N/A")</f>
        <v>N/A</v>
      </c>
      <c r="O128" s="168" t="str">
        <f xml:space="preserve"> IF(M128="eligible",'CASE DATA'!K129,"N/A")</f>
        <v>N/A</v>
      </c>
      <c r="P128" s="168" t="str">
        <f xml:space="preserve"> IF(M128="eligible",'CASE DATA'!I129+'CASE DATA'!J129+'CASE DATA'!L129+'CASE DATA'!M129+'CASE DATA'!N129+'CASE DATA'!O129+'CASE DATA'!M129+'CASE DATA'!Q129+'CASE DATA'!R129,"N/A")</f>
        <v>N/A</v>
      </c>
      <c r="Q128" s="8" t="str">
        <f>IF(M128="eligible",IF(C128+2920&lt;'BASIC INFO'!$B$3, "YES", "NO"),"N/A")</f>
        <v>N/A</v>
      </c>
      <c r="R128" s="169" t="str">
        <f xml:space="preserve"> IF(OR('CASE DATA'!F129="DEF"), "YES", "NO")</f>
        <v>NO</v>
      </c>
      <c r="S128" s="152" t="str">
        <f>IF(R128="YES",'CASE DATA'!H129,"N/A")</f>
        <v>N/A</v>
      </c>
      <c r="T128" s="168" t="str">
        <f xml:space="preserve"> IF(R128="YES",'CASE DATA'!K129,"N/A")</f>
        <v>N/A</v>
      </c>
      <c r="U128" s="168" t="str">
        <f>IF(R128="YES",'CASE DATA'!I129+'CASE DATA'!J129+'CASE DATA'!L129+'CASE DATA'!M129+'CASE DATA'!N129+'CASE DATA'!O129+'CASE DATA'!P129+'CASE DATA'!Q129+'CASE DATA'!R129,"N/A")</f>
        <v>N/A</v>
      </c>
      <c r="V128" s="172" t="str">
        <f>IF(OR('CASE DATA'!E129="123.46",'CASE DATA'!E129="123.47"),"YES","NO")</f>
        <v>NO</v>
      </c>
      <c r="W128" s="172"/>
      <c r="X128" s="168" t="str">
        <f>IF(V128="YES",IF(C128+730.5&lt;'BASIC INFO'!$B$3, "YES","NO"), "N/A")</f>
        <v>N/A</v>
      </c>
      <c r="Y128" s="172" t="str">
        <f t="shared" si="2"/>
        <v>NO</v>
      </c>
      <c r="Z128" s="170" t="str">
        <f xml:space="preserve"> IF('BASIC INFO'!$B$6+6574.5&gt;C128, "YES", "NO")</f>
        <v>YES</v>
      </c>
    </row>
    <row r="129" spans="1:26" x14ac:dyDescent="0.3">
      <c r="A129" s="152" t="str">
        <f xml:space="preserve"> IF('CASE DATA'!A130="","",'CASE DATA'!A130)</f>
        <v/>
      </c>
      <c r="B129" s="152" t="str">
        <f xml:space="preserve"> IF('CASE DATA'!A130="","",'CASE DATA'!E130)</f>
        <v/>
      </c>
      <c r="C129" s="153">
        <f xml:space="preserve"> 'CASE DATA'!C130</f>
        <v>0</v>
      </c>
      <c r="D129" s="8" t="str">
        <f xml:space="preserve"> IF(OR('CASE DATA'!F130="JUV", 'CASE DATA'!F130="JWV"), "YES", "NO")</f>
        <v>NO</v>
      </c>
      <c r="E129" s="8" t="str" cm="1">
        <f t="array" ref="E129">IF(D129="YES",IF(SUM(COUNTIF('CASE DATA'!$F$4:$F$200, {"GTR","GPL","DEF","JUV"}))&gt;0, "YES","NO"),"N/A")</f>
        <v>N/A</v>
      </c>
      <c r="F129" s="8" t="str">
        <f>IF(D129="YES",IF(COUNTIF('CASE DATA'!$C$4:$C$200, "")-COUNTIF('CASE DATA'!$A$4:$A$200, "")&gt;0, "YES","NO"),"N/A")</f>
        <v>N/A</v>
      </c>
      <c r="G129" s="154" t="str">
        <f xml:space="preserve"> _xlfn.IFS(D129="NO", "N/A", AND('BASIC INFO'!$B$3&gt;'BASIC INFO'!$B$6+6574.5, C129+730.5&lt;'BASIC INFO'!$B$3), "YES", 'BASIC INFO'!$B$3&lt;('BASIC INFO'!$B$6+6574.5), "NOT YET 18", C129+730.5&gt;'BASIC INFO'!$B$3, "NOT YET 2 YEARS")</f>
        <v>N/A</v>
      </c>
      <c r="H129" s="169" t="str">
        <f xml:space="preserve"> IF(LEFT('CASE DATA'!E130,4)&lt;&gt;"321.",IF(OR('CASE DATA'!F130="DISM", 'CASE DATA'!F130="ACQ", 'CASE DATA'!F130="NOTF", 'CASE DATA'!F130="WTHD", 'CASE DATA'!F130="TNSF"), "YES", "NO"), "TRAFFIC")</f>
        <v>NO</v>
      </c>
      <c r="I129" s="168" t="str">
        <f xml:space="preserve"> IF(H129="YES",'CASE DATA'!K130,"N/A")</f>
        <v>N/A</v>
      </c>
      <c r="J129" s="168" t="str">
        <f>IF(H129="YES",'CASE DATA'!I130+'CASE DATA'!J130+'CASE DATA'!L130+'CASE DATA'!M130+'CASE DATA'!N130+'CASE DATA'!O130+'CASE DATA'!P130+'CASE DATA'!Q130+'CASE DATA'!R130,"N/A")</f>
        <v>N/A</v>
      </c>
      <c r="K129" s="152" t="str">
        <f xml:space="preserve"> IF(H129="YES",IF(C129+180&lt;'BASIC INFO'!$B$3, "YES", "NO"),"N/A")</f>
        <v>N/A</v>
      </c>
      <c r="L129" s="168" t="str" cm="1">
        <f t="array" ref="L129">IF(OR('CASE DATA'!F130="GTR", 'CASE DATA'!F130="GPL"),IF(SUM(COUNTIF('CASE DATA'!U130:AF130, TABLES!$N$2:$N$217&amp;"*"))&gt;0,"felony","eligible"),"n/a")</f>
        <v>n/a</v>
      </c>
      <c r="M129" s="168" t="str" cm="1">
        <f t="array" ref="M129">IF(L129="eligible",IF(OR((SUM(COUNTIF('CASE DATA'!U130:AF130,TABLES!$P$2:$P$19&amp;"*"))&gt;0),LEFT('CASE DATA'!U130:AF130,4)="717C", LEFT('CASE DATA'!U130:AF130, 3)="719", LEFT('CASE DATA'!U130:AF130,3)="720", LEFT('CASE DATA'!U130:AF130,3)="724", LEFT('CASE DATA'!U130:AF130,3)="726", LEFT('CASE DATA'!U130:AF130,3)="728", LEFT('CASE DATA'!U130:AF130,4)="901A"), "ineligible misd","eligible"),"n/a")</f>
        <v>n/a</v>
      </c>
      <c r="N129" s="168" t="str">
        <f>IF(M129="eligible",IF(COUNTIF('CASE DATA'!$C$4:$C$200, "")-COUNTIF('CASE DATA'!$A$4:$A$200, "")&gt;0, "YES","NO"),"N/A")</f>
        <v>N/A</v>
      </c>
      <c r="O129" s="168" t="str">
        <f xml:space="preserve"> IF(M129="eligible",'CASE DATA'!K130,"N/A")</f>
        <v>N/A</v>
      </c>
      <c r="P129" s="168" t="str">
        <f xml:space="preserve"> IF(M129="eligible",'CASE DATA'!I130+'CASE DATA'!J130+'CASE DATA'!L130+'CASE DATA'!M130+'CASE DATA'!N130+'CASE DATA'!O130+'CASE DATA'!M130+'CASE DATA'!Q130+'CASE DATA'!R130,"N/A")</f>
        <v>N/A</v>
      </c>
      <c r="Q129" s="8" t="str">
        <f>IF(M129="eligible",IF(C129+2920&lt;'BASIC INFO'!$B$3, "YES", "NO"),"N/A")</f>
        <v>N/A</v>
      </c>
      <c r="R129" s="169" t="str">
        <f xml:space="preserve"> IF(OR('CASE DATA'!F130="DEF"), "YES", "NO")</f>
        <v>NO</v>
      </c>
      <c r="S129" s="152" t="str">
        <f>IF(R129="YES",'CASE DATA'!H130,"N/A")</f>
        <v>N/A</v>
      </c>
      <c r="T129" s="168" t="str">
        <f xml:space="preserve"> IF(R129="YES",'CASE DATA'!K130,"N/A")</f>
        <v>N/A</v>
      </c>
      <c r="U129" s="168" t="str">
        <f>IF(R129="YES",'CASE DATA'!I130+'CASE DATA'!J130+'CASE DATA'!L130+'CASE DATA'!M130+'CASE DATA'!N130+'CASE DATA'!O130+'CASE DATA'!P130+'CASE DATA'!Q130+'CASE DATA'!R130,"N/A")</f>
        <v>N/A</v>
      </c>
      <c r="V129" s="172" t="str">
        <f>IF(OR('CASE DATA'!E130="123.46",'CASE DATA'!E130="123.47"),"YES","NO")</f>
        <v>NO</v>
      </c>
      <c r="W129" s="172"/>
      <c r="X129" s="168" t="str">
        <f>IF(V129="YES",IF(C129+730.5&lt;'BASIC INFO'!$B$3, "YES","NO"), "N/A")</f>
        <v>N/A</v>
      </c>
      <c r="Y129" s="172" t="str">
        <f t="shared" si="2"/>
        <v>NO</v>
      </c>
      <c r="Z129" s="170" t="str">
        <f xml:space="preserve"> IF('BASIC INFO'!$B$6+6574.5&gt;C129, "YES", "NO")</f>
        <v>YES</v>
      </c>
    </row>
    <row r="130" spans="1:26" x14ac:dyDescent="0.3">
      <c r="A130" s="152" t="str">
        <f xml:space="preserve"> IF('CASE DATA'!A131="","",'CASE DATA'!A131)</f>
        <v/>
      </c>
      <c r="B130" s="152" t="str">
        <f xml:space="preserve"> IF('CASE DATA'!A131="","",'CASE DATA'!E131)</f>
        <v/>
      </c>
      <c r="C130" s="153">
        <f xml:space="preserve"> 'CASE DATA'!C131</f>
        <v>0</v>
      </c>
      <c r="D130" s="8" t="str">
        <f xml:space="preserve"> IF(OR('CASE DATA'!F131="JUV", 'CASE DATA'!F131="JWV"), "YES", "NO")</f>
        <v>NO</v>
      </c>
      <c r="E130" s="8" t="str" cm="1">
        <f t="array" ref="E130">IF(D130="YES",IF(SUM(COUNTIF('CASE DATA'!$F$4:$F$200, {"GTR","GPL","DEF","JUV"}))&gt;0, "YES","NO"),"N/A")</f>
        <v>N/A</v>
      </c>
      <c r="F130" s="8" t="str">
        <f>IF(D130="YES",IF(COUNTIF('CASE DATA'!$C$4:$C$200, "")-COUNTIF('CASE DATA'!$A$4:$A$200, "")&gt;0, "YES","NO"),"N/A")</f>
        <v>N/A</v>
      </c>
      <c r="G130" s="154" t="str">
        <f xml:space="preserve"> _xlfn.IFS(D130="NO", "N/A", AND('BASIC INFO'!$B$3&gt;'BASIC INFO'!$B$6+6574.5, C130+730.5&lt;'BASIC INFO'!$B$3), "YES", 'BASIC INFO'!$B$3&lt;('BASIC INFO'!$B$6+6574.5), "NOT YET 18", C130+730.5&gt;'BASIC INFO'!$B$3, "NOT YET 2 YEARS")</f>
        <v>N/A</v>
      </c>
      <c r="H130" s="169" t="str">
        <f xml:space="preserve"> IF(LEFT('CASE DATA'!E131,4)&lt;&gt;"321.",IF(OR('CASE DATA'!F131="DISM", 'CASE DATA'!F131="ACQ", 'CASE DATA'!F131="NOTF", 'CASE DATA'!F131="WTHD", 'CASE DATA'!F131="TNSF"), "YES", "NO"), "TRAFFIC")</f>
        <v>NO</v>
      </c>
      <c r="I130" s="168" t="str">
        <f xml:space="preserve"> IF(H130="YES",'CASE DATA'!K131,"N/A")</f>
        <v>N/A</v>
      </c>
      <c r="J130" s="168" t="str">
        <f>IF(H130="YES",'CASE DATA'!I131+'CASE DATA'!J131+'CASE DATA'!L131+'CASE DATA'!M131+'CASE DATA'!N131+'CASE DATA'!O131+'CASE DATA'!P131+'CASE DATA'!Q131+'CASE DATA'!R131,"N/A")</f>
        <v>N/A</v>
      </c>
      <c r="K130" s="152" t="str">
        <f xml:space="preserve"> IF(H130="YES",IF(C130+180&lt;'BASIC INFO'!$B$3, "YES", "NO"),"N/A")</f>
        <v>N/A</v>
      </c>
      <c r="L130" s="168" t="str" cm="1">
        <f t="array" ref="L130">IF(OR('CASE DATA'!F131="GTR", 'CASE DATA'!F131="GPL"),IF(SUM(COUNTIF('CASE DATA'!U131:AF131, TABLES!$N$2:$N$217&amp;"*"))&gt;0,"felony","eligible"),"n/a")</f>
        <v>n/a</v>
      </c>
      <c r="M130" s="168" t="str" cm="1">
        <f t="array" ref="M130">IF(L130="eligible",IF(OR((SUM(COUNTIF('CASE DATA'!U131:AF131,TABLES!$P$2:$P$19&amp;"*"))&gt;0),LEFT('CASE DATA'!U131:AF131,4)="717C", LEFT('CASE DATA'!U131:AF131, 3)="719", LEFT('CASE DATA'!U131:AF131,3)="720", LEFT('CASE DATA'!U131:AF131,3)="724", LEFT('CASE DATA'!U131:AF131,3)="726", LEFT('CASE DATA'!U131:AF131,3)="728", LEFT('CASE DATA'!U131:AF131,4)="901A"), "ineligible misd","eligible"),"n/a")</f>
        <v>n/a</v>
      </c>
      <c r="N130" s="168" t="str">
        <f>IF(M130="eligible",IF(COUNTIF('CASE DATA'!$C$4:$C$200, "")-COUNTIF('CASE DATA'!$A$4:$A$200, "")&gt;0, "YES","NO"),"N/A")</f>
        <v>N/A</v>
      </c>
      <c r="O130" s="168" t="str">
        <f xml:space="preserve"> IF(M130="eligible",'CASE DATA'!K131,"N/A")</f>
        <v>N/A</v>
      </c>
      <c r="P130" s="168" t="str">
        <f xml:space="preserve"> IF(M130="eligible",'CASE DATA'!I131+'CASE DATA'!J131+'CASE DATA'!L131+'CASE DATA'!M131+'CASE DATA'!N131+'CASE DATA'!O131+'CASE DATA'!M131+'CASE DATA'!Q131+'CASE DATA'!R131,"N/A")</f>
        <v>N/A</v>
      </c>
      <c r="Q130" s="8" t="str">
        <f>IF(M130="eligible",IF(C130+2920&lt;'BASIC INFO'!$B$3, "YES", "NO"),"N/A")</f>
        <v>N/A</v>
      </c>
      <c r="R130" s="169" t="str">
        <f xml:space="preserve"> IF(OR('CASE DATA'!F131="DEF"), "YES", "NO")</f>
        <v>NO</v>
      </c>
      <c r="S130" s="152" t="str">
        <f>IF(R130="YES",'CASE DATA'!H131,"N/A")</f>
        <v>N/A</v>
      </c>
      <c r="T130" s="168" t="str">
        <f xml:space="preserve"> IF(R130="YES",'CASE DATA'!K131,"N/A")</f>
        <v>N/A</v>
      </c>
      <c r="U130" s="168" t="str">
        <f>IF(R130="YES",'CASE DATA'!I131+'CASE DATA'!J131+'CASE DATA'!L131+'CASE DATA'!M131+'CASE DATA'!N131+'CASE DATA'!O131+'CASE DATA'!P131+'CASE DATA'!Q131+'CASE DATA'!R131,"N/A")</f>
        <v>N/A</v>
      </c>
      <c r="V130" s="172" t="str">
        <f>IF(OR('CASE DATA'!E131="123.46",'CASE DATA'!E131="123.47"),"YES","NO")</f>
        <v>NO</v>
      </c>
      <c r="W130" s="172"/>
      <c r="X130" s="168" t="str">
        <f>IF(V130="YES",IF(C130+730.5&lt;'BASIC INFO'!$B$3, "YES","NO"), "N/A")</f>
        <v>N/A</v>
      </c>
      <c r="Y130" s="172" t="str">
        <f t="shared" si="2"/>
        <v>NO</v>
      </c>
      <c r="Z130" s="170" t="str">
        <f xml:space="preserve"> IF('BASIC INFO'!$B$6+6574.5&gt;C130, "YES", "NO")</f>
        <v>YES</v>
      </c>
    </row>
    <row r="131" spans="1:26" x14ac:dyDescent="0.3">
      <c r="A131" s="152" t="str">
        <f xml:space="preserve"> IF('CASE DATA'!A132="","",'CASE DATA'!A132)</f>
        <v/>
      </c>
      <c r="B131" s="152" t="str">
        <f xml:space="preserve"> IF('CASE DATA'!A132="","",'CASE DATA'!E132)</f>
        <v/>
      </c>
      <c r="C131" s="153">
        <f xml:space="preserve"> 'CASE DATA'!C132</f>
        <v>0</v>
      </c>
      <c r="D131" s="8" t="str">
        <f xml:space="preserve"> IF(OR('CASE DATA'!F132="JUV", 'CASE DATA'!F132="JWV"), "YES", "NO")</f>
        <v>NO</v>
      </c>
      <c r="E131" s="8" t="str" cm="1">
        <f t="array" ref="E131">IF(D131="YES",IF(SUM(COUNTIF('CASE DATA'!$F$4:$F$200, {"GTR","GPL","DEF","JUV"}))&gt;0, "YES","NO"),"N/A")</f>
        <v>N/A</v>
      </c>
      <c r="F131" s="8" t="str">
        <f>IF(D131="YES",IF(COUNTIF('CASE DATA'!$C$4:$C$200, "")-COUNTIF('CASE DATA'!$A$4:$A$200, "")&gt;0, "YES","NO"),"N/A")</f>
        <v>N/A</v>
      </c>
      <c r="G131" s="154" t="str">
        <f xml:space="preserve"> _xlfn.IFS(D131="NO", "N/A", AND('BASIC INFO'!$B$3&gt;'BASIC INFO'!$B$6+6574.5, C131+730.5&lt;'BASIC INFO'!$B$3), "YES", 'BASIC INFO'!$B$3&lt;('BASIC INFO'!$B$6+6574.5), "NOT YET 18", C131+730.5&gt;'BASIC INFO'!$B$3, "NOT YET 2 YEARS")</f>
        <v>N/A</v>
      </c>
      <c r="H131" s="169" t="str">
        <f xml:space="preserve"> IF(LEFT('CASE DATA'!E132,4)&lt;&gt;"321.",IF(OR('CASE DATA'!F132="DISM", 'CASE DATA'!F132="ACQ", 'CASE DATA'!F132="NOTF", 'CASE DATA'!F132="WTHD", 'CASE DATA'!F132="TNSF"), "YES", "NO"), "TRAFFIC")</f>
        <v>NO</v>
      </c>
      <c r="I131" s="168" t="str">
        <f xml:space="preserve"> IF(H131="YES",'CASE DATA'!K132,"N/A")</f>
        <v>N/A</v>
      </c>
      <c r="J131" s="168" t="str">
        <f>IF(H131="YES",'CASE DATA'!I132+'CASE DATA'!J132+'CASE DATA'!L132+'CASE DATA'!M132+'CASE DATA'!N132+'CASE DATA'!O132+'CASE DATA'!P132+'CASE DATA'!Q132+'CASE DATA'!R132,"N/A")</f>
        <v>N/A</v>
      </c>
      <c r="K131" s="152" t="str">
        <f xml:space="preserve"> IF(H131="YES",IF(C131+180&lt;'BASIC INFO'!$B$3, "YES", "NO"),"N/A")</f>
        <v>N/A</v>
      </c>
      <c r="L131" s="168" t="str" cm="1">
        <f t="array" ref="L131">IF(OR('CASE DATA'!F132="GTR", 'CASE DATA'!F132="GPL"),IF(SUM(COUNTIF('CASE DATA'!U132:AF132, TABLES!$N$2:$N$217&amp;"*"))&gt;0,"felony","eligible"),"n/a")</f>
        <v>n/a</v>
      </c>
      <c r="M131" s="168" t="str" cm="1">
        <f t="array" ref="M131">IF(L131="eligible",IF(OR((SUM(COUNTIF('CASE DATA'!U132:AF132,TABLES!$P$2:$P$19&amp;"*"))&gt;0),LEFT('CASE DATA'!U132:AF132,4)="717C", LEFT('CASE DATA'!U132:AF132, 3)="719", LEFT('CASE DATA'!U132:AF132,3)="720", LEFT('CASE DATA'!U132:AF132,3)="724", LEFT('CASE DATA'!U132:AF132,3)="726", LEFT('CASE DATA'!U132:AF132,3)="728", LEFT('CASE DATA'!U132:AF132,4)="901A"), "ineligible misd","eligible"),"n/a")</f>
        <v>n/a</v>
      </c>
      <c r="N131" s="168" t="str">
        <f>IF(M131="eligible",IF(COUNTIF('CASE DATA'!$C$4:$C$200, "")-COUNTIF('CASE DATA'!$A$4:$A$200, "")&gt;0, "YES","NO"),"N/A")</f>
        <v>N/A</v>
      </c>
      <c r="O131" s="168" t="str">
        <f xml:space="preserve"> IF(M131="eligible",'CASE DATA'!K132,"N/A")</f>
        <v>N/A</v>
      </c>
      <c r="P131" s="168" t="str">
        <f xml:space="preserve"> IF(M131="eligible",'CASE DATA'!I132+'CASE DATA'!J132+'CASE DATA'!L132+'CASE DATA'!M132+'CASE DATA'!N132+'CASE DATA'!O132+'CASE DATA'!M132+'CASE DATA'!Q132+'CASE DATA'!R132,"N/A")</f>
        <v>N/A</v>
      </c>
      <c r="Q131" s="8" t="str">
        <f>IF(M131="eligible",IF(C131+2920&lt;'BASIC INFO'!$B$3, "YES", "NO"),"N/A")</f>
        <v>N/A</v>
      </c>
      <c r="R131" s="169" t="str">
        <f xml:space="preserve"> IF(OR('CASE DATA'!F132="DEF"), "YES", "NO")</f>
        <v>NO</v>
      </c>
      <c r="S131" s="152" t="str">
        <f>IF(R131="YES",'CASE DATA'!H132,"N/A")</f>
        <v>N/A</v>
      </c>
      <c r="T131" s="168" t="str">
        <f xml:space="preserve"> IF(R131="YES",'CASE DATA'!K132,"N/A")</f>
        <v>N/A</v>
      </c>
      <c r="U131" s="168" t="str">
        <f>IF(R131="YES",'CASE DATA'!I132+'CASE DATA'!J132+'CASE DATA'!L132+'CASE DATA'!M132+'CASE DATA'!N132+'CASE DATA'!O132+'CASE DATA'!P132+'CASE DATA'!Q132+'CASE DATA'!R132,"N/A")</f>
        <v>N/A</v>
      </c>
      <c r="V131" s="172" t="str">
        <f>IF(OR('CASE DATA'!E132="123.46",'CASE DATA'!E132="123.47"),"YES","NO")</f>
        <v>NO</v>
      </c>
      <c r="W131" s="172"/>
      <c r="X131" s="168" t="str">
        <f>IF(V131="YES",IF(C131+730.5&lt;'BASIC INFO'!$B$3, "YES","NO"), "N/A")</f>
        <v>N/A</v>
      </c>
      <c r="Y131" s="172" t="str">
        <f t="shared" si="2"/>
        <v>NO</v>
      </c>
      <c r="Z131" s="170" t="str">
        <f xml:space="preserve"> IF('BASIC INFO'!$B$6+6574.5&gt;C131, "YES", "NO")</f>
        <v>YES</v>
      </c>
    </row>
    <row r="132" spans="1:26" x14ac:dyDescent="0.3">
      <c r="A132" s="152" t="str">
        <f xml:space="preserve"> IF('CASE DATA'!A133="","",'CASE DATA'!A133)</f>
        <v/>
      </c>
      <c r="B132" s="152" t="str">
        <f xml:space="preserve"> IF('CASE DATA'!A133="","",'CASE DATA'!E133)</f>
        <v/>
      </c>
      <c r="C132" s="153">
        <f xml:space="preserve"> 'CASE DATA'!C133</f>
        <v>0</v>
      </c>
      <c r="D132" s="8" t="str">
        <f xml:space="preserve"> IF(OR('CASE DATA'!F133="JUV", 'CASE DATA'!F133="JWV"), "YES", "NO")</f>
        <v>NO</v>
      </c>
      <c r="E132" s="8" t="str" cm="1">
        <f t="array" ref="E132">IF(D132="YES",IF(SUM(COUNTIF('CASE DATA'!$F$4:$F$200, {"GTR","GPL","DEF","JUV"}))&gt;0, "YES","NO"),"N/A")</f>
        <v>N/A</v>
      </c>
      <c r="F132" s="8" t="str">
        <f>IF(D132="YES",IF(COUNTIF('CASE DATA'!$C$4:$C$200, "")-COUNTIF('CASE DATA'!$A$4:$A$200, "")&gt;0, "YES","NO"),"N/A")</f>
        <v>N/A</v>
      </c>
      <c r="G132" s="154" t="str">
        <f xml:space="preserve"> _xlfn.IFS(D132="NO", "N/A", AND('BASIC INFO'!$B$3&gt;'BASIC INFO'!$B$6+6574.5, C132+730.5&lt;'BASIC INFO'!$B$3), "YES", 'BASIC INFO'!$B$3&lt;('BASIC INFO'!$B$6+6574.5), "NOT YET 18", C132+730.5&gt;'BASIC INFO'!$B$3, "NOT YET 2 YEARS")</f>
        <v>N/A</v>
      </c>
      <c r="H132" s="169" t="str">
        <f xml:space="preserve"> IF(LEFT('CASE DATA'!E133,4)&lt;&gt;"321.",IF(OR('CASE DATA'!F133="DISM", 'CASE DATA'!F133="ACQ", 'CASE DATA'!F133="NOTF", 'CASE DATA'!F133="WTHD", 'CASE DATA'!F133="TNSF"), "YES", "NO"), "TRAFFIC")</f>
        <v>NO</v>
      </c>
      <c r="I132" s="168" t="str">
        <f xml:space="preserve"> IF(H132="YES",'CASE DATA'!K133,"N/A")</f>
        <v>N/A</v>
      </c>
      <c r="J132" s="168" t="str">
        <f>IF(H132="YES",'CASE DATA'!I133+'CASE DATA'!J133+'CASE DATA'!L133+'CASE DATA'!M133+'CASE DATA'!N133+'CASE DATA'!O133+'CASE DATA'!P133+'CASE DATA'!Q133+'CASE DATA'!R133,"N/A")</f>
        <v>N/A</v>
      </c>
      <c r="K132" s="152" t="str">
        <f xml:space="preserve"> IF(H132="YES",IF(C132+180&lt;'BASIC INFO'!$B$3, "YES", "NO"),"N/A")</f>
        <v>N/A</v>
      </c>
      <c r="L132" s="168" t="str" cm="1">
        <f t="array" ref="L132">IF(OR('CASE DATA'!F133="GTR", 'CASE DATA'!F133="GPL"),IF(SUM(COUNTIF('CASE DATA'!U133:AF133, TABLES!$N$2:$N$217&amp;"*"))&gt;0,"felony","eligible"),"n/a")</f>
        <v>n/a</v>
      </c>
      <c r="M132" s="168" t="str" cm="1">
        <f t="array" ref="M132">IF(L132="eligible",IF(OR((SUM(COUNTIF('CASE DATA'!U133:AF133,TABLES!$P$2:$P$19&amp;"*"))&gt;0),LEFT('CASE DATA'!U133:AF133,4)="717C", LEFT('CASE DATA'!U133:AF133, 3)="719", LEFT('CASE DATA'!U133:AF133,3)="720", LEFT('CASE DATA'!U133:AF133,3)="724", LEFT('CASE DATA'!U133:AF133,3)="726", LEFT('CASE DATA'!U133:AF133,3)="728", LEFT('CASE DATA'!U133:AF133,4)="901A"), "ineligible misd","eligible"),"n/a")</f>
        <v>n/a</v>
      </c>
      <c r="N132" s="168" t="str">
        <f>IF(M132="eligible",IF(COUNTIF('CASE DATA'!$C$4:$C$200, "")-COUNTIF('CASE DATA'!$A$4:$A$200, "")&gt;0, "YES","NO"),"N/A")</f>
        <v>N/A</v>
      </c>
      <c r="O132" s="168" t="str">
        <f xml:space="preserve"> IF(M132="eligible",'CASE DATA'!K133,"N/A")</f>
        <v>N/A</v>
      </c>
      <c r="P132" s="168" t="str">
        <f xml:space="preserve"> IF(M132="eligible",'CASE DATA'!I133+'CASE DATA'!J133+'CASE DATA'!L133+'CASE DATA'!M133+'CASE DATA'!N133+'CASE DATA'!O133+'CASE DATA'!M133+'CASE DATA'!Q133+'CASE DATA'!R133,"N/A")</f>
        <v>N/A</v>
      </c>
      <c r="Q132" s="8" t="str">
        <f>IF(M132="eligible",IF(C132+2920&lt;'BASIC INFO'!$B$3, "YES", "NO"),"N/A")</f>
        <v>N/A</v>
      </c>
      <c r="R132" s="169" t="str">
        <f xml:space="preserve"> IF(OR('CASE DATA'!F133="DEF"), "YES", "NO")</f>
        <v>NO</v>
      </c>
      <c r="S132" s="152" t="str">
        <f>IF(R132="YES",'CASE DATA'!H133,"N/A")</f>
        <v>N/A</v>
      </c>
      <c r="T132" s="168" t="str">
        <f xml:space="preserve"> IF(R132="YES",'CASE DATA'!K133,"N/A")</f>
        <v>N/A</v>
      </c>
      <c r="U132" s="168" t="str">
        <f>IF(R132="YES",'CASE DATA'!I133+'CASE DATA'!J133+'CASE DATA'!L133+'CASE DATA'!M133+'CASE DATA'!N133+'CASE DATA'!O133+'CASE DATA'!P133+'CASE DATA'!Q133+'CASE DATA'!R133,"N/A")</f>
        <v>N/A</v>
      </c>
      <c r="V132" s="172" t="str">
        <f>IF(OR('CASE DATA'!E133="123.46",'CASE DATA'!E133="123.47"),"YES","NO")</f>
        <v>NO</v>
      </c>
      <c r="W132" s="172"/>
      <c r="X132" s="168" t="str">
        <f>IF(V132="YES",IF(C132+730.5&lt;'BASIC INFO'!$B$3, "YES","NO"), "N/A")</f>
        <v>N/A</v>
      </c>
      <c r="Y132" s="172" t="str">
        <f t="shared" si="2"/>
        <v>NO</v>
      </c>
      <c r="Z132" s="170" t="str">
        <f xml:space="preserve"> IF('BASIC INFO'!$B$6+6574.5&gt;C132, "YES", "NO")</f>
        <v>YES</v>
      </c>
    </row>
    <row r="133" spans="1:26" x14ac:dyDescent="0.3">
      <c r="A133" s="152" t="str">
        <f xml:space="preserve"> IF('CASE DATA'!A134="","",'CASE DATA'!A134)</f>
        <v/>
      </c>
      <c r="B133" s="152" t="str">
        <f xml:space="preserve"> IF('CASE DATA'!A134="","",'CASE DATA'!E134)</f>
        <v/>
      </c>
      <c r="C133" s="153">
        <f xml:space="preserve"> 'CASE DATA'!C134</f>
        <v>0</v>
      </c>
      <c r="D133" s="8" t="str">
        <f xml:space="preserve"> IF(OR('CASE DATA'!F134="JUV", 'CASE DATA'!F134="JWV"), "YES", "NO")</f>
        <v>NO</v>
      </c>
      <c r="E133" s="8" t="str" cm="1">
        <f t="array" ref="E133">IF(D133="YES",IF(SUM(COUNTIF('CASE DATA'!$F$4:$F$200, {"GTR","GPL","DEF","JUV"}))&gt;0, "YES","NO"),"N/A")</f>
        <v>N/A</v>
      </c>
      <c r="F133" s="8" t="str">
        <f>IF(D133="YES",IF(COUNTIF('CASE DATA'!$C$4:$C$200, "")-COUNTIF('CASE DATA'!$A$4:$A$200, "")&gt;0, "YES","NO"),"N/A")</f>
        <v>N/A</v>
      </c>
      <c r="G133" s="154" t="str">
        <f xml:space="preserve"> _xlfn.IFS(D133="NO", "N/A", AND('BASIC INFO'!$B$3&gt;'BASIC INFO'!$B$6+6574.5, C133+730.5&lt;'BASIC INFO'!$B$3), "YES", 'BASIC INFO'!$B$3&lt;('BASIC INFO'!$B$6+6574.5), "NOT YET 18", C133+730.5&gt;'BASIC INFO'!$B$3, "NOT YET 2 YEARS")</f>
        <v>N/A</v>
      </c>
      <c r="H133" s="169" t="str">
        <f xml:space="preserve"> IF(LEFT('CASE DATA'!E134,4)&lt;&gt;"321.",IF(OR('CASE DATA'!F134="DISM", 'CASE DATA'!F134="ACQ", 'CASE DATA'!F134="NOTF", 'CASE DATA'!F134="WTHD", 'CASE DATA'!F134="TNSF"), "YES", "NO"), "TRAFFIC")</f>
        <v>NO</v>
      </c>
      <c r="I133" s="168" t="str">
        <f xml:space="preserve"> IF(H133="YES",'CASE DATA'!K134,"N/A")</f>
        <v>N/A</v>
      </c>
      <c r="J133" s="168" t="str">
        <f>IF(H133="YES",'CASE DATA'!I134+'CASE DATA'!J134+'CASE DATA'!L134+'CASE DATA'!M134+'CASE DATA'!N134+'CASE DATA'!O134+'CASE DATA'!P134+'CASE DATA'!Q134+'CASE DATA'!R134,"N/A")</f>
        <v>N/A</v>
      </c>
      <c r="K133" s="152" t="str">
        <f xml:space="preserve"> IF(H133="YES",IF(C133+180&lt;'BASIC INFO'!$B$3, "YES", "NO"),"N/A")</f>
        <v>N/A</v>
      </c>
      <c r="L133" s="168" t="str" cm="1">
        <f t="array" ref="L133">IF(OR('CASE DATA'!F134="GTR", 'CASE DATA'!F134="GPL"),IF(SUM(COUNTIF('CASE DATA'!U134:AF134, TABLES!$N$2:$N$217&amp;"*"))&gt;0,"felony","eligible"),"n/a")</f>
        <v>n/a</v>
      </c>
      <c r="M133" s="168" t="str" cm="1">
        <f t="array" ref="M133">IF(L133="eligible",IF(OR((SUM(COUNTIF('CASE DATA'!U134:AF134,TABLES!$P$2:$P$19&amp;"*"))&gt;0),LEFT('CASE DATA'!U134:AF134,4)="717C", LEFT('CASE DATA'!U134:AF134, 3)="719", LEFT('CASE DATA'!U134:AF134,3)="720", LEFT('CASE DATA'!U134:AF134,3)="724", LEFT('CASE DATA'!U134:AF134,3)="726", LEFT('CASE DATA'!U134:AF134,3)="728", LEFT('CASE DATA'!U134:AF134,4)="901A"), "ineligible misd","eligible"),"n/a")</f>
        <v>n/a</v>
      </c>
      <c r="N133" s="168" t="str">
        <f>IF(M133="eligible",IF(COUNTIF('CASE DATA'!$C$4:$C$200, "")-COUNTIF('CASE DATA'!$A$4:$A$200, "")&gt;0, "YES","NO"),"N/A")</f>
        <v>N/A</v>
      </c>
      <c r="O133" s="168" t="str">
        <f xml:space="preserve"> IF(M133="eligible",'CASE DATA'!K134,"N/A")</f>
        <v>N/A</v>
      </c>
      <c r="P133" s="168" t="str">
        <f xml:space="preserve"> IF(M133="eligible",'CASE DATA'!I134+'CASE DATA'!J134+'CASE DATA'!L134+'CASE DATA'!M134+'CASE DATA'!N134+'CASE DATA'!O134+'CASE DATA'!M134+'CASE DATA'!Q134+'CASE DATA'!R134,"N/A")</f>
        <v>N/A</v>
      </c>
      <c r="Q133" s="8" t="str">
        <f>IF(M133="eligible",IF(C133+2920&lt;'BASIC INFO'!$B$3, "YES", "NO"),"N/A")</f>
        <v>N/A</v>
      </c>
      <c r="R133" s="169" t="str">
        <f xml:space="preserve"> IF(OR('CASE DATA'!F134="DEF"), "YES", "NO")</f>
        <v>NO</v>
      </c>
      <c r="S133" s="152" t="str">
        <f>IF(R133="YES",'CASE DATA'!H134,"N/A")</f>
        <v>N/A</v>
      </c>
      <c r="T133" s="168" t="str">
        <f xml:space="preserve"> IF(R133="YES",'CASE DATA'!K134,"N/A")</f>
        <v>N/A</v>
      </c>
      <c r="U133" s="168" t="str">
        <f>IF(R133="YES",'CASE DATA'!I134+'CASE DATA'!J134+'CASE DATA'!L134+'CASE DATA'!M134+'CASE DATA'!N134+'CASE DATA'!O134+'CASE DATA'!P134+'CASE DATA'!Q134+'CASE DATA'!R134,"N/A")</f>
        <v>N/A</v>
      </c>
      <c r="V133" s="172" t="str">
        <f>IF(OR('CASE DATA'!E134="123.46",'CASE DATA'!E134="123.47"),"YES","NO")</f>
        <v>NO</v>
      </c>
      <c r="W133" s="172"/>
      <c r="X133" s="168" t="str">
        <f>IF(V133="YES",IF(C133+730.5&lt;'BASIC INFO'!$B$3, "YES","NO"), "N/A")</f>
        <v>N/A</v>
      </c>
      <c r="Y133" s="172" t="str">
        <f t="shared" si="2"/>
        <v>NO</v>
      </c>
      <c r="Z133" s="170" t="str">
        <f xml:space="preserve"> IF('BASIC INFO'!$B$6+6574.5&gt;C133, "YES", "NO")</f>
        <v>YES</v>
      </c>
    </row>
    <row r="134" spans="1:26" x14ac:dyDescent="0.3">
      <c r="A134" s="152" t="str">
        <f xml:space="preserve"> IF('CASE DATA'!A135="","",'CASE DATA'!A135)</f>
        <v/>
      </c>
      <c r="B134" s="152" t="str">
        <f xml:space="preserve"> IF('CASE DATA'!A135="","",'CASE DATA'!E135)</f>
        <v/>
      </c>
      <c r="C134" s="153">
        <f xml:space="preserve"> 'CASE DATA'!C135</f>
        <v>0</v>
      </c>
      <c r="D134" s="8" t="str">
        <f xml:space="preserve"> IF(OR('CASE DATA'!F135="JUV", 'CASE DATA'!F135="JWV"), "YES", "NO")</f>
        <v>NO</v>
      </c>
      <c r="E134" s="8" t="str" cm="1">
        <f t="array" ref="E134">IF(D134="YES",IF(SUM(COUNTIF('CASE DATA'!$F$4:$F$200, {"GTR","GPL","DEF","JUV"}))&gt;0, "YES","NO"),"N/A")</f>
        <v>N/A</v>
      </c>
      <c r="F134" s="8" t="str">
        <f>IF(D134="YES",IF(COUNTIF('CASE DATA'!$C$4:$C$200, "")-COUNTIF('CASE DATA'!$A$4:$A$200, "")&gt;0, "YES","NO"),"N/A")</f>
        <v>N/A</v>
      </c>
      <c r="G134" s="154" t="str">
        <f xml:space="preserve"> _xlfn.IFS(D134="NO", "N/A", AND('BASIC INFO'!$B$3&gt;'BASIC INFO'!$B$6+6574.5, C134+730.5&lt;'BASIC INFO'!$B$3), "YES", 'BASIC INFO'!$B$3&lt;('BASIC INFO'!$B$6+6574.5), "NOT YET 18", C134+730.5&gt;'BASIC INFO'!$B$3, "NOT YET 2 YEARS")</f>
        <v>N/A</v>
      </c>
      <c r="H134" s="169" t="str">
        <f xml:space="preserve"> IF(LEFT('CASE DATA'!E135,4)&lt;&gt;"321.",IF(OR('CASE DATA'!F135="DISM", 'CASE DATA'!F135="ACQ", 'CASE DATA'!F135="NOTF", 'CASE DATA'!F135="WTHD", 'CASE DATA'!F135="TNSF"), "YES", "NO"), "TRAFFIC")</f>
        <v>NO</v>
      </c>
      <c r="I134" s="168" t="str">
        <f xml:space="preserve"> IF(H134="YES",'CASE DATA'!K135,"N/A")</f>
        <v>N/A</v>
      </c>
      <c r="J134" s="168" t="str">
        <f>IF(H134="YES",'CASE DATA'!I135+'CASE DATA'!J135+'CASE DATA'!L135+'CASE DATA'!M135+'CASE DATA'!N135+'CASE DATA'!O135+'CASE DATA'!P135+'CASE DATA'!Q135+'CASE DATA'!R135,"N/A")</f>
        <v>N/A</v>
      </c>
      <c r="K134" s="152" t="str">
        <f xml:space="preserve"> IF(H134="YES",IF(C134+180&lt;'BASIC INFO'!$B$3, "YES", "NO"),"N/A")</f>
        <v>N/A</v>
      </c>
      <c r="L134" s="168" t="str" cm="1">
        <f t="array" ref="L134">IF(OR('CASE DATA'!F135="GTR", 'CASE DATA'!F135="GPL"),IF(SUM(COUNTIF('CASE DATA'!U135:AF135, TABLES!$N$2:$N$217&amp;"*"))&gt;0,"felony","eligible"),"n/a")</f>
        <v>n/a</v>
      </c>
      <c r="M134" s="168" t="str" cm="1">
        <f t="array" ref="M134">IF(L134="eligible",IF(OR((SUM(COUNTIF('CASE DATA'!U135:AF135,TABLES!$P$2:$P$19&amp;"*"))&gt;0),LEFT('CASE DATA'!U135:AF135,4)="717C", LEFT('CASE DATA'!U135:AF135, 3)="719", LEFT('CASE DATA'!U135:AF135,3)="720", LEFT('CASE DATA'!U135:AF135,3)="724", LEFT('CASE DATA'!U135:AF135,3)="726", LEFT('CASE DATA'!U135:AF135,3)="728", LEFT('CASE DATA'!U135:AF135,4)="901A"), "ineligible misd","eligible"),"n/a")</f>
        <v>n/a</v>
      </c>
      <c r="N134" s="168" t="str">
        <f>IF(M134="eligible",IF(COUNTIF('CASE DATA'!$C$4:$C$200, "")-COUNTIF('CASE DATA'!$A$4:$A$200, "")&gt;0, "YES","NO"),"N/A")</f>
        <v>N/A</v>
      </c>
      <c r="O134" s="168" t="str">
        <f xml:space="preserve"> IF(M134="eligible",'CASE DATA'!K135,"N/A")</f>
        <v>N/A</v>
      </c>
      <c r="P134" s="168" t="str">
        <f xml:space="preserve"> IF(M134="eligible",'CASE DATA'!I135+'CASE DATA'!J135+'CASE DATA'!L135+'CASE DATA'!M135+'CASE DATA'!N135+'CASE DATA'!O135+'CASE DATA'!M135+'CASE DATA'!Q135+'CASE DATA'!R135,"N/A")</f>
        <v>N/A</v>
      </c>
      <c r="Q134" s="8" t="str">
        <f>IF(M134="eligible",IF(C134+2920&lt;'BASIC INFO'!$B$3, "YES", "NO"),"N/A")</f>
        <v>N/A</v>
      </c>
      <c r="R134" s="169" t="str">
        <f xml:space="preserve"> IF(OR('CASE DATA'!F135="DEF"), "YES", "NO")</f>
        <v>NO</v>
      </c>
      <c r="S134" s="152" t="str">
        <f>IF(R134="YES",'CASE DATA'!H135,"N/A")</f>
        <v>N/A</v>
      </c>
      <c r="T134" s="168" t="str">
        <f xml:space="preserve"> IF(R134="YES",'CASE DATA'!K135,"N/A")</f>
        <v>N/A</v>
      </c>
      <c r="U134" s="168" t="str">
        <f>IF(R134="YES",'CASE DATA'!I135+'CASE DATA'!J135+'CASE DATA'!L135+'CASE DATA'!M135+'CASE DATA'!N135+'CASE DATA'!O135+'CASE DATA'!P135+'CASE DATA'!Q135+'CASE DATA'!R135,"N/A")</f>
        <v>N/A</v>
      </c>
      <c r="V134" s="172" t="str">
        <f>IF(OR('CASE DATA'!E135="123.46",'CASE DATA'!E135="123.47"),"YES","NO")</f>
        <v>NO</v>
      </c>
      <c r="W134" s="172"/>
      <c r="X134" s="168" t="str">
        <f>IF(V134="YES",IF(C134+730.5&lt;'BASIC INFO'!$B$3, "YES","NO"), "N/A")</f>
        <v>N/A</v>
      </c>
      <c r="Y134" s="172" t="str">
        <f t="shared" si="2"/>
        <v>NO</v>
      </c>
      <c r="Z134" s="170" t="str">
        <f xml:space="preserve"> IF('BASIC INFO'!$B$6+6574.5&gt;C134, "YES", "NO")</f>
        <v>YES</v>
      </c>
    </row>
    <row r="135" spans="1:26" x14ac:dyDescent="0.3">
      <c r="A135" s="152" t="str">
        <f xml:space="preserve"> IF('CASE DATA'!A136="","",'CASE DATA'!A136)</f>
        <v/>
      </c>
      <c r="B135" s="152" t="str">
        <f xml:space="preserve"> IF('CASE DATA'!A136="","",'CASE DATA'!E136)</f>
        <v/>
      </c>
      <c r="C135" s="153">
        <f xml:space="preserve"> 'CASE DATA'!C136</f>
        <v>0</v>
      </c>
      <c r="D135" s="8" t="str">
        <f xml:space="preserve"> IF(OR('CASE DATA'!F136="JUV", 'CASE DATA'!F136="JWV"), "YES", "NO")</f>
        <v>NO</v>
      </c>
      <c r="E135" s="8" t="str" cm="1">
        <f t="array" ref="E135">IF(D135="YES",IF(SUM(COUNTIF('CASE DATA'!$F$4:$F$200, {"GTR","GPL","DEF","JUV"}))&gt;0, "YES","NO"),"N/A")</f>
        <v>N/A</v>
      </c>
      <c r="F135" s="8" t="str">
        <f>IF(D135="YES",IF(COUNTIF('CASE DATA'!$C$4:$C$200, "")-COUNTIF('CASE DATA'!$A$4:$A$200, "")&gt;0, "YES","NO"),"N/A")</f>
        <v>N/A</v>
      </c>
      <c r="G135" s="154" t="str">
        <f xml:space="preserve"> _xlfn.IFS(D135="NO", "N/A", AND('BASIC INFO'!$B$3&gt;'BASIC INFO'!$B$6+6574.5, C135+730.5&lt;'BASIC INFO'!$B$3), "YES", 'BASIC INFO'!$B$3&lt;('BASIC INFO'!$B$6+6574.5), "NOT YET 18", C135+730.5&gt;'BASIC INFO'!$B$3, "NOT YET 2 YEARS")</f>
        <v>N/A</v>
      </c>
      <c r="H135" s="169" t="str">
        <f xml:space="preserve"> IF(LEFT('CASE DATA'!E136,4)&lt;&gt;"321.",IF(OR('CASE DATA'!F136="DISM", 'CASE DATA'!F136="ACQ", 'CASE DATA'!F136="NOTF", 'CASE DATA'!F136="WTHD", 'CASE DATA'!F136="TNSF"), "YES", "NO"), "TRAFFIC")</f>
        <v>NO</v>
      </c>
      <c r="I135" s="168" t="str">
        <f xml:space="preserve"> IF(H135="YES",'CASE DATA'!K136,"N/A")</f>
        <v>N/A</v>
      </c>
      <c r="J135" s="168" t="str">
        <f>IF(H135="YES",'CASE DATA'!I136+'CASE DATA'!J136+'CASE DATA'!L136+'CASE DATA'!M136+'CASE DATA'!N136+'CASE DATA'!O136+'CASE DATA'!P136+'CASE DATA'!Q136+'CASE DATA'!R136,"N/A")</f>
        <v>N/A</v>
      </c>
      <c r="K135" s="152" t="str">
        <f xml:space="preserve"> IF(H135="YES",IF(C135+180&lt;'BASIC INFO'!$B$3, "YES", "NO"),"N/A")</f>
        <v>N/A</v>
      </c>
      <c r="L135" s="168" t="str" cm="1">
        <f t="array" ref="L135">IF(OR('CASE DATA'!F136="GTR", 'CASE DATA'!F136="GPL"),IF(SUM(COUNTIF('CASE DATA'!U136:AF136, TABLES!$N$2:$N$217&amp;"*"))&gt;0,"felony","eligible"),"n/a")</f>
        <v>n/a</v>
      </c>
      <c r="M135" s="168" t="str" cm="1">
        <f t="array" ref="M135">IF(L135="eligible",IF(OR((SUM(COUNTIF('CASE DATA'!U136:AF136,TABLES!$P$2:$P$19&amp;"*"))&gt;0),LEFT('CASE DATA'!U136:AF136,4)="717C", LEFT('CASE DATA'!U136:AF136, 3)="719", LEFT('CASE DATA'!U136:AF136,3)="720", LEFT('CASE DATA'!U136:AF136,3)="724", LEFT('CASE DATA'!U136:AF136,3)="726", LEFT('CASE DATA'!U136:AF136,3)="728", LEFT('CASE DATA'!U136:AF136,4)="901A"), "ineligible misd","eligible"),"n/a")</f>
        <v>n/a</v>
      </c>
      <c r="N135" s="168" t="str">
        <f>IF(M135="eligible",IF(COUNTIF('CASE DATA'!$C$4:$C$200, "")-COUNTIF('CASE DATA'!$A$4:$A$200, "")&gt;0, "YES","NO"),"N/A")</f>
        <v>N/A</v>
      </c>
      <c r="O135" s="168" t="str">
        <f xml:space="preserve"> IF(M135="eligible",'CASE DATA'!K136,"N/A")</f>
        <v>N/A</v>
      </c>
      <c r="P135" s="168" t="str">
        <f xml:space="preserve"> IF(M135="eligible",'CASE DATA'!I136+'CASE DATA'!J136+'CASE DATA'!L136+'CASE DATA'!M136+'CASE DATA'!N136+'CASE DATA'!O136+'CASE DATA'!M136+'CASE DATA'!Q136+'CASE DATA'!R136,"N/A")</f>
        <v>N/A</v>
      </c>
      <c r="Q135" s="8" t="str">
        <f>IF(M135="eligible",IF(C135+2920&lt;'BASIC INFO'!$B$3, "YES", "NO"),"N/A")</f>
        <v>N/A</v>
      </c>
      <c r="R135" s="169" t="str">
        <f xml:space="preserve"> IF(OR('CASE DATA'!F136="DEF"), "YES", "NO")</f>
        <v>NO</v>
      </c>
      <c r="S135" s="152" t="str">
        <f>IF(R135="YES",'CASE DATA'!H136,"N/A")</f>
        <v>N/A</v>
      </c>
      <c r="T135" s="168" t="str">
        <f xml:space="preserve"> IF(R135="YES",'CASE DATA'!K136,"N/A")</f>
        <v>N/A</v>
      </c>
      <c r="U135" s="168" t="str">
        <f>IF(R135="YES",'CASE DATA'!I136+'CASE DATA'!J136+'CASE DATA'!L136+'CASE DATA'!M136+'CASE DATA'!N136+'CASE DATA'!O136+'CASE DATA'!P136+'CASE DATA'!Q136+'CASE DATA'!R136,"N/A")</f>
        <v>N/A</v>
      </c>
      <c r="V135" s="172" t="str">
        <f>IF(OR('CASE DATA'!E136="123.46",'CASE DATA'!E136="123.47"),"YES","NO")</f>
        <v>NO</v>
      </c>
      <c r="W135" s="172"/>
      <c r="X135" s="168" t="str">
        <f>IF(V135="YES",IF(C135+730.5&lt;'BASIC INFO'!$B$3, "YES","NO"), "N/A")</f>
        <v>N/A</v>
      </c>
      <c r="Y135" s="172" t="str">
        <f t="shared" si="2"/>
        <v>NO</v>
      </c>
      <c r="Z135" s="170" t="str">
        <f xml:space="preserve"> IF('BASIC INFO'!$B$6+6574.5&gt;C135, "YES", "NO")</f>
        <v>YES</v>
      </c>
    </row>
    <row r="136" spans="1:26" x14ac:dyDescent="0.3">
      <c r="A136" s="152" t="str">
        <f xml:space="preserve"> IF('CASE DATA'!A137="","",'CASE DATA'!A137)</f>
        <v/>
      </c>
      <c r="B136" s="152" t="str">
        <f xml:space="preserve"> IF('CASE DATA'!A137="","",'CASE DATA'!E137)</f>
        <v/>
      </c>
      <c r="C136" s="153">
        <f xml:space="preserve"> 'CASE DATA'!C137</f>
        <v>0</v>
      </c>
      <c r="D136" s="8" t="str">
        <f xml:space="preserve"> IF(OR('CASE DATA'!F137="JUV", 'CASE DATA'!F137="JWV"), "YES", "NO")</f>
        <v>NO</v>
      </c>
      <c r="E136" s="8" t="str" cm="1">
        <f t="array" ref="E136">IF(D136="YES",IF(SUM(COUNTIF('CASE DATA'!$F$4:$F$200, {"GTR","GPL","DEF","JUV"}))&gt;0, "YES","NO"),"N/A")</f>
        <v>N/A</v>
      </c>
      <c r="F136" s="8" t="str">
        <f>IF(D136="YES",IF(COUNTIF('CASE DATA'!$C$4:$C$200, "")-COUNTIF('CASE DATA'!$A$4:$A$200, "")&gt;0, "YES","NO"),"N/A")</f>
        <v>N/A</v>
      </c>
      <c r="G136" s="154" t="str">
        <f xml:space="preserve"> _xlfn.IFS(D136="NO", "N/A", AND('BASIC INFO'!$B$3&gt;'BASIC INFO'!$B$6+6574.5, C136+730.5&lt;'BASIC INFO'!$B$3), "YES", 'BASIC INFO'!$B$3&lt;('BASIC INFO'!$B$6+6574.5), "NOT YET 18", C136+730.5&gt;'BASIC INFO'!$B$3, "NOT YET 2 YEARS")</f>
        <v>N/A</v>
      </c>
      <c r="H136" s="169" t="str">
        <f xml:space="preserve"> IF(LEFT('CASE DATA'!E137,4)&lt;&gt;"321.",IF(OR('CASE DATA'!F137="DISM", 'CASE DATA'!F137="ACQ", 'CASE DATA'!F137="NOTF", 'CASE DATA'!F137="WTHD", 'CASE DATA'!F137="TNSF"), "YES", "NO"), "TRAFFIC")</f>
        <v>NO</v>
      </c>
      <c r="I136" s="168" t="str">
        <f xml:space="preserve"> IF(H136="YES",'CASE DATA'!K137,"N/A")</f>
        <v>N/A</v>
      </c>
      <c r="J136" s="168" t="str">
        <f>IF(H136="YES",'CASE DATA'!I137+'CASE DATA'!J137+'CASE DATA'!L137+'CASE DATA'!M137+'CASE DATA'!N137+'CASE DATA'!O137+'CASE DATA'!P137+'CASE DATA'!Q137+'CASE DATA'!R137,"N/A")</f>
        <v>N/A</v>
      </c>
      <c r="K136" s="152" t="str">
        <f xml:space="preserve"> IF(H136="YES",IF(C136+180&lt;'BASIC INFO'!$B$3, "YES", "NO"),"N/A")</f>
        <v>N/A</v>
      </c>
      <c r="L136" s="168" t="str" cm="1">
        <f t="array" ref="L136">IF(OR('CASE DATA'!F137="GTR", 'CASE DATA'!F137="GPL"),IF(SUM(COUNTIF('CASE DATA'!U137:AF137, TABLES!$N$2:$N$217&amp;"*"))&gt;0,"felony","eligible"),"n/a")</f>
        <v>n/a</v>
      </c>
      <c r="M136" s="168" t="str" cm="1">
        <f t="array" ref="M136">IF(L136="eligible",IF(OR((SUM(COUNTIF('CASE DATA'!U137:AF137,TABLES!$P$2:$P$19&amp;"*"))&gt;0),LEFT('CASE DATA'!U137:AF137,4)="717C", LEFT('CASE DATA'!U137:AF137, 3)="719", LEFT('CASE DATA'!U137:AF137,3)="720", LEFT('CASE DATA'!U137:AF137,3)="724", LEFT('CASE DATA'!U137:AF137,3)="726", LEFT('CASE DATA'!U137:AF137,3)="728", LEFT('CASE DATA'!U137:AF137,4)="901A"), "ineligible misd","eligible"),"n/a")</f>
        <v>n/a</v>
      </c>
      <c r="N136" s="168" t="str">
        <f>IF(M136="eligible",IF(COUNTIF('CASE DATA'!$C$4:$C$200, "")-COUNTIF('CASE DATA'!$A$4:$A$200, "")&gt;0, "YES","NO"),"N/A")</f>
        <v>N/A</v>
      </c>
      <c r="O136" s="168" t="str">
        <f xml:space="preserve"> IF(M136="eligible",'CASE DATA'!K137,"N/A")</f>
        <v>N/A</v>
      </c>
      <c r="P136" s="168" t="str">
        <f xml:space="preserve"> IF(M136="eligible",'CASE DATA'!I137+'CASE DATA'!J137+'CASE DATA'!L137+'CASE DATA'!M137+'CASE DATA'!N137+'CASE DATA'!O137+'CASE DATA'!M137+'CASE DATA'!Q137+'CASE DATA'!R137,"N/A")</f>
        <v>N/A</v>
      </c>
      <c r="Q136" s="8" t="str">
        <f>IF(M136="eligible",IF(C136+2920&lt;'BASIC INFO'!$B$3, "YES", "NO"),"N/A")</f>
        <v>N/A</v>
      </c>
      <c r="R136" s="169" t="str">
        <f xml:space="preserve"> IF(OR('CASE DATA'!F137="DEF"), "YES", "NO")</f>
        <v>NO</v>
      </c>
      <c r="S136" s="152" t="str">
        <f>IF(R136="YES",'CASE DATA'!H137,"N/A")</f>
        <v>N/A</v>
      </c>
      <c r="T136" s="168" t="str">
        <f xml:space="preserve"> IF(R136="YES",'CASE DATA'!K137,"N/A")</f>
        <v>N/A</v>
      </c>
      <c r="U136" s="168" t="str">
        <f>IF(R136="YES",'CASE DATA'!I137+'CASE DATA'!J137+'CASE DATA'!L137+'CASE DATA'!M137+'CASE DATA'!N137+'CASE DATA'!O137+'CASE DATA'!P137+'CASE DATA'!Q137+'CASE DATA'!R137,"N/A")</f>
        <v>N/A</v>
      </c>
      <c r="V136" s="172" t="str">
        <f>IF(OR('CASE DATA'!E137="123.46",'CASE DATA'!E137="123.47"),"YES","NO")</f>
        <v>NO</v>
      </c>
      <c r="W136" s="172"/>
      <c r="X136" s="168" t="str">
        <f>IF(V136="YES",IF(C136+730.5&lt;'BASIC INFO'!$B$3, "YES","NO"), "N/A")</f>
        <v>N/A</v>
      </c>
      <c r="Y136" s="172" t="str">
        <f t="shared" si="2"/>
        <v>NO</v>
      </c>
      <c r="Z136" s="170" t="str">
        <f xml:space="preserve"> IF('BASIC INFO'!$B$6+6574.5&gt;C136, "YES", "NO")</f>
        <v>YES</v>
      </c>
    </row>
    <row r="137" spans="1:26" x14ac:dyDescent="0.3">
      <c r="A137" s="152" t="str">
        <f xml:space="preserve"> IF('CASE DATA'!A138="","",'CASE DATA'!A138)</f>
        <v/>
      </c>
      <c r="B137" s="152" t="str">
        <f xml:space="preserve"> IF('CASE DATA'!A138="","",'CASE DATA'!E138)</f>
        <v/>
      </c>
      <c r="C137" s="153">
        <f xml:space="preserve"> 'CASE DATA'!C138</f>
        <v>0</v>
      </c>
      <c r="D137" s="8" t="str">
        <f xml:space="preserve"> IF(OR('CASE DATA'!F138="JUV", 'CASE DATA'!F138="JWV"), "YES", "NO")</f>
        <v>NO</v>
      </c>
      <c r="E137" s="8" t="str" cm="1">
        <f t="array" ref="E137">IF(D137="YES",IF(SUM(COUNTIF('CASE DATA'!$F$4:$F$200, {"GTR","GPL","DEF","JUV"}))&gt;0, "YES","NO"),"N/A")</f>
        <v>N/A</v>
      </c>
      <c r="F137" s="8" t="str">
        <f>IF(D137="YES",IF(COUNTIF('CASE DATA'!$C$4:$C$200, "")-COUNTIF('CASE DATA'!$A$4:$A$200, "")&gt;0, "YES","NO"),"N/A")</f>
        <v>N/A</v>
      </c>
      <c r="G137" s="154" t="str">
        <f xml:space="preserve"> _xlfn.IFS(D137="NO", "N/A", AND('BASIC INFO'!$B$3&gt;'BASIC INFO'!$B$6+6574.5, C137+730.5&lt;'BASIC INFO'!$B$3), "YES", 'BASIC INFO'!$B$3&lt;('BASIC INFO'!$B$6+6574.5), "NOT YET 18", C137+730.5&gt;'BASIC INFO'!$B$3, "NOT YET 2 YEARS")</f>
        <v>N/A</v>
      </c>
      <c r="H137" s="169" t="str">
        <f xml:space="preserve"> IF(LEFT('CASE DATA'!E138,4)&lt;&gt;"321.",IF(OR('CASE DATA'!F138="DISM", 'CASE DATA'!F138="ACQ", 'CASE DATA'!F138="NOTF", 'CASE DATA'!F138="WTHD", 'CASE DATA'!F138="TNSF"), "YES", "NO"), "TRAFFIC")</f>
        <v>NO</v>
      </c>
      <c r="I137" s="168" t="str">
        <f xml:space="preserve"> IF(H137="YES",'CASE DATA'!K138,"N/A")</f>
        <v>N/A</v>
      </c>
      <c r="J137" s="168" t="str">
        <f>IF(H137="YES",'CASE DATA'!I138+'CASE DATA'!J138+'CASE DATA'!L138+'CASE DATA'!M138+'CASE DATA'!N138+'CASE DATA'!O138+'CASE DATA'!P138+'CASE DATA'!Q138+'CASE DATA'!R138,"N/A")</f>
        <v>N/A</v>
      </c>
      <c r="K137" s="152" t="str">
        <f xml:space="preserve"> IF(H137="YES",IF(C137+180&lt;'BASIC INFO'!$B$3, "YES", "NO"),"N/A")</f>
        <v>N/A</v>
      </c>
      <c r="L137" s="168" t="str" cm="1">
        <f t="array" ref="L137">IF(OR('CASE DATA'!F138="GTR", 'CASE DATA'!F138="GPL"),IF(SUM(COUNTIF('CASE DATA'!U138:AF138, TABLES!$N$2:$N$217&amp;"*"))&gt;0,"felony","eligible"),"n/a")</f>
        <v>n/a</v>
      </c>
      <c r="M137" s="168" t="str" cm="1">
        <f t="array" ref="M137">IF(L137="eligible",IF(OR((SUM(COUNTIF('CASE DATA'!U138:AF138,TABLES!$P$2:$P$19&amp;"*"))&gt;0),LEFT('CASE DATA'!U138:AF138,4)="717C", LEFT('CASE DATA'!U138:AF138, 3)="719", LEFT('CASE DATA'!U138:AF138,3)="720", LEFT('CASE DATA'!U138:AF138,3)="724", LEFT('CASE DATA'!U138:AF138,3)="726", LEFT('CASE DATA'!U138:AF138,3)="728", LEFT('CASE DATA'!U138:AF138,4)="901A"), "ineligible misd","eligible"),"n/a")</f>
        <v>n/a</v>
      </c>
      <c r="N137" s="168" t="str">
        <f>IF(M137="eligible",IF(COUNTIF('CASE DATA'!$C$4:$C$200, "")-COUNTIF('CASE DATA'!$A$4:$A$200, "")&gt;0, "YES","NO"),"N/A")</f>
        <v>N/A</v>
      </c>
      <c r="O137" s="168" t="str">
        <f xml:space="preserve"> IF(M137="eligible",'CASE DATA'!K138,"N/A")</f>
        <v>N/A</v>
      </c>
      <c r="P137" s="168" t="str">
        <f xml:space="preserve"> IF(M137="eligible",'CASE DATA'!I138+'CASE DATA'!J138+'CASE DATA'!L138+'CASE DATA'!M138+'CASE DATA'!N138+'CASE DATA'!O138+'CASE DATA'!M138+'CASE DATA'!Q138+'CASE DATA'!R138,"N/A")</f>
        <v>N/A</v>
      </c>
      <c r="Q137" s="8" t="str">
        <f>IF(M137="eligible",IF(C137+2920&lt;'BASIC INFO'!$B$3, "YES", "NO"),"N/A")</f>
        <v>N/A</v>
      </c>
      <c r="R137" s="169" t="str">
        <f xml:space="preserve"> IF(OR('CASE DATA'!F138="DEF"), "YES", "NO")</f>
        <v>NO</v>
      </c>
      <c r="S137" s="152" t="str">
        <f>IF(R137="YES",'CASE DATA'!H138,"N/A")</f>
        <v>N/A</v>
      </c>
      <c r="T137" s="168" t="str">
        <f xml:space="preserve"> IF(R137="YES",'CASE DATA'!K138,"N/A")</f>
        <v>N/A</v>
      </c>
      <c r="U137" s="168" t="str">
        <f>IF(R137="YES",'CASE DATA'!I138+'CASE DATA'!J138+'CASE DATA'!L138+'CASE DATA'!M138+'CASE DATA'!N138+'CASE DATA'!O138+'CASE DATA'!P138+'CASE DATA'!Q138+'CASE DATA'!R138,"N/A")</f>
        <v>N/A</v>
      </c>
      <c r="V137" s="172" t="str">
        <f>IF(OR('CASE DATA'!E138="123.46",'CASE DATA'!E138="123.47"),"YES","NO")</f>
        <v>NO</v>
      </c>
      <c r="W137" s="172"/>
      <c r="X137" s="168" t="str">
        <f>IF(V137="YES",IF(C137+730.5&lt;'BASIC INFO'!$B$3, "YES","NO"), "N/A")</f>
        <v>N/A</v>
      </c>
      <c r="Y137" s="172" t="str">
        <f t="shared" si="2"/>
        <v>NO</v>
      </c>
      <c r="Z137" s="170" t="str">
        <f xml:space="preserve"> IF('BASIC INFO'!$B$6+6574.5&gt;C137, "YES", "NO")</f>
        <v>YES</v>
      </c>
    </row>
    <row r="138" spans="1:26" x14ac:dyDescent="0.3">
      <c r="A138" s="152" t="str">
        <f xml:space="preserve"> IF('CASE DATA'!A139="","",'CASE DATA'!A139)</f>
        <v/>
      </c>
      <c r="B138" s="152" t="str">
        <f xml:space="preserve"> IF('CASE DATA'!A139="","",'CASE DATA'!E139)</f>
        <v/>
      </c>
      <c r="C138" s="153">
        <f xml:space="preserve"> 'CASE DATA'!C139</f>
        <v>0</v>
      </c>
      <c r="D138" s="8" t="str">
        <f xml:space="preserve"> IF(OR('CASE DATA'!F139="JUV", 'CASE DATA'!F139="JWV"), "YES", "NO")</f>
        <v>NO</v>
      </c>
      <c r="E138" s="8" t="str" cm="1">
        <f t="array" ref="E138">IF(D138="YES",IF(SUM(COUNTIF('CASE DATA'!$F$4:$F$200, {"GTR","GPL","DEF","JUV"}))&gt;0, "YES","NO"),"N/A")</f>
        <v>N/A</v>
      </c>
      <c r="F138" s="8" t="str">
        <f>IF(D138="YES",IF(COUNTIF('CASE DATA'!$C$4:$C$200, "")-COUNTIF('CASE DATA'!$A$4:$A$200, "")&gt;0, "YES","NO"),"N/A")</f>
        <v>N/A</v>
      </c>
      <c r="G138" s="154" t="str">
        <f xml:space="preserve"> _xlfn.IFS(D138="NO", "N/A", AND('BASIC INFO'!$B$3&gt;'BASIC INFO'!$B$6+6574.5, C138+730.5&lt;'BASIC INFO'!$B$3), "YES", 'BASIC INFO'!$B$3&lt;('BASIC INFO'!$B$6+6574.5), "NOT YET 18", C138+730.5&gt;'BASIC INFO'!$B$3, "NOT YET 2 YEARS")</f>
        <v>N/A</v>
      </c>
      <c r="H138" s="169" t="str">
        <f xml:space="preserve"> IF(LEFT('CASE DATA'!E139,4)&lt;&gt;"321.",IF(OR('CASE DATA'!F139="DISM", 'CASE DATA'!F139="ACQ", 'CASE DATA'!F139="NOTF", 'CASE DATA'!F139="WTHD", 'CASE DATA'!F139="TNSF"), "YES", "NO"), "TRAFFIC")</f>
        <v>NO</v>
      </c>
      <c r="I138" s="168" t="str">
        <f xml:space="preserve"> IF(H138="YES",'CASE DATA'!K139,"N/A")</f>
        <v>N/A</v>
      </c>
      <c r="J138" s="168" t="str">
        <f>IF(H138="YES",'CASE DATA'!I139+'CASE DATA'!J139+'CASE DATA'!L139+'CASE DATA'!M139+'CASE DATA'!N139+'CASE DATA'!O139+'CASE DATA'!P139+'CASE DATA'!Q139+'CASE DATA'!R139,"N/A")</f>
        <v>N/A</v>
      </c>
      <c r="K138" s="152" t="str">
        <f xml:space="preserve"> IF(H138="YES",IF(C138+180&lt;'BASIC INFO'!$B$3, "YES", "NO"),"N/A")</f>
        <v>N/A</v>
      </c>
      <c r="L138" s="168" t="str" cm="1">
        <f t="array" ref="L138">IF(OR('CASE DATA'!F139="GTR", 'CASE DATA'!F139="GPL"),IF(SUM(COUNTIF('CASE DATA'!U139:AF139, TABLES!$N$2:$N$217&amp;"*"))&gt;0,"felony","eligible"),"n/a")</f>
        <v>n/a</v>
      </c>
      <c r="M138" s="168" t="str" cm="1">
        <f t="array" ref="M138">IF(L138="eligible",IF(OR((SUM(COUNTIF('CASE DATA'!U139:AF139,TABLES!$P$2:$P$19&amp;"*"))&gt;0),LEFT('CASE DATA'!U139:AF139,4)="717C", LEFT('CASE DATA'!U139:AF139, 3)="719", LEFT('CASE DATA'!U139:AF139,3)="720", LEFT('CASE DATA'!U139:AF139,3)="724", LEFT('CASE DATA'!U139:AF139,3)="726", LEFT('CASE DATA'!U139:AF139,3)="728", LEFT('CASE DATA'!U139:AF139,4)="901A"), "ineligible misd","eligible"),"n/a")</f>
        <v>n/a</v>
      </c>
      <c r="N138" s="168" t="str">
        <f>IF(M138="eligible",IF(COUNTIF('CASE DATA'!$C$4:$C$200, "")-COUNTIF('CASE DATA'!$A$4:$A$200, "")&gt;0, "YES","NO"),"N/A")</f>
        <v>N/A</v>
      </c>
      <c r="O138" s="168" t="str">
        <f xml:space="preserve"> IF(M138="eligible",'CASE DATA'!K139,"N/A")</f>
        <v>N/A</v>
      </c>
      <c r="P138" s="168" t="str">
        <f xml:space="preserve"> IF(M138="eligible",'CASE DATA'!I139+'CASE DATA'!J139+'CASE DATA'!L139+'CASE DATA'!M139+'CASE DATA'!N139+'CASE DATA'!O139+'CASE DATA'!M139+'CASE DATA'!Q139+'CASE DATA'!R139,"N/A")</f>
        <v>N/A</v>
      </c>
      <c r="Q138" s="8" t="str">
        <f>IF(M138="eligible",IF(C138+2920&lt;'BASIC INFO'!$B$3, "YES", "NO"),"N/A")</f>
        <v>N/A</v>
      </c>
      <c r="R138" s="169" t="str">
        <f xml:space="preserve"> IF(OR('CASE DATA'!F139="DEF"), "YES", "NO")</f>
        <v>NO</v>
      </c>
      <c r="S138" s="152" t="str">
        <f>IF(R138="YES",'CASE DATA'!H139,"N/A")</f>
        <v>N/A</v>
      </c>
      <c r="T138" s="168" t="str">
        <f xml:space="preserve"> IF(R138="YES",'CASE DATA'!K139,"N/A")</f>
        <v>N/A</v>
      </c>
      <c r="U138" s="168" t="str">
        <f>IF(R138="YES",'CASE DATA'!I139+'CASE DATA'!J139+'CASE DATA'!L139+'CASE DATA'!M139+'CASE DATA'!N139+'CASE DATA'!O139+'CASE DATA'!P139+'CASE DATA'!Q139+'CASE DATA'!R139,"N/A")</f>
        <v>N/A</v>
      </c>
      <c r="V138" s="172" t="str">
        <f>IF(OR('CASE DATA'!E139="123.46",'CASE DATA'!E139="123.47"),"YES","NO")</f>
        <v>NO</v>
      </c>
      <c r="W138" s="172"/>
      <c r="X138" s="168" t="str">
        <f>IF(V138="YES",IF(C138+730.5&lt;'BASIC INFO'!$B$3, "YES","NO"), "N/A")</f>
        <v>N/A</v>
      </c>
      <c r="Y138" s="172" t="str">
        <f t="shared" si="2"/>
        <v>NO</v>
      </c>
      <c r="Z138" s="170" t="str">
        <f xml:space="preserve"> IF('BASIC INFO'!$B$6+6574.5&gt;C138, "YES", "NO")</f>
        <v>YES</v>
      </c>
    </row>
    <row r="139" spans="1:26" x14ac:dyDescent="0.3">
      <c r="A139" s="152" t="str">
        <f xml:space="preserve"> IF('CASE DATA'!A140="","",'CASE DATA'!A140)</f>
        <v/>
      </c>
      <c r="B139" s="152" t="str">
        <f xml:space="preserve"> IF('CASE DATA'!A140="","",'CASE DATA'!E140)</f>
        <v/>
      </c>
      <c r="C139" s="153">
        <f xml:space="preserve"> 'CASE DATA'!C140</f>
        <v>0</v>
      </c>
      <c r="D139" s="8" t="str">
        <f xml:space="preserve"> IF(OR('CASE DATA'!F140="JUV", 'CASE DATA'!F140="JWV"), "YES", "NO")</f>
        <v>NO</v>
      </c>
      <c r="E139" s="8" t="str" cm="1">
        <f t="array" ref="E139">IF(D139="YES",IF(SUM(COUNTIF('CASE DATA'!$F$4:$F$200, {"GTR","GPL","DEF","JUV"}))&gt;0, "YES","NO"),"N/A")</f>
        <v>N/A</v>
      </c>
      <c r="F139" s="8" t="str">
        <f>IF(D139="YES",IF(COUNTIF('CASE DATA'!$C$4:$C$200, "")-COUNTIF('CASE DATA'!$A$4:$A$200, "")&gt;0, "YES","NO"),"N/A")</f>
        <v>N/A</v>
      </c>
      <c r="G139" s="154" t="str">
        <f xml:space="preserve"> _xlfn.IFS(D139="NO", "N/A", AND('BASIC INFO'!$B$3&gt;'BASIC INFO'!$B$6+6574.5, C139+730.5&lt;'BASIC INFO'!$B$3), "YES", 'BASIC INFO'!$B$3&lt;('BASIC INFO'!$B$6+6574.5), "NOT YET 18", C139+730.5&gt;'BASIC INFO'!$B$3, "NOT YET 2 YEARS")</f>
        <v>N/A</v>
      </c>
      <c r="H139" s="169" t="str">
        <f xml:space="preserve"> IF(LEFT('CASE DATA'!E140,4)&lt;&gt;"321.",IF(OR('CASE DATA'!F140="DISM", 'CASE DATA'!F140="ACQ", 'CASE DATA'!F140="NOTF", 'CASE DATA'!F140="WTHD", 'CASE DATA'!F140="TNSF"), "YES", "NO"), "TRAFFIC")</f>
        <v>NO</v>
      </c>
      <c r="I139" s="168" t="str">
        <f xml:space="preserve"> IF(H139="YES",'CASE DATA'!K140,"N/A")</f>
        <v>N/A</v>
      </c>
      <c r="J139" s="168" t="str">
        <f>IF(H139="YES",'CASE DATA'!I140+'CASE DATA'!J140+'CASE DATA'!L140+'CASE DATA'!M140+'CASE DATA'!N140+'CASE DATA'!O140+'CASE DATA'!P140+'CASE DATA'!Q140+'CASE DATA'!R140,"N/A")</f>
        <v>N/A</v>
      </c>
      <c r="K139" s="152" t="str">
        <f xml:space="preserve"> IF(H139="YES",IF(C139+180&lt;'BASIC INFO'!$B$3, "YES", "NO"),"N/A")</f>
        <v>N/A</v>
      </c>
      <c r="L139" s="168" t="str" cm="1">
        <f t="array" ref="L139">IF(OR('CASE DATA'!F140="GTR", 'CASE DATA'!F140="GPL"),IF(SUM(COUNTIF('CASE DATA'!U140:AF140, TABLES!$N$2:$N$217&amp;"*"))&gt;0,"felony","eligible"),"n/a")</f>
        <v>n/a</v>
      </c>
      <c r="M139" s="168" t="str" cm="1">
        <f t="array" ref="M139">IF(L139="eligible",IF(OR((SUM(COUNTIF('CASE DATA'!U140:AF140,TABLES!$P$2:$P$19&amp;"*"))&gt;0),LEFT('CASE DATA'!U140:AF140,4)="717C", LEFT('CASE DATA'!U140:AF140, 3)="719", LEFT('CASE DATA'!U140:AF140,3)="720", LEFT('CASE DATA'!U140:AF140,3)="724", LEFT('CASE DATA'!U140:AF140,3)="726", LEFT('CASE DATA'!U140:AF140,3)="728", LEFT('CASE DATA'!U140:AF140,4)="901A"), "ineligible misd","eligible"),"n/a")</f>
        <v>n/a</v>
      </c>
      <c r="N139" s="168" t="str">
        <f>IF(M139="eligible",IF(COUNTIF('CASE DATA'!$C$4:$C$200, "")-COUNTIF('CASE DATA'!$A$4:$A$200, "")&gt;0, "YES","NO"),"N/A")</f>
        <v>N/A</v>
      </c>
      <c r="O139" s="168" t="str">
        <f xml:space="preserve"> IF(M139="eligible",'CASE DATA'!K140,"N/A")</f>
        <v>N/A</v>
      </c>
      <c r="P139" s="168" t="str">
        <f xml:space="preserve"> IF(M139="eligible",'CASE DATA'!I140+'CASE DATA'!J140+'CASE DATA'!L140+'CASE DATA'!M140+'CASE DATA'!N140+'CASE DATA'!O140+'CASE DATA'!M140+'CASE DATA'!Q140+'CASE DATA'!R140,"N/A")</f>
        <v>N/A</v>
      </c>
      <c r="Q139" s="8" t="str">
        <f>IF(M139="eligible",IF(C139+2920&lt;'BASIC INFO'!$B$3, "YES", "NO"),"N/A")</f>
        <v>N/A</v>
      </c>
      <c r="R139" s="169" t="str">
        <f xml:space="preserve"> IF(OR('CASE DATA'!F140="DEF"), "YES", "NO")</f>
        <v>NO</v>
      </c>
      <c r="S139" s="152" t="str">
        <f>IF(R139="YES",'CASE DATA'!H140,"N/A")</f>
        <v>N/A</v>
      </c>
      <c r="T139" s="168" t="str">
        <f xml:space="preserve"> IF(R139="YES",'CASE DATA'!K140,"N/A")</f>
        <v>N/A</v>
      </c>
      <c r="U139" s="168" t="str">
        <f>IF(R139="YES",'CASE DATA'!I140+'CASE DATA'!J140+'CASE DATA'!L140+'CASE DATA'!M140+'CASE DATA'!N140+'CASE DATA'!O140+'CASE DATA'!P140+'CASE DATA'!Q140+'CASE DATA'!R140,"N/A")</f>
        <v>N/A</v>
      </c>
      <c r="V139" s="172" t="str">
        <f>IF(OR('CASE DATA'!E140="123.46",'CASE DATA'!E140="123.47"),"YES","NO")</f>
        <v>NO</v>
      </c>
      <c r="W139" s="172"/>
      <c r="X139" s="168" t="str">
        <f>IF(V139="YES",IF(C139+730.5&lt;'BASIC INFO'!$B$3, "YES","NO"), "N/A")</f>
        <v>N/A</v>
      </c>
      <c r="Y139" s="172" t="str">
        <f t="shared" si="2"/>
        <v>NO</v>
      </c>
      <c r="Z139" s="170" t="str">
        <f xml:space="preserve"> IF('BASIC INFO'!$B$6+6574.5&gt;C139, "YES", "NO")</f>
        <v>YES</v>
      </c>
    </row>
    <row r="140" spans="1:26" x14ac:dyDescent="0.3">
      <c r="A140" s="152" t="str">
        <f xml:space="preserve"> IF('CASE DATA'!A141="","",'CASE DATA'!A141)</f>
        <v/>
      </c>
      <c r="B140" s="152" t="str">
        <f xml:space="preserve"> IF('CASE DATA'!A141="","",'CASE DATA'!E141)</f>
        <v/>
      </c>
      <c r="C140" s="153">
        <f xml:space="preserve"> 'CASE DATA'!C141</f>
        <v>0</v>
      </c>
      <c r="D140" s="8" t="str">
        <f xml:space="preserve"> IF(OR('CASE DATA'!F141="JUV", 'CASE DATA'!F141="JWV"), "YES", "NO")</f>
        <v>NO</v>
      </c>
      <c r="E140" s="8" t="str" cm="1">
        <f t="array" ref="E140">IF(D140="YES",IF(SUM(COUNTIF('CASE DATA'!$F$4:$F$200, {"GTR","GPL","DEF","JUV"}))&gt;0, "YES","NO"),"N/A")</f>
        <v>N/A</v>
      </c>
      <c r="F140" s="8" t="str">
        <f>IF(D140="YES",IF(COUNTIF('CASE DATA'!$C$4:$C$200, "")-COUNTIF('CASE DATA'!$A$4:$A$200, "")&gt;0, "YES","NO"),"N/A")</f>
        <v>N/A</v>
      </c>
      <c r="G140" s="154" t="str">
        <f xml:space="preserve"> _xlfn.IFS(D140="NO", "N/A", AND('BASIC INFO'!$B$3&gt;'BASIC INFO'!$B$6+6574.5, C140+730.5&lt;'BASIC INFO'!$B$3), "YES", 'BASIC INFO'!$B$3&lt;('BASIC INFO'!$B$6+6574.5), "NOT YET 18", C140+730.5&gt;'BASIC INFO'!$B$3, "NOT YET 2 YEARS")</f>
        <v>N/A</v>
      </c>
      <c r="H140" s="169" t="str">
        <f xml:space="preserve"> IF(LEFT('CASE DATA'!E141,4)&lt;&gt;"321.",IF(OR('CASE DATA'!F141="DISM", 'CASE DATA'!F141="ACQ", 'CASE DATA'!F141="NOTF", 'CASE DATA'!F141="WTHD", 'CASE DATA'!F141="TNSF"), "YES", "NO"), "TRAFFIC")</f>
        <v>NO</v>
      </c>
      <c r="I140" s="168" t="str">
        <f xml:space="preserve"> IF(H140="YES",'CASE DATA'!K141,"N/A")</f>
        <v>N/A</v>
      </c>
      <c r="J140" s="168" t="str">
        <f>IF(H140="YES",'CASE DATA'!I141+'CASE DATA'!J141+'CASE DATA'!L141+'CASE DATA'!M141+'CASE DATA'!N141+'CASE DATA'!O141+'CASE DATA'!P141+'CASE DATA'!Q141+'CASE DATA'!R141,"N/A")</f>
        <v>N/A</v>
      </c>
      <c r="K140" s="152" t="str">
        <f xml:space="preserve"> IF(H140="YES",IF(C140+180&lt;'BASIC INFO'!$B$3, "YES", "NO"),"N/A")</f>
        <v>N/A</v>
      </c>
      <c r="L140" s="168" t="str" cm="1">
        <f t="array" ref="L140">IF(OR('CASE DATA'!F141="GTR", 'CASE DATA'!F141="GPL"),IF(SUM(COUNTIF('CASE DATA'!U141:AF141, TABLES!$N$2:$N$217&amp;"*"))&gt;0,"felony","eligible"),"n/a")</f>
        <v>n/a</v>
      </c>
      <c r="M140" s="168" t="str" cm="1">
        <f t="array" ref="M140">IF(L140="eligible",IF(OR((SUM(COUNTIF('CASE DATA'!U141:AF141,TABLES!$P$2:$P$19&amp;"*"))&gt;0),LEFT('CASE DATA'!U141:AF141,4)="717C", LEFT('CASE DATA'!U141:AF141, 3)="719", LEFT('CASE DATA'!U141:AF141,3)="720", LEFT('CASE DATA'!U141:AF141,3)="724", LEFT('CASE DATA'!U141:AF141,3)="726", LEFT('CASE DATA'!U141:AF141,3)="728", LEFT('CASE DATA'!U141:AF141,4)="901A"), "ineligible misd","eligible"),"n/a")</f>
        <v>n/a</v>
      </c>
      <c r="N140" s="168" t="str">
        <f>IF(M140="eligible",IF(COUNTIF('CASE DATA'!$C$4:$C$200, "")-COUNTIF('CASE DATA'!$A$4:$A$200, "")&gt;0, "YES","NO"),"N/A")</f>
        <v>N/A</v>
      </c>
      <c r="O140" s="168" t="str">
        <f xml:space="preserve"> IF(M140="eligible",'CASE DATA'!K141,"N/A")</f>
        <v>N/A</v>
      </c>
      <c r="P140" s="168" t="str">
        <f xml:space="preserve"> IF(M140="eligible",'CASE DATA'!I141+'CASE DATA'!J141+'CASE DATA'!L141+'CASE DATA'!M141+'CASE DATA'!N141+'CASE DATA'!O141+'CASE DATA'!M141+'CASE DATA'!Q141+'CASE DATA'!R141,"N/A")</f>
        <v>N/A</v>
      </c>
      <c r="Q140" s="8" t="str">
        <f>IF(M140="eligible",IF(C140+2920&lt;'BASIC INFO'!$B$3, "YES", "NO"),"N/A")</f>
        <v>N/A</v>
      </c>
      <c r="R140" s="169" t="str">
        <f xml:space="preserve"> IF(OR('CASE DATA'!F141="DEF"), "YES", "NO")</f>
        <v>NO</v>
      </c>
      <c r="S140" s="152" t="str">
        <f>IF(R140="YES",'CASE DATA'!H141,"N/A")</f>
        <v>N/A</v>
      </c>
      <c r="T140" s="168" t="str">
        <f xml:space="preserve"> IF(R140="YES",'CASE DATA'!K141,"N/A")</f>
        <v>N/A</v>
      </c>
      <c r="U140" s="168" t="str">
        <f>IF(R140="YES",'CASE DATA'!I141+'CASE DATA'!J141+'CASE DATA'!L141+'CASE DATA'!M141+'CASE DATA'!N141+'CASE DATA'!O141+'CASE DATA'!P141+'CASE DATA'!Q141+'CASE DATA'!R141,"N/A")</f>
        <v>N/A</v>
      </c>
      <c r="V140" s="172" t="str">
        <f>IF(OR('CASE DATA'!E141="123.46",'CASE DATA'!E141="123.47"),"YES","NO")</f>
        <v>NO</v>
      </c>
      <c r="W140" s="172"/>
      <c r="X140" s="168" t="str">
        <f>IF(V140="YES",IF(C140+730.5&lt;'BASIC INFO'!$B$3, "YES","NO"), "N/A")</f>
        <v>N/A</v>
      </c>
      <c r="Y140" s="172" t="str">
        <f t="shared" si="2"/>
        <v>NO</v>
      </c>
      <c r="Z140" s="170" t="str">
        <f xml:space="preserve"> IF('BASIC INFO'!$B$6+6574.5&gt;C140, "YES", "NO")</f>
        <v>YES</v>
      </c>
    </row>
    <row r="141" spans="1:26" x14ac:dyDescent="0.3">
      <c r="A141" s="152" t="str">
        <f xml:space="preserve"> IF('CASE DATA'!A142="","",'CASE DATA'!A142)</f>
        <v/>
      </c>
      <c r="B141" s="152" t="str">
        <f xml:space="preserve"> IF('CASE DATA'!A142="","",'CASE DATA'!E142)</f>
        <v/>
      </c>
      <c r="C141" s="153">
        <f xml:space="preserve"> 'CASE DATA'!C142</f>
        <v>0</v>
      </c>
      <c r="D141" s="8" t="str">
        <f xml:space="preserve"> IF(OR('CASE DATA'!F142="JUV", 'CASE DATA'!F142="JWV"), "YES", "NO")</f>
        <v>NO</v>
      </c>
      <c r="E141" s="8" t="str" cm="1">
        <f t="array" ref="E141">IF(D141="YES",IF(SUM(COUNTIF('CASE DATA'!$F$4:$F$200, {"GTR","GPL","DEF","JUV"}))&gt;0, "YES","NO"),"N/A")</f>
        <v>N/A</v>
      </c>
      <c r="F141" s="8" t="str">
        <f>IF(D141="YES",IF(COUNTIF('CASE DATA'!$C$4:$C$200, "")-COUNTIF('CASE DATA'!$A$4:$A$200, "")&gt;0, "YES","NO"),"N/A")</f>
        <v>N/A</v>
      </c>
      <c r="G141" s="154" t="str">
        <f xml:space="preserve"> _xlfn.IFS(D141="NO", "N/A", AND('BASIC INFO'!$B$3&gt;'BASIC INFO'!$B$6+6574.5, C141+730.5&lt;'BASIC INFO'!$B$3), "YES", 'BASIC INFO'!$B$3&lt;('BASIC INFO'!$B$6+6574.5), "NOT YET 18", C141+730.5&gt;'BASIC INFO'!$B$3, "NOT YET 2 YEARS")</f>
        <v>N/A</v>
      </c>
      <c r="H141" s="169" t="str">
        <f xml:space="preserve"> IF(LEFT('CASE DATA'!E142,4)&lt;&gt;"321.",IF(OR('CASE DATA'!F142="DISM", 'CASE DATA'!F142="ACQ", 'CASE DATA'!F142="NOTF", 'CASE DATA'!F142="WTHD", 'CASE DATA'!F142="TNSF"), "YES", "NO"), "TRAFFIC")</f>
        <v>NO</v>
      </c>
      <c r="I141" s="168" t="str">
        <f xml:space="preserve"> IF(H141="YES",'CASE DATA'!K142,"N/A")</f>
        <v>N/A</v>
      </c>
      <c r="J141" s="168" t="str">
        <f>IF(H141="YES",'CASE DATA'!I142+'CASE DATA'!J142+'CASE DATA'!L142+'CASE DATA'!M142+'CASE DATA'!N142+'CASE DATA'!O142+'CASE DATA'!P142+'CASE DATA'!Q142+'CASE DATA'!R142,"N/A")</f>
        <v>N/A</v>
      </c>
      <c r="K141" s="152" t="str">
        <f xml:space="preserve"> IF(H141="YES",IF(C141+180&lt;'BASIC INFO'!$B$3, "YES", "NO"),"N/A")</f>
        <v>N/A</v>
      </c>
      <c r="L141" s="168" t="str" cm="1">
        <f t="array" ref="L141">IF(OR('CASE DATA'!F142="GTR", 'CASE DATA'!F142="GPL"),IF(SUM(COUNTIF('CASE DATA'!U142:AF142, TABLES!$N$2:$N$217&amp;"*"))&gt;0,"felony","eligible"),"n/a")</f>
        <v>n/a</v>
      </c>
      <c r="M141" s="168" t="str" cm="1">
        <f t="array" ref="M141">IF(L141="eligible",IF(OR((SUM(COUNTIF('CASE DATA'!U142:AF142,TABLES!$P$2:$P$19&amp;"*"))&gt;0),LEFT('CASE DATA'!U142:AF142,4)="717C", LEFT('CASE DATA'!U142:AF142, 3)="719", LEFT('CASE DATA'!U142:AF142,3)="720", LEFT('CASE DATA'!U142:AF142,3)="724", LEFT('CASE DATA'!U142:AF142,3)="726", LEFT('CASE DATA'!U142:AF142,3)="728", LEFT('CASE DATA'!U142:AF142,4)="901A"), "ineligible misd","eligible"),"n/a")</f>
        <v>n/a</v>
      </c>
      <c r="N141" s="168" t="str">
        <f>IF(M141="eligible",IF(COUNTIF('CASE DATA'!$C$4:$C$200, "")-COUNTIF('CASE DATA'!$A$4:$A$200, "")&gt;0, "YES","NO"),"N/A")</f>
        <v>N/A</v>
      </c>
      <c r="O141" s="168" t="str">
        <f xml:space="preserve"> IF(M141="eligible",'CASE DATA'!K142,"N/A")</f>
        <v>N/A</v>
      </c>
      <c r="P141" s="168" t="str">
        <f xml:space="preserve"> IF(M141="eligible",'CASE DATA'!I142+'CASE DATA'!J142+'CASE DATA'!L142+'CASE DATA'!M142+'CASE DATA'!N142+'CASE DATA'!O142+'CASE DATA'!M142+'CASE DATA'!Q142+'CASE DATA'!R142,"N/A")</f>
        <v>N/A</v>
      </c>
      <c r="Q141" s="8" t="str">
        <f>IF(M141="eligible",IF(C141+2920&lt;'BASIC INFO'!$B$3, "YES", "NO"),"N/A")</f>
        <v>N/A</v>
      </c>
      <c r="R141" s="169" t="str">
        <f xml:space="preserve"> IF(OR('CASE DATA'!F142="DEF"), "YES", "NO")</f>
        <v>NO</v>
      </c>
      <c r="S141" s="152" t="str">
        <f>IF(R141="YES",'CASE DATA'!H142,"N/A")</f>
        <v>N/A</v>
      </c>
      <c r="T141" s="168" t="str">
        <f xml:space="preserve"> IF(R141="YES",'CASE DATA'!K142,"N/A")</f>
        <v>N/A</v>
      </c>
      <c r="U141" s="168" t="str">
        <f>IF(R141="YES",'CASE DATA'!I142+'CASE DATA'!J142+'CASE DATA'!L142+'CASE DATA'!M142+'CASE DATA'!N142+'CASE DATA'!O142+'CASE DATA'!P142+'CASE DATA'!Q142+'CASE DATA'!R142,"N/A")</f>
        <v>N/A</v>
      </c>
      <c r="V141" s="172" t="str">
        <f>IF(OR('CASE DATA'!E142="123.46",'CASE DATA'!E142="123.47"),"YES","NO")</f>
        <v>NO</v>
      </c>
      <c r="W141" s="172"/>
      <c r="X141" s="168" t="str">
        <f>IF(V141="YES",IF(C141+730.5&lt;'BASIC INFO'!$B$3, "YES","NO"), "N/A")</f>
        <v>N/A</v>
      </c>
      <c r="Y141" s="172" t="str">
        <f t="shared" si="2"/>
        <v>NO</v>
      </c>
      <c r="Z141" s="170" t="str">
        <f xml:space="preserve"> IF('BASIC INFO'!$B$6+6574.5&gt;C141, "YES", "NO")</f>
        <v>YES</v>
      </c>
    </row>
    <row r="142" spans="1:26" x14ac:dyDescent="0.3">
      <c r="A142" s="152" t="str">
        <f xml:space="preserve"> IF('CASE DATA'!A143="","",'CASE DATA'!A143)</f>
        <v/>
      </c>
      <c r="B142" s="152" t="str">
        <f xml:space="preserve"> IF('CASE DATA'!A143="","",'CASE DATA'!E143)</f>
        <v/>
      </c>
      <c r="C142" s="153">
        <f xml:space="preserve"> 'CASE DATA'!C143</f>
        <v>0</v>
      </c>
      <c r="D142" s="8" t="str">
        <f xml:space="preserve"> IF(OR('CASE DATA'!F143="JUV", 'CASE DATA'!F143="JWV"), "YES", "NO")</f>
        <v>NO</v>
      </c>
      <c r="E142" s="8" t="str" cm="1">
        <f t="array" ref="E142">IF(D142="YES",IF(SUM(COUNTIF('CASE DATA'!$F$4:$F$200, {"GTR","GPL","DEF","JUV"}))&gt;0, "YES","NO"),"N/A")</f>
        <v>N/A</v>
      </c>
      <c r="F142" s="8" t="str">
        <f>IF(D142="YES",IF(COUNTIF('CASE DATA'!$C$4:$C$200, "")-COUNTIF('CASE DATA'!$A$4:$A$200, "")&gt;0, "YES","NO"),"N/A")</f>
        <v>N/A</v>
      </c>
      <c r="G142" s="154" t="str">
        <f xml:space="preserve"> _xlfn.IFS(D142="NO", "N/A", AND('BASIC INFO'!$B$3&gt;'BASIC INFO'!$B$6+6574.5, C142+730.5&lt;'BASIC INFO'!$B$3), "YES", 'BASIC INFO'!$B$3&lt;('BASIC INFO'!$B$6+6574.5), "NOT YET 18", C142+730.5&gt;'BASIC INFO'!$B$3, "NOT YET 2 YEARS")</f>
        <v>N/A</v>
      </c>
      <c r="H142" s="169" t="str">
        <f xml:space="preserve"> IF(LEFT('CASE DATA'!E143,4)&lt;&gt;"321.",IF(OR('CASE DATA'!F143="DISM", 'CASE DATA'!F143="ACQ", 'CASE DATA'!F143="NOTF", 'CASE DATA'!F143="WTHD", 'CASE DATA'!F143="TNSF"), "YES", "NO"), "TRAFFIC")</f>
        <v>NO</v>
      </c>
      <c r="I142" s="168" t="str">
        <f xml:space="preserve"> IF(H142="YES",'CASE DATA'!K143,"N/A")</f>
        <v>N/A</v>
      </c>
      <c r="J142" s="168" t="str">
        <f>IF(H142="YES",'CASE DATA'!I143+'CASE DATA'!J143+'CASE DATA'!L143+'CASE DATA'!M143+'CASE DATA'!N143+'CASE DATA'!O143+'CASE DATA'!P143+'CASE DATA'!Q143+'CASE DATA'!R143,"N/A")</f>
        <v>N/A</v>
      </c>
      <c r="K142" s="152" t="str">
        <f xml:space="preserve"> IF(H142="YES",IF(C142+180&lt;'BASIC INFO'!$B$3, "YES", "NO"),"N/A")</f>
        <v>N/A</v>
      </c>
      <c r="L142" s="168" t="str" cm="1">
        <f t="array" ref="L142">IF(OR('CASE DATA'!F143="GTR", 'CASE DATA'!F143="GPL"),IF(SUM(COUNTIF('CASE DATA'!U143:AF143, TABLES!$N$2:$N$217&amp;"*"))&gt;0,"felony","eligible"),"n/a")</f>
        <v>n/a</v>
      </c>
      <c r="M142" s="168" t="str" cm="1">
        <f t="array" ref="M142">IF(L142="eligible",IF(OR((SUM(COUNTIF('CASE DATA'!U143:AF143,TABLES!$P$2:$P$19&amp;"*"))&gt;0),LEFT('CASE DATA'!U143:AF143,4)="717C", LEFT('CASE DATA'!U143:AF143, 3)="719", LEFT('CASE DATA'!U143:AF143,3)="720", LEFT('CASE DATA'!U143:AF143,3)="724", LEFT('CASE DATA'!U143:AF143,3)="726", LEFT('CASE DATA'!U143:AF143,3)="728", LEFT('CASE DATA'!U143:AF143,4)="901A"), "ineligible misd","eligible"),"n/a")</f>
        <v>n/a</v>
      </c>
      <c r="N142" s="168" t="str">
        <f>IF(M142="eligible",IF(COUNTIF('CASE DATA'!$C$4:$C$200, "")-COUNTIF('CASE DATA'!$A$4:$A$200, "")&gt;0, "YES","NO"),"N/A")</f>
        <v>N/A</v>
      </c>
      <c r="O142" s="168" t="str">
        <f xml:space="preserve"> IF(M142="eligible",'CASE DATA'!K143,"N/A")</f>
        <v>N/A</v>
      </c>
      <c r="P142" s="168" t="str">
        <f xml:space="preserve"> IF(M142="eligible",'CASE DATA'!I143+'CASE DATA'!J143+'CASE DATA'!L143+'CASE DATA'!M143+'CASE DATA'!N143+'CASE DATA'!O143+'CASE DATA'!M143+'CASE DATA'!Q143+'CASE DATA'!R143,"N/A")</f>
        <v>N/A</v>
      </c>
      <c r="Q142" s="8" t="str">
        <f>IF(M142="eligible",IF(C142+2920&lt;'BASIC INFO'!$B$3, "YES", "NO"),"N/A")</f>
        <v>N/A</v>
      </c>
      <c r="R142" s="169" t="str">
        <f xml:space="preserve"> IF(OR('CASE DATA'!F143="DEF"), "YES", "NO")</f>
        <v>NO</v>
      </c>
      <c r="S142" s="152" t="str">
        <f>IF(R142="YES",'CASE DATA'!H143,"N/A")</f>
        <v>N/A</v>
      </c>
      <c r="T142" s="168" t="str">
        <f xml:space="preserve"> IF(R142="YES",'CASE DATA'!K143,"N/A")</f>
        <v>N/A</v>
      </c>
      <c r="U142" s="168" t="str">
        <f>IF(R142="YES",'CASE DATA'!I143+'CASE DATA'!J143+'CASE DATA'!L143+'CASE DATA'!M143+'CASE DATA'!N143+'CASE DATA'!O143+'CASE DATA'!P143+'CASE DATA'!Q143+'CASE DATA'!R143,"N/A")</f>
        <v>N/A</v>
      </c>
      <c r="V142" s="172" t="str">
        <f>IF(OR('CASE DATA'!E143="123.46",'CASE DATA'!E143="123.47"),"YES","NO")</f>
        <v>NO</v>
      </c>
      <c r="W142" s="172"/>
      <c r="X142" s="168" t="str">
        <f>IF(V142="YES",IF(C142+730.5&lt;'BASIC INFO'!$B$3, "YES","NO"), "N/A")</f>
        <v>N/A</v>
      </c>
      <c r="Y142" s="172" t="str">
        <f t="shared" si="2"/>
        <v>NO</v>
      </c>
      <c r="Z142" s="170" t="str">
        <f xml:space="preserve"> IF('BASIC INFO'!$B$6+6574.5&gt;C142, "YES", "NO")</f>
        <v>YES</v>
      </c>
    </row>
    <row r="143" spans="1:26" x14ac:dyDescent="0.3">
      <c r="A143" s="152" t="str">
        <f xml:space="preserve"> IF('CASE DATA'!A144="","",'CASE DATA'!A144)</f>
        <v/>
      </c>
      <c r="B143" s="152" t="str">
        <f xml:space="preserve"> IF('CASE DATA'!A144="","",'CASE DATA'!E144)</f>
        <v/>
      </c>
      <c r="C143" s="153">
        <f xml:space="preserve"> 'CASE DATA'!C144</f>
        <v>0</v>
      </c>
      <c r="D143" s="8" t="str">
        <f xml:space="preserve"> IF(OR('CASE DATA'!F144="JUV", 'CASE DATA'!F144="JWV"), "YES", "NO")</f>
        <v>NO</v>
      </c>
      <c r="E143" s="8" t="str" cm="1">
        <f t="array" ref="E143">IF(D143="YES",IF(SUM(COUNTIF('CASE DATA'!$F$4:$F$200, {"GTR","GPL","DEF","JUV"}))&gt;0, "YES","NO"),"N/A")</f>
        <v>N/A</v>
      </c>
      <c r="F143" s="8" t="str">
        <f>IF(D143="YES",IF(COUNTIF('CASE DATA'!$C$4:$C$200, "")-COUNTIF('CASE DATA'!$A$4:$A$200, "")&gt;0, "YES","NO"),"N/A")</f>
        <v>N/A</v>
      </c>
      <c r="G143" s="154" t="str">
        <f xml:space="preserve"> _xlfn.IFS(D143="NO", "N/A", AND('BASIC INFO'!$B$3&gt;'BASIC INFO'!$B$6+6574.5, C143+730.5&lt;'BASIC INFO'!$B$3), "YES", 'BASIC INFO'!$B$3&lt;('BASIC INFO'!$B$6+6574.5), "NOT YET 18", C143+730.5&gt;'BASIC INFO'!$B$3, "NOT YET 2 YEARS")</f>
        <v>N/A</v>
      </c>
      <c r="H143" s="169" t="str">
        <f xml:space="preserve"> IF(LEFT('CASE DATA'!E144,4)&lt;&gt;"321.",IF(OR('CASE DATA'!F144="DISM", 'CASE DATA'!F144="ACQ", 'CASE DATA'!F144="NOTF", 'CASE DATA'!F144="WTHD", 'CASE DATA'!F144="TNSF"), "YES", "NO"), "TRAFFIC")</f>
        <v>NO</v>
      </c>
      <c r="I143" s="168" t="str">
        <f xml:space="preserve"> IF(H143="YES",'CASE DATA'!K144,"N/A")</f>
        <v>N/A</v>
      </c>
      <c r="J143" s="168" t="str">
        <f>IF(H143="YES",'CASE DATA'!I144+'CASE DATA'!J144+'CASE DATA'!L144+'CASE DATA'!M144+'CASE DATA'!N144+'CASE DATA'!O144+'CASE DATA'!P144+'CASE DATA'!Q144+'CASE DATA'!R144,"N/A")</f>
        <v>N/A</v>
      </c>
      <c r="K143" s="152" t="str">
        <f xml:space="preserve"> IF(H143="YES",IF(C143+180&lt;'BASIC INFO'!$B$3, "YES", "NO"),"N/A")</f>
        <v>N/A</v>
      </c>
      <c r="L143" s="168" t="str" cm="1">
        <f t="array" ref="L143">IF(OR('CASE DATA'!F144="GTR", 'CASE DATA'!F144="GPL"),IF(SUM(COUNTIF('CASE DATA'!U144:AF144, TABLES!$N$2:$N$217&amp;"*"))&gt;0,"felony","eligible"),"n/a")</f>
        <v>n/a</v>
      </c>
      <c r="M143" s="168" t="str" cm="1">
        <f t="array" ref="M143">IF(L143="eligible",IF(OR((SUM(COUNTIF('CASE DATA'!U144:AF144,TABLES!$P$2:$P$19&amp;"*"))&gt;0),LEFT('CASE DATA'!U144:AF144,4)="717C", LEFT('CASE DATA'!U144:AF144, 3)="719", LEFT('CASE DATA'!U144:AF144,3)="720", LEFT('CASE DATA'!U144:AF144,3)="724", LEFT('CASE DATA'!U144:AF144,3)="726", LEFT('CASE DATA'!U144:AF144,3)="728", LEFT('CASE DATA'!U144:AF144,4)="901A"), "ineligible misd","eligible"),"n/a")</f>
        <v>n/a</v>
      </c>
      <c r="N143" s="168" t="str">
        <f>IF(M143="eligible",IF(COUNTIF('CASE DATA'!$C$4:$C$200, "")-COUNTIF('CASE DATA'!$A$4:$A$200, "")&gt;0, "YES","NO"),"N/A")</f>
        <v>N/A</v>
      </c>
      <c r="O143" s="168" t="str">
        <f xml:space="preserve"> IF(M143="eligible",'CASE DATA'!K144,"N/A")</f>
        <v>N/A</v>
      </c>
      <c r="P143" s="168" t="str">
        <f xml:space="preserve"> IF(M143="eligible",'CASE DATA'!I144+'CASE DATA'!J144+'CASE DATA'!L144+'CASE DATA'!M144+'CASE DATA'!N144+'CASE DATA'!O144+'CASE DATA'!M144+'CASE DATA'!Q144+'CASE DATA'!R144,"N/A")</f>
        <v>N/A</v>
      </c>
      <c r="Q143" s="8" t="str">
        <f>IF(M143="eligible",IF(C143+2920&lt;'BASIC INFO'!$B$3, "YES", "NO"),"N/A")</f>
        <v>N/A</v>
      </c>
      <c r="R143" s="169" t="str">
        <f xml:space="preserve"> IF(OR('CASE DATA'!F144="DEF"), "YES", "NO")</f>
        <v>NO</v>
      </c>
      <c r="S143" s="152" t="str">
        <f>IF(R143="YES",'CASE DATA'!H144,"N/A")</f>
        <v>N/A</v>
      </c>
      <c r="T143" s="168" t="str">
        <f xml:space="preserve"> IF(R143="YES",'CASE DATA'!K144,"N/A")</f>
        <v>N/A</v>
      </c>
      <c r="U143" s="168" t="str">
        <f>IF(R143="YES",'CASE DATA'!I144+'CASE DATA'!J144+'CASE DATA'!L144+'CASE DATA'!M144+'CASE DATA'!N144+'CASE DATA'!O144+'CASE DATA'!P144+'CASE DATA'!Q144+'CASE DATA'!R144,"N/A")</f>
        <v>N/A</v>
      </c>
      <c r="V143" s="172" t="str">
        <f>IF(OR('CASE DATA'!E144="123.46",'CASE DATA'!E144="123.47"),"YES","NO")</f>
        <v>NO</v>
      </c>
      <c r="W143" s="172"/>
      <c r="X143" s="168" t="str">
        <f>IF(V143="YES",IF(C143+730.5&lt;'BASIC INFO'!$B$3, "YES","NO"), "N/A")</f>
        <v>N/A</v>
      </c>
      <c r="Y143" s="172" t="str">
        <f t="shared" si="2"/>
        <v>NO</v>
      </c>
      <c r="Z143" s="170" t="str">
        <f xml:space="preserve"> IF('BASIC INFO'!$B$6+6574.5&gt;C143, "YES", "NO")</f>
        <v>YES</v>
      </c>
    </row>
    <row r="144" spans="1:26" x14ac:dyDescent="0.3">
      <c r="A144" s="152" t="str">
        <f xml:space="preserve"> IF('CASE DATA'!A145="","",'CASE DATA'!A145)</f>
        <v/>
      </c>
      <c r="B144" s="152" t="str">
        <f xml:space="preserve"> IF('CASE DATA'!A145="","",'CASE DATA'!E145)</f>
        <v/>
      </c>
      <c r="C144" s="153">
        <f xml:space="preserve"> 'CASE DATA'!C145</f>
        <v>0</v>
      </c>
      <c r="D144" s="8" t="str">
        <f xml:space="preserve"> IF(OR('CASE DATA'!F145="JUV", 'CASE DATA'!F145="JWV"), "YES", "NO")</f>
        <v>NO</v>
      </c>
      <c r="E144" s="8" t="str" cm="1">
        <f t="array" ref="E144">IF(D144="YES",IF(SUM(COUNTIF('CASE DATA'!$F$4:$F$200, {"GTR","GPL","DEF","JUV"}))&gt;0, "YES","NO"),"N/A")</f>
        <v>N/A</v>
      </c>
      <c r="F144" s="8" t="str">
        <f>IF(D144="YES",IF(COUNTIF('CASE DATA'!$C$4:$C$200, "")-COUNTIF('CASE DATA'!$A$4:$A$200, "")&gt;0, "YES","NO"),"N/A")</f>
        <v>N/A</v>
      </c>
      <c r="G144" s="154" t="str">
        <f xml:space="preserve"> _xlfn.IFS(D144="NO", "N/A", AND('BASIC INFO'!$B$3&gt;'BASIC INFO'!$B$6+6574.5, C144+730.5&lt;'BASIC INFO'!$B$3), "YES", 'BASIC INFO'!$B$3&lt;('BASIC INFO'!$B$6+6574.5), "NOT YET 18", C144+730.5&gt;'BASIC INFO'!$B$3, "NOT YET 2 YEARS")</f>
        <v>N/A</v>
      </c>
      <c r="H144" s="169" t="str">
        <f xml:space="preserve"> IF(LEFT('CASE DATA'!E145,4)&lt;&gt;"321.",IF(OR('CASE DATA'!F145="DISM", 'CASE DATA'!F145="ACQ", 'CASE DATA'!F145="NOTF", 'CASE DATA'!F145="WTHD", 'CASE DATA'!F145="TNSF"), "YES", "NO"), "TRAFFIC")</f>
        <v>NO</v>
      </c>
      <c r="I144" s="168" t="str">
        <f xml:space="preserve"> IF(H144="YES",'CASE DATA'!K145,"N/A")</f>
        <v>N/A</v>
      </c>
      <c r="J144" s="168" t="str">
        <f>IF(H144="YES",'CASE DATA'!I145+'CASE DATA'!J145+'CASE DATA'!L145+'CASE DATA'!M145+'CASE DATA'!N145+'CASE DATA'!O145+'CASE DATA'!P145+'CASE DATA'!Q145+'CASE DATA'!R145,"N/A")</f>
        <v>N/A</v>
      </c>
      <c r="K144" s="152" t="str">
        <f xml:space="preserve"> IF(H144="YES",IF(C144+180&lt;'BASIC INFO'!$B$3, "YES", "NO"),"N/A")</f>
        <v>N/A</v>
      </c>
      <c r="L144" s="168" t="str" cm="1">
        <f t="array" ref="L144">IF(OR('CASE DATA'!F145="GTR", 'CASE DATA'!F145="GPL"),IF(SUM(COUNTIF('CASE DATA'!U145:AF145, TABLES!$N$2:$N$217&amp;"*"))&gt;0,"felony","eligible"),"n/a")</f>
        <v>n/a</v>
      </c>
      <c r="M144" s="168" t="str" cm="1">
        <f t="array" ref="M144">IF(L144="eligible",IF(OR((SUM(COUNTIF('CASE DATA'!U145:AF145,TABLES!$P$2:$P$19&amp;"*"))&gt;0),LEFT('CASE DATA'!U145:AF145,4)="717C", LEFT('CASE DATA'!U145:AF145, 3)="719", LEFT('CASE DATA'!U145:AF145,3)="720", LEFT('CASE DATA'!U145:AF145,3)="724", LEFT('CASE DATA'!U145:AF145,3)="726", LEFT('CASE DATA'!U145:AF145,3)="728", LEFT('CASE DATA'!U145:AF145,4)="901A"), "ineligible misd","eligible"),"n/a")</f>
        <v>n/a</v>
      </c>
      <c r="N144" s="168" t="str">
        <f>IF(M144="eligible",IF(COUNTIF('CASE DATA'!$C$4:$C$200, "")-COUNTIF('CASE DATA'!$A$4:$A$200, "")&gt;0, "YES","NO"),"N/A")</f>
        <v>N/A</v>
      </c>
      <c r="O144" s="168" t="str">
        <f xml:space="preserve"> IF(M144="eligible",'CASE DATA'!K145,"N/A")</f>
        <v>N/A</v>
      </c>
      <c r="P144" s="168" t="str">
        <f xml:space="preserve"> IF(M144="eligible",'CASE DATA'!I145+'CASE DATA'!J145+'CASE DATA'!L145+'CASE DATA'!M145+'CASE DATA'!N145+'CASE DATA'!O145+'CASE DATA'!M145+'CASE DATA'!Q145+'CASE DATA'!R145,"N/A")</f>
        <v>N/A</v>
      </c>
      <c r="Q144" s="8" t="str">
        <f>IF(M144="eligible",IF(C144+2920&lt;'BASIC INFO'!$B$3, "YES", "NO"),"N/A")</f>
        <v>N/A</v>
      </c>
      <c r="R144" s="169" t="str">
        <f xml:space="preserve"> IF(OR('CASE DATA'!F145="DEF"), "YES", "NO")</f>
        <v>NO</v>
      </c>
      <c r="S144" s="152" t="str">
        <f>IF(R144="YES",'CASE DATA'!H145,"N/A")</f>
        <v>N/A</v>
      </c>
      <c r="T144" s="168" t="str">
        <f xml:space="preserve"> IF(R144="YES",'CASE DATA'!K145,"N/A")</f>
        <v>N/A</v>
      </c>
      <c r="U144" s="168" t="str">
        <f>IF(R144="YES",'CASE DATA'!I145+'CASE DATA'!J145+'CASE DATA'!L145+'CASE DATA'!M145+'CASE DATA'!N145+'CASE DATA'!O145+'CASE DATA'!P145+'CASE DATA'!Q145+'CASE DATA'!R145,"N/A")</f>
        <v>N/A</v>
      </c>
      <c r="V144" s="172" t="str">
        <f>IF(OR('CASE DATA'!E145="123.46",'CASE DATA'!E145="123.47"),"YES","NO")</f>
        <v>NO</v>
      </c>
      <c r="W144" s="172"/>
      <c r="X144" s="168" t="str">
        <f>IF(V144="YES",IF(C144+730.5&lt;'BASIC INFO'!$B$3, "YES","NO"), "N/A")</f>
        <v>N/A</v>
      </c>
      <c r="Y144" s="172" t="str">
        <f t="shared" si="2"/>
        <v>NO</v>
      </c>
      <c r="Z144" s="170" t="str">
        <f xml:space="preserve"> IF('BASIC INFO'!$B$6+6574.5&gt;C144, "YES", "NO")</f>
        <v>YES</v>
      </c>
    </row>
    <row r="145" spans="1:26" x14ac:dyDescent="0.3">
      <c r="A145" s="152" t="str">
        <f xml:space="preserve"> IF('CASE DATA'!A146="","",'CASE DATA'!A146)</f>
        <v/>
      </c>
      <c r="B145" s="152" t="str">
        <f xml:space="preserve"> IF('CASE DATA'!A146="","",'CASE DATA'!E146)</f>
        <v/>
      </c>
      <c r="C145" s="153">
        <f xml:space="preserve"> 'CASE DATA'!C146</f>
        <v>0</v>
      </c>
      <c r="D145" s="8" t="str">
        <f xml:space="preserve"> IF(OR('CASE DATA'!F146="JUV", 'CASE DATA'!F146="JWV"), "YES", "NO")</f>
        <v>NO</v>
      </c>
      <c r="E145" s="8" t="str" cm="1">
        <f t="array" ref="E145">IF(D145="YES",IF(SUM(COUNTIF('CASE DATA'!$F$4:$F$200, {"GTR","GPL","DEF","JUV"}))&gt;0, "YES","NO"),"N/A")</f>
        <v>N/A</v>
      </c>
      <c r="F145" s="8" t="str">
        <f>IF(D145="YES",IF(COUNTIF('CASE DATA'!$C$4:$C$200, "")-COUNTIF('CASE DATA'!$A$4:$A$200, "")&gt;0, "YES","NO"),"N/A")</f>
        <v>N/A</v>
      </c>
      <c r="G145" s="154" t="str">
        <f xml:space="preserve"> _xlfn.IFS(D145="NO", "N/A", AND('BASIC INFO'!$B$3&gt;'BASIC INFO'!$B$6+6574.5, C145+730.5&lt;'BASIC INFO'!$B$3), "YES", 'BASIC INFO'!$B$3&lt;('BASIC INFO'!$B$6+6574.5), "NOT YET 18", C145+730.5&gt;'BASIC INFO'!$B$3, "NOT YET 2 YEARS")</f>
        <v>N/A</v>
      </c>
      <c r="H145" s="169" t="str">
        <f xml:space="preserve"> IF(LEFT('CASE DATA'!E146,4)&lt;&gt;"321.",IF(OR('CASE DATA'!F146="DISM", 'CASE DATA'!F146="ACQ", 'CASE DATA'!F146="NOTF", 'CASE DATA'!F146="WTHD", 'CASE DATA'!F146="TNSF"), "YES", "NO"), "TRAFFIC")</f>
        <v>NO</v>
      </c>
      <c r="I145" s="168" t="str">
        <f xml:space="preserve"> IF(H145="YES",'CASE DATA'!K146,"N/A")</f>
        <v>N/A</v>
      </c>
      <c r="J145" s="168" t="str">
        <f>IF(H145="YES",'CASE DATA'!I146+'CASE DATA'!J146+'CASE DATA'!L146+'CASE DATA'!M146+'CASE DATA'!N146+'CASE DATA'!O146+'CASE DATA'!P146+'CASE DATA'!Q146+'CASE DATA'!R146,"N/A")</f>
        <v>N/A</v>
      </c>
      <c r="K145" s="152" t="str">
        <f xml:space="preserve"> IF(H145="YES",IF(C145+180&lt;'BASIC INFO'!$B$3, "YES", "NO"),"N/A")</f>
        <v>N/A</v>
      </c>
      <c r="L145" s="168" t="str" cm="1">
        <f t="array" ref="L145">IF(OR('CASE DATA'!F146="GTR", 'CASE DATA'!F146="GPL"),IF(SUM(COUNTIF('CASE DATA'!U146:AF146, TABLES!$N$2:$N$217&amp;"*"))&gt;0,"felony","eligible"),"n/a")</f>
        <v>n/a</v>
      </c>
      <c r="M145" s="168" t="str" cm="1">
        <f t="array" ref="M145">IF(L145="eligible",IF(OR((SUM(COUNTIF('CASE DATA'!U146:AF146,TABLES!$P$2:$P$19&amp;"*"))&gt;0),LEFT('CASE DATA'!U146:AF146,4)="717C", LEFT('CASE DATA'!U146:AF146, 3)="719", LEFT('CASE DATA'!U146:AF146,3)="720", LEFT('CASE DATA'!U146:AF146,3)="724", LEFT('CASE DATA'!U146:AF146,3)="726", LEFT('CASE DATA'!U146:AF146,3)="728", LEFT('CASE DATA'!U146:AF146,4)="901A"), "ineligible misd","eligible"),"n/a")</f>
        <v>n/a</v>
      </c>
      <c r="N145" s="168" t="str">
        <f>IF(M145="eligible",IF(COUNTIF('CASE DATA'!$C$4:$C$200, "")-COUNTIF('CASE DATA'!$A$4:$A$200, "")&gt;0, "YES","NO"),"N/A")</f>
        <v>N/A</v>
      </c>
      <c r="O145" s="168" t="str">
        <f xml:space="preserve"> IF(M145="eligible",'CASE DATA'!K146,"N/A")</f>
        <v>N/A</v>
      </c>
      <c r="P145" s="168" t="str">
        <f xml:space="preserve"> IF(M145="eligible",'CASE DATA'!I146+'CASE DATA'!J146+'CASE DATA'!L146+'CASE DATA'!M146+'CASE DATA'!N146+'CASE DATA'!O146+'CASE DATA'!M146+'CASE DATA'!Q146+'CASE DATA'!R146,"N/A")</f>
        <v>N/A</v>
      </c>
      <c r="Q145" s="8" t="str">
        <f>IF(M145="eligible",IF(C145+2920&lt;'BASIC INFO'!$B$3, "YES", "NO"),"N/A")</f>
        <v>N/A</v>
      </c>
      <c r="R145" s="169" t="str">
        <f xml:space="preserve"> IF(OR('CASE DATA'!F146="DEF"), "YES", "NO")</f>
        <v>NO</v>
      </c>
      <c r="S145" s="152" t="str">
        <f>IF(R145="YES",'CASE DATA'!H146,"N/A")</f>
        <v>N/A</v>
      </c>
      <c r="T145" s="168" t="str">
        <f xml:space="preserve"> IF(R145="YES",'CASE DATA'!K146,"N/A")</f>
        <v>N/A</v>
      </c>
      <c r="U145" s="168" t="str">
        <f>IF(R145="YES",'CASE DATA'!I146+'CASE DATA'!J146+'CASE DATA'!L146+'CASE DATA'!M146+'CASE DATA'!N146+'CASE DATA'!O146+'CASE DATA'!P146+'CASE DATA'!Q146+'CASE DATA'!R146,"N/A")</f>
        <v>N/A</v>
      </c>
      <c r="V145" s="172" t="str">
        <f>IF(OR('CASE DATA'!E146="123.46",'CASE DATA'!E146="123.47"),"YES","NO")</f>
        <v>NO</v>
      </c>
      <c r="W145" s="172"/>
      <c r="X145" s="168" t="str">
        <f>IF(V145="YES",IF(C145+730.5&lt;'BASIC INFO'!$B$3, "YES","NO"), "N/A")</f>
        <v>N/A</v>
      </c>
      <c r="Y145" s="172" t="str">
        <f t="shared" si="2"/>
        <v>NO</v>
      </c>
      <c r="Z145" s="170" t="str">
        <f xml:space="preserve"> IF('BASIC INFO'!$B$6+6574.5&gt;C145, "YES", "NO")</f>
        <v>YES</v>
      </c>
    </row>
    <row r="146" spans="1:26" x14ac:dyDescent="0.3">
      <c r="A146" s="152" t="str">
        <f xml:space="preserve"> IF('CASE DATA'!A147="","",'CASE DATA'!A147)</f>
        <v/>
      </c>
      <c r="B146" s="152" t="str">
        <f xml:space="preserve"> IF('CASE DATA'!A147="","",'CASE DATA'!E147)</f>
        <v/>
      </c>
      <c r="C146" s="153">
        <f xml:space="preserve"> 'CASE DATA'!C147</f>
        <v>0</v>
      </c>
      <c r="D146" s="8" t="str">
        <f xml:space="preserve"> IF(OR('CASE DATA'!F147="JUV", 'CASE DATA'!F147="JWV"), "YES", "NO")</f>
        <v>NO</v>
      </c>
      <c r="E146" s="8" t="str" cm="1">
        <f t="array" ref="E146">IF(D146="YES",IF(SUM(COUNTIF('CASE DATA'!$F$4:$F$200, {"GTR","GPL","DEF","JUV"}))&gt;0, "YES","NO"),"N/A")</f>
        <v>N/A</v>
      </c>
      <c r="F146" s="8" t="str">
        <f>IF(D146="YES",IF(COUNTIF('CASE DATA'!$C$4:$C$200, "")-COUNTIF('CASE DATA'!$A$4:$A$200, "")&gt;0, "YES","NO"),"N/A")</f>
        <v>N/A</v>
      </c>
      <c r="G146" s="154" t="str">
        <f xml:space="preserve"> _xlfn.IFS(D146="NO", "N/A", AND('BASIC INFO'!$B$3&gt;'BASIC INFO'!$B$6+6574.5, C146+730.5&lt;'BASIC INFO'!$B$3), "YES", 'BASIC INFO'!$B$3&lt;('BASIC INFO'!$B$6+6574.5), "NOT YET 18", C146+730.5&gt;'BASIC INFO'!$B$3, "NOT YET 2 YEARS")</f>
        <v>N/A</v>
      </c>
      <c r="H146" s="169" t="str">
        <f xml:space="preserve"> IF(LEFT('CASE DATA'!E147,4)&lt;&gt;"321.",IF(OR('CASE DATA'!F147="DISM", 'CASE DATA'!F147="ACQ", 'CASE DATA'!F147="NOTF", 'CASE DATA'!F147="WTHD", 'CASE DATA'!F147="TNSF"), "YES", "NO"), "TRAFFIC")</f>
        <v>NO</v>
      </c>
      <c r="I146" s="168" t="str">
        <f xml:space="preserve"> IF(H146="YES",'CASE DATA'!K147,"N/A")</f>
        <v>N/A</v>
      </c>
      <c r="J146" s="168" t="str">
        <f>IF(H146="YES",'CASE DATA'!I147+'CASE DATA'!J147+'CASE DATA'!L147+'CASE DATA'!M147+'CASE DATA'!N147+'CASE DATA'!O147+'CASE DATA'!P147+'CASE DATA'!Q147+'CASE DATA'!R147,"N/A")</f>
        <v>N/A</v>
      </c>
      <c r="K146" s="152" t="str">
        <f xml:space="preserve"> IF(H146="YES",IF(C146+180&lt;'BASIC INFO'!$B$3, "YES", "NO"),"N/A")</f>
        <v>N/A</v>
      </c>
      <c r="L146" s="168" t="str" cm="1">
        <f t="array" ref="L146">IF(OR('CASE DATA'!F147="GTR", 'CASE DATA'!F147="GPL"),IF(SUM(COUNTIF('CASE DATA'!U147:AF147, TABLES!$N$2:$N$217&amp;"*"))&gt;0,"felony","eligible"),"n/a")</f>
        <v>n/a</v>
      </c>
      <c r="M146" s="168" t="str" cm="1">
        <f t="array" ref="M146">IF(L146="eligible",IF(OR((SUM(COUNTIF('CASE DATA'!U147:AF147,TABLES!$P$2:$P$19&amp;"*"))&gt;0),LEFT('CASE DATA'!U147:AF147,4)="717C", LEFT('CASE DATA'!U147:AF147, 3)="719", LEFT('CASE DATA'!U147:AF147,3)="720", LEFT('CASE DATA'!U147:AF147,3)="724", LEFT('CASE DATA'!U147:AF147,3)="726", LEFT('CASE DATA'!U147:AF147,3)="728", LEFT('CASE DATA'!U147:AF147,4)="901A"), "ineligible misd","eligible"),"n/a")</f>
        <v>n/a</v>
      </c>
      <c r="N146" s="168" t="str">
        <f>IF(M146="eligible",IF(COUNTIF('CASE DATA'!$C$4:$C$200, "")-COUNTIF('CASE DATA'!$A$4:$A$200, "")&gt;0, "YES","NO"),"N/A")</f>
        <v>N/A</v>
      </c>
      <c r="O146" s="168" t="str">
        <f xml:space="preserve"> IF(M146="eligible",'CASE DATA'!K147,"N/A")</f>
        <v>N/A</v>
      </c>
      <c r="P146" s="168" t="str">
        <f xml:space="preserve"> IF(M146="eligible",'CASE DATA'!I147+'CASE DATA'!J147+'CASE DATA'!L147+'CASE DATA'!M147+'CASE DATA'!N147+'CASE DATA'!O147+'CASE DATA'!M147+'CASE DATA'!Q147+'CASE DATA'!R147,"N/A")</f>
        <v>N/A</v>
      </c>
      <c r="Q146" s="8" t="str">
        <f>IF(M146="eligible",IF(C146+2920&lt;'BASIC INFO'!$B$3, "YES", "NO"),"N/A")</f>
        <v>N/A</v>
      </c>
      <c r="R146" s="169" t="str">
        <f xml:space="preserve"> IF(OR('CASE DATA'!F147="DEF"), "YES", "NO")</f>
        <v>NO</v>
      </c>
      <c r="S146" s="152" t="str">
        <f>IF(R146="YES",'CASE DATA'!H147,"N/A")</f>
        <v>N/A</v>
      </c>
      <c r="T146" s="168" t="str">
        <f xml:space="preserve"> IF(R146="YES",'CASE DATA'!K147,"N/A")</f>
        <v>N/A</v>
      </c>
      <c r="U146" s="168" t="str">
        <f>IF(R146="YES",'CASE DATA'!I147+'CASE DATA'!J147+'CASE DATA'!L147+'CASE DATA'!M147+'CASE DATA'!N147+'CASE DATA'!O147+'CASE DATA'!P147+'CASE DATA'!Q147+'CASE DATA'!R147,"N/A")</f>
        <v>N/A</v>
      </c>
      <c r="V146" s="172" t="str">
        <f>IF(OR('CASE DATA'!E147="123.46",'CASE DATA'!E147="123.47"),"YES","NO")</f>
        <v>NO</v>
      </c>
      <c r="W146" s="172"/>
      <c r="X146" s="168" t="str">
        <f>IF(V146="YES",IF(C146+730.5&lt;'BASIC INFO'!$B$3, "YES","NO"), "N/A")</f>
        <v>N/A</v>
      </c>
      <c r="Y146" s="172" t="str">
        <f t="shared" si="2"/>
        <v>NO</v>
      </c>
      <c r="Z146" s="170" t="str">
        <f xml:space="preserve"> IF('BASIC INFO'!$B$6+6574.5&gt;C146, "YES", "NO")</f>
        <v>YES</v>
      </c>
    </row>
    <row r="147" spans="1:26" x14ac:dyDescent="0.3">
      <c r="A147" s="152" t="str">
        <f xml:space="preserve"> IF('CASE DATA'!A148="","",'CASE DATA'!A148)</f>
        <v/>
      </c>
      <c r="B147" s="152" t="str">
        <f xml:space="preserve"> IF('CASE DATA'!A148="","",'CASE DATA'!E148)</f>
        <v/>
      </c>
      <c r="C147" s="153">
        <f xml:space="preserve"> 'CASE DATA'!C148</f>
        <v>0</v>
      </c>
      <c r="D147" s="8" t="str">
        <f xml:space="preserve"> IF(OR('CASE DATA'!F148="JUV", 'CASE DATA'!F148="JWV"), "YES", "NO")</f>
        <v>NO</v>
      </c>
      <c r="E147" s="8" t="str" cm="1">
        <f t="array" ref="E147">IF(D147="YES",IF(SUM(COUNTIF('CASE DATA'!$F$4:$F$200, {"GTR","GPL","DEF","JUV"}))&gt;0, "YES","NO"),"N/A")</f>
        <v>N/A</v>
      </c>
      <c r="F147" s="8" t="str">
        <f>IF(D147="YES",IF(COUNTIF('CASE DATA'!$C$4:$C$200, "")-COUNTIF('CASE DATA'!$A$4:$A$200, "")&gt;0, "YES","NO"),"N/A")</f>
        <v>N/A</v>
      </c>
      <c r="G147" s="154" t="str">
        <f xml:space="preserve"> _xlfn.IFS(D147="NO", "N/A", AND('BASIC INFO'!$B$3&gt;'BASIC INFO'!$B$6+6574.5, C147+730.5&lt;'BASIC INFO'!$B$3), "YES", 'BASIC INFO'!$B$3&lt;('BASIC INFO'!$B$6+6574.5), "NOT YET 18", C147+730.5&gt;'BASIC INFO'!$B$3, "NOT YET 2 YEARS")</f>
        <v>N/A</v>
      </c>
      <c r="H147" s="169" t="str">
        <f xml:space="preserve"> IF(LEFT('CASE DATA'!E148,4)&lt;&gt;"321.",IF(OR('CASE DATA'!F148="DISM", 'CASE DATA'!F148="ACQ", 'CASE DATA'!F148="NOTF", 'CASE DATA'!F148="WTHD", 'CASE DATA'!F148="TNSF"), "YES", "NO"), "TRAFFIC")</f>
        <v>NO</v>
      </c>
      <c r="I147" s="168" t="str">
        <f xml:space="preserve"> IF(H147="YES",'CASE DATA'!K148,"N/A")</f>
        <v>N/A</v>
      </c>
      <c r="J147" s="168" t="str">
        <f>IF(H147="YES",'CASE DATA'!I148+'CASE DATA'!J148+'CASE DATA'!L148+'CASE DATA'!M148+'CASE DATA'!N148+'CASE DATA'!O148+'CASE DATA'!P148+'CASE DATA'!Q148+'CASE DATA'!R148,"N/A")</f>
        <v>N/A</v>
      </c>
      <c r="K147" s="152" t="str">
        <f xml:space="preserve"> IF(H147="YES",IF(C147+180&lt;'BASIC INFO'!$B$3, "YES", "NO"),"N/A")</f>
        <v>N/A</v>
      </c>
      <c r="L147" s="168" t="str" cm="1">
        <f t="array" ref="L147">IF(OR('CASE DATA'!F148="GTR", 'CASE DATA'!F148="GPL"),IF(SUM(COUNTIF('CASE DATA'!U148:AF148, TABLES!$N$2:$N$217&amp;"*"))&gt;0,"felony","eligible"),"n/a")</f>
        <v>n/a</v>
      </c>
      <c r="M147" s="168" t="str" cm="1">
        <f t="array" ref="M147">IF(L147="eligible",IF(OR((SUM(COUNTIF('CASE DATA'!U148:AF148,TABLES!$P$2:$P$19&amp;"*"))&gt;0),LEFT('CASE DATA'!U148:AF148,4)="717C", LEFT('CASE DATA'!U148:AF148, 3)="719", LEFT('CASE DATA'!U148:AF148,3)="720", LEFT('CASE DATA'!U148:AF148,3)="724", LEFT('CASE DATA'!U148:AF148,3)="726", LEFT('CASE DATA'!U148:AF148,3)="728", LEFT('CASE DATA'!U148:AF148,4)="901A"), "ineligible misd","eligible"),"n/a")</f>
        <v>n/a</v>
      </c>
      <c r="N147" s="168" t="str">
        <f>IF(M147="eligible",IF(COUNTIF('CASE DATA'!$C$4:$C$200, "")-COUNTIF('CASE DATA'!$A$4:$A$200, "")&gt;0, "YES","NO"),"N/A")</f>
        <v>N/A</v>
      </c>
      <c r="O147" s="168" t="str">
        <f xml:space="preserve"> IF(M147="eligible",'CASE DATA'!K148,"N/A")</f>
        <v>N/A</v>
      </c>
      <c r="P147" s="168" t="str">
        <f xml:space="preserve"> IF(M147="eligible",'CASE DATA'!I148+'CASE DATA'!J148+'CASE DATA'!L148+'CASE DATA'!M148+'CASE DATA'!N148+'CASE DATA'!O148+'CASE DATA'!M148+'CASE DATA'!Q148+'CASE DATA'!R148,"N/A")</f>
        <v>N/A</v>
      </c>
      <c r="Q147" s="8" t="str">
        <f>IF(M147="eligible",IF(C147+2920&lt;'BASIC INFO'!$B$3, "YES", "NO"),"N/A")</f>
        <v>N/A</v>
      </c>
      <c r="R147" s="169" t="str">
        <f xml:space="preserve"> IF(OR('CASE DATA'!F148="DEF"), "YES", "NO")</f>
        <v>NO</v>
      </c>
      <c r="S147" s="152" t="str">
        <f>IF(R147="YES",'CASE DATA'!H148,"N/A")</f>
        <v>N/A</v>
      </c>
      <c r="T147" s="168" t="str">
        <f xml:space="preserve"> IF(R147="YES",'CASE DATA'!K148,"N/A")</f>
        <v>N/A</v>
      </c>
      <c r="U147" s="168" t="str">
        <f>IF(R147="YES",'CASE DATA'!I148+'CASE DATA'!J148+'CASE DATA'!L148+'CASE DATA'!M148+'CASE DATA'!N148+'CASE DATA'!O148+'CASE DATA'!P148+'CASE DATA'!Q148+'CASE DATA'!R148,"N/A")</f>
        <v>N/A</v>
      </c>
      <c r="V147" s="172" t="str">
        <f>IF(OR('CASE DATA'!E148="123.46",'CASE DATA'!E148="123.47"),"YES","NO")</f>
        <v>NO</v>
      </c>
      <c r="W147" s="172"/>
      <c r="X147" s="168" t="str">
        <f>IF(V147="YES",IF(C147+730.5&lt;'BASIC INFO'!$B$3, "YES","NO"), "N/A")</f>
        <v>N/A</v>
      </c>
      <c r="Y147" s="172" t="str">
        <f t="shared" si="2"/>
        <v>NO</v>
      </c>
      <c r="Z147" s="170" t="str">
        <f xml:space="preserve"> IF('BASIC INFO'!$B$6+6574.5&gt;C147, "YES", "NO")</f>
        <v>YES</v>
      </c>
    </row>
    <row r="148" spans="1:26" x14ac:dyDescent="0.3">
      <c r="A148" s="152" t="str">
        <f xml:space="preserve"> IF('CASE DATA'!A149="","",'CASE DATA'!A149)</f>
        <v/>
      </c>
      <c r="B148" s="152" t="str">
        <f xml:space="preserve"> IF('CASE DATA'!A149="","",'CASE DATA'!E149)</f>
        <v/>
      </c>
      <c r="C148" s="153">
        <f xml:space="preserve"> 'CASE DATA'!C149</f>
        <v>0</v>
      </c>
      <c r="D148" s="8" t="str">
        <f xml:space="preserve"> IF(OR('CASE DATA'!F149="JUV", 'CASE DATA'!F149="JWV"), "YES", "NO")</f>
        <v>NO</v>
      </c>
      <c r="E148" s="8" t="str" cm="1">
        <f t="array" ref="E148">IF(D148="YES",IF(SUM(COUNTIF('CASE DATA'!$F$4:$F$200, {"GTR","GPL","DEF","JUV"}))&gt;0, "YES","NO"),"N/A")</f>
        <v>N/A</v>
      </c>
      <c r="F148" s="8" t="str">
        <f>IF(D148="YES",IF(COUNTIF('CASE DATA'!$C$4:$C$200, "")-COUNTIF('CASE DATA'!$A$4:$A$200, "")&gt;0, "YES","NO"),"N/A")</f>
        <v>N/A</v>
      </c>
      <c r="G148" s="154" t="str">
        <f xml:space="preserve"> _xlfn.IFS(D148="NO", "N/A", AND('BASIC INFO'!$B$3&gt;'BASIC INFO'!$B$6+6574.5, C148+730.5&lt;'BASIC INFO'!$B$3), "YES", 'BASIC INFO'!$B$3&lt;('BASIC INFO'!$B$6+6574.5), "NOT YET 18", C148+730.5&gt;'BASIC INFO'!$B$3, "NOT YET 2 YEARS")</f>
        <v>N/A</v>
      </c>
      <c r="H148" s="169" t="str">
        <f xml:space="preserve"> IF(LEFT('CASE DATA'!E149,4)&lt;&gt;"321.",IF(OR('CASE DATA'!F149="DISM", 'CASE DATA'!F149="ACQ", 'CASE DATA'!F149="NOTF", 'CASE DATA'!F149="WTHD", 'CASE DATA'!F149="TNSF"), "YES", "NO"), "TRAFFIC")</f>
        <v>NO</v>
      </c>
      <c r="I148" s="168" t="str">
        <f xml:space="preserve"> IF(H148="YES",'CASE DATA'!K149,"N/A")</f>
        <v>N/A</v>
      </c>
      <c r="J148" s="168" t="str">
        <f>IF(H148="YES",'CASE DATA'!I149+'CASE DATA'!J149+'CASE DATA'!L149+'CASE DATA'!M149+'CASE DATA'!N149+'CASE DATA'!O149+'CASE DATA'!P149+'CASE DATA'!Q149+'CASE DATA'!R149,"N/A")</f>
        <v>N/A</v>
      </c>
      <c r="K148" s="152" t="str">
        <f xml:space="preserve"> IF(H148="YES",IF(C148+180&lt;'BASIC INFO'!$B$3, "YES", "NO"),"N/A")</f>
        <v>N/A</v>
      </c>
      <c r="L148" s="168" t="str" cm="1">
        <f t="array" ref="L148">IF(OR('CASE DATA'!F149="GTR", 'CASE DATA'!F149="GPL"),IF(SUM(COUNTIF('CASE DATA'!U149:AF149, TABLES!$N$2:$N$217&amp;"*"))&gt;0,"felony","eligible"),"n/a")</f>
        <v>n/a</v>
      </c>
      <c r="M148" s="168" t="str" cm="1">
        <f t="array" ref="M148">IF(L148="eligible",IF(OR((SUM(COUNTIF('CASE DATA'!U149:AF149,TABLES!$P$2:$P$19&amp;"*"))&gt;0),LEFT('CASE DATA'!U149:AF149,4)="717C", LEFT('CASE DATA'!U149:AF149, 3)="719", LEFT('CASE DATA'!U149:AF149,3)="720", LEFT('CASE DATA'!U149:AF149,3)="724", LEFT('CASE DATA'!U149:AF149,3)="726", LEFT('CASE DATA'!U149:AF149,3)="728", LEFT('CASE DATA'!U149:AF149,4)="901A"), "ineligible misd","eligible"),"n/a")</f>
        <v>n/a</v>
      </c>
      <c r="N148" s="168" t="str">
        <f>IF(M148="eligible",IF(COUNTIF('CASE DATA'!$C$4:$C$200, "")-COUNTIF('CASE DATA'!$A$4:$A$200, "")&gt;0, "YES","NO"),"N/A")</f>
        <v>N/A</v>
      </c>
      <c r="O148" s="168" t="str">
        <f xml:space="preserve"> IF(M148="eligible",'CASE DATA'!K149,"N/A")</f>
        <v>N/A</v>
      </c>
      <c r="P148" s="168" t="str">
        <f xml:space="preserve"> IF(M148="eligible",'CASE DATA'!I149+'CASE DATA'!J149+'CASE DATA'!L149+'CASE DATA'!M149+'CASE DATA'!N149+'CASE DATA'!O149+'CASE DATA'!M149+'CASE DATA'!Q149+'CASE DATA'!R149,"N/A")</f>
        <v>N/A</v>
      </c>
      <c r="Q148" s="8" t="str">
        <f>IF(M148="eligible",IF(C148+2920&lt;'BASIC INFO'!$B$3, "YES", "NO"),"N/A")</f>
        <v>N/A</v>
      </c>
      <c r="R148" s="169" t="str">
        <f xml:space="preserve"> IF(OR('CASE DATA'!F149="DEF"), "YES", "NO")</f>
        <v>NO</v>
      </c>
      <c r="S148" s="152" t="str">
        <f>IF(R148="YES",'CASE DATA'!H149,"N/A")</f>
        <v>N/A</v>
      </c>
      <c r="T148" s="168" t="str">
        <f xml:space="preserve"> IF(R148="YES",'CASE DATA'!K149,"N/A")</f>
        <v>N/A</v>
      </c>
      <c r="U148" s="168" t="str">
        <f>IF(R148="YES",'CASE DATA'!I149+'CASE DATA'!J149+'CASE DATA'!L149+'CASE DATA'!M149+'CASE DATA'!N149+'CASE DATA'!O149+'CASE DATA'!P149+'CASE DATA'!Q149+'CASE DATA'!R149,"N/A")</f>
        <v>N/A</v>
      </c>
      <c r="V148" s="172" t="str">
        <f>IF(OR('CASE DATA'!E149="123.46",'CASE DATA'!E149="123.47"),"YES","NO")</f>
        <v>NO</v>
      </c>
      <c r="W148" s="172"/>
      <c r="X148" s="168" t="str">
        <f>IF(V148="YES",IF(C148+730.5&lt;'BASIC INFO'!$B$3, "YES","NO"), "N/A")</f>
        <v>N/A</v>
      </c>
      <c r="Y148" s="172" t="str">
        <f t="shared" si="2"/>
        <v>NO</v>
      </c>
      <c r="Z148" s="170" t="str">
        <f xml:space="preserve"> IF('BASIC INFO'!$B$6+6574.5&gt;C148, "YES", "NO")</f>
        <v>YES</v>
      </c>
    </row>
    <row r="149" spans="1:26" x14ac:dyDescent="0.3">
      <c r="A149" s="152" t="str">
        <f xml:space="preserve"> IF('CASE DATA'!A150="","",'CASE DATA'!A150)</f>
        <v/>
      </c>
      <c r="B149" s="152" t="str">
        <f xml:space="preserve"> IF('CASE DATA'!A150="","",'CASE DATA'!E150)</f>
        <v/>
      </c>
      <c r="C149" s="153">
        <f xml:space="preserve"> 'CASE DATA'!C150</f>
        <v>0</v>
      </c>
      <c r="D149" s="8" t="str">
        <f xml:space="preserve"> IF(OR('CASE DATA'!F150="JUV", 'CASE DATA'!F150="JWV"), "YES", "NO")</f>
        <v>NO</v>
      </c>
      <c r="E149" s="8" t="str" cm="1">
        <f t="array" ref="E149">IF(D149="YES",IF(SUM(COUNTIF('CASE DATA'!$F$4:$F$200, {"GTR","GPL","DEF","JUV"}))&gt;0, "YES","NO"),"N/A")</f>
        <v>N/A</v>
      </c>
      <c r="F149" s="8" t="str">
        <f>IF(D149="YES",IF(COUNTIF('CASE DATA'!$C$4:$C$200, "")-COUNTIF('CASE DATA'!$A$4:$A$200, "")&gt;0, "YES","NO"),"N/A")</f>
        <v>N/A</v>
      </c>
      <c r="G149" s="154" t="str">
        <f xml:space="preserve"> _xlfn.IFS(D149="NO", "N/A", AND('BASIC INFO'!$B$3&gt;'BASIC INFO'!$B$6+6574.5, C149+730.5&lt;'BASIC INFO'!$B$3), "YES", 'BASIC INFO'!$B$3&lt;('BASIC INFO'!$B$6+6574.5), "NOT YET 18", C149+730.5&gt;'BASIC INFO'!$B$3, "NOT YET 2 YEARS")</f>
        <v>N/A</v>
      </c>
      <c r="H149" s="169" t="str">
        <f xml:space="preserve"> IF(LEFT('CASE DATA'!E150,4)&lt;&gt;"321.",IF(OR('CASE DATA'!F150="DISM", 'CASE DATA'!F150="ACQ", 'CASE DATA'!F150="NOTF", 'CASE DATA'!F150="WTHD", 'CASE DATA'!F150="TNSF"), "YES", "NO"), "TRAFFIC")</f>
        <v>NO</v>
      </c>
      <c r="I149" s="168" t="str">
        <f xml:space="preserve"> IF(H149="YES",'CASE DATA'!K150,"N/A")</f>
        <v>N/A</v>
      </c>
      <c r="J149" s="168" t="str">
        <f>IF(H149="YES",'CASE DATA'!I150+'CASE DATA'!J150+'CASE DATA'!L150+'CASE DATA'!M150+'CASE DATA'!N150+'CASE DATA'!O150+'CASE DATA'!P150+'CASE DATA'!Q150+'CASE DATA'!R150,"N/A")</f>
        <v>N/A</v>
      </c>
      <c r="K149" s="152" t="str">
        <f xml:space="preserve"> IF(H149="YES",IF(C149+180&lt;'BASIC INFO'!$B$3, "YES", "NO"),"N/A")</f>
        <v>N/A</v>
      </c>
      <c r="L149" s="168" t="str" cm="1">
        <f t="array" ref="L149">IF(OR('CASE DATA'!F150="GTR", 'CASE DATA'!F150="GPL"),IF(SUM(COUNTIF('CASE DATA'!U150:AF150, TABLES!$N$2:$N$217&amp;"*"))&gt;0,"felony","eligible"),"n/a")</f>
        <v>n/a</v>
      </c>
      <c r="M149" s="168" t="str" cm="1">
        <f t="array" ref="M149">IF(L149="eligible",IF(OR((SUM(COUNTIF('CASE DATA'!U150:AF150,TABLES!$P$2:$P$19&amp;"*"))&gt;0),LEFT('CASE DATA'!U150:AF150,4)="717C", LEFT('CASE DATA'!U150:AF150, 3)="719", LEFT('CASE DATA'!U150:AF150,3)="720", LEFT('CASE DATA'!U150:AF150,3)="724", LEFT('CASE DATA'!U150:AF150,3)="726", LEFT('CASE DATA'!U150:AF150,3)="728", LEFT('CASE DATA'!U150:AF150,4)="901A"), "ineligible misd","eligible"),"n/a")</f>
        <v>n/a</v>
      </c>
      <c r="N149" s="168" t="str">
        <f>IF(M149="eligible",IF(COUNTIF('CASE DATA'!$C$4:$C$200, "")-COUNTIF('CASE DATA'!$A$4:$A$200, "")&gt;0, "YES","NO"),"N/A")</f>
        <v>N/A</v>
      </c>
      <c r="O149" s="168" t="str">
        <f xml:space="preserve"> IF(M149="eligible",'CASE DATA'!K150,"N/A")</f>
        <v>N/A</v>
      </c>
      <c r="P149" s="168" t="str">
        <f xml:space="preserve"> IF(M149="eligible",'CASE DATA'!I150+'CASE DATA'!J150+'CASE DATA'!L150+'CASE DATA'!M150+'CASE DATA'!N150+'CASE DATA'!O150+'CASE DATA'!M150+'CASE DATA'!Q150+'CASE DATA'!R150,"N/A")</f>
        <v>N/A</v>
      </c>
      <c r="Q149" s="8" t="str">
        <f>IF(M149="eligible",IF(C149+2920&lt;'BASIC INFO'!$B$3, "YES", "NO"),"N/A")</f>
        <v>N/A</v>
      </c>
      <c r="R149" s="169" t="str">
        <f xml:space="preserve"> IF(OR('CASE DATA'!F150="DEF"), "YES", "NO")</f>
        <v>NO</v>
      </c>
      <c r="S149" s="152" t="str">
        <f>IF(R149="YES",'CASE DATA'!H150,"N/A")</f>
        <v>N/A</v>
      </c>
      <c r="T149" s="168" t="str">
        <f xml:space="preserve"> IF(R149="YES",'CASE DATA'!K150,"N/A")</f>
        <v>N/A</v>
      </c>
      <c r="U149" s="168" t="str">
        <f>IF(R149="YES",'CASE DATA'!I150+'CASE DATA'!J150+'CASE DATA'!L150+'CASE DATA'!M150+'CASE DATA'!N150+'CASE DATA'!O150+'CASE DATA'!P150+'CASE DATA'!Q150+'CASE DATA'!R150,"N/A")</f>
        <v>N/A</v>
      </c>
      <c r="V149" s="172" t="str">
        <f>IF(OR('CASE DATA'!E150="123.46",'CASE DATA'!E150="123.47"),"YES","NO")</f>
        <v>NO</v>
      </c>
      <c r="W149" s="172"/>
      <c r="X149" s="168" t="str">
        <f>IF(V149="YES",IF(C149+730.5&lt;'BASIC INFO'!$B$3, "YES","NO"), "N/A")</f>
        <v>N/A</v>
      </c>
      <c r="Y149" s="172" t="str">
        <f t="shared" si="2"/>
        <v>NO</v>
      </c>
      <c r="Z149" s="170" t="str">
        <f xml:space="preserve"> IF('BASIC INFO'!$B$6+6574.5&gt;C149, "YES", "NO")</f>
        <v>YES</v>
      </c>
    </row>
    <row r="150" spans="1:26" x14ac:dyDescent="0.3">
      <c r="A150" s="152" t="str">
        <f xml:space="preserve"> IF('CASE DATA'!A151="","",'CASE DATA'!A151)</f>
        <v/>
      </c>
      <c r="B150" s="152" t="str">
        <f xml:space="preserve"> IF('CASE DATA'!A151="","",'CASE DATA'!E151)</f>
        <v/>
      </c>
      <c r="C150" s="153">
        <f xml:space="preserve"> 'CASE DATA'!C151</f>
        <v>0</v>
      </c>
      <c r="D150" s="8" t="str">
        <f xml:space="preserve"> IF(OR('CASE DATA'!F151="JUV", 'CASE DATA'!F151="JWV"), "YES", "NO")</f>
        <v>NO</v>
      </c>
      <c r="E150" s="8" t="str" cm="1">
        <f t="array" ref="E150">IF(D150="YES",IF(SUM(COUNTIF('CASE DATA'!$F$4:$F$200, {"GTR","GPL","DEF","JUV"}))&gt;0, "YES","NO"),"N/A")</f>
        <v>N/A</v>
      </c>
      <c r="F150" s="8" t="str">
        <f>IF(D150="YES",IF(COUNTIF('CASE DATA'!$C$4:$C$200, "")-COUNTIF('CASE DATA'!$A$4:$A$200, "")&gt;0, "YES","NO"),"N/A")</f>
        <v>N/A</v>
      </c>
      <c r="G150" s="154" t="str">
        <f xml:space="preserve"> _xlfn.IFS(D150="NO", "N/A", AND('BASIC INFO'!$B$3&gt;'BASIC INFO'!$B$6+6574.5, C150+730.5&lt;'BASIC INFO'!$B$3), "YES", 'BASIC INFO'!$B$3&lt;('BASIC INFO'!$B$6+6574.5), "NOT YET 18", C150+730.5&gt;'BASIC INFO'!$B$3, "NOT YET 2 YEARS")</f>
        <v>N/A</v>
      </c>
      <c r="H150" s="169" t="str">
        <f xml:space="preserve"> IF(LEFT('CASE DATA'!E151,4)&lt;&gt;"321.",IF(OR('CASE DATA'!F151="DISM", 'CASE DATA'!F151="ACQ", 'CASE DATA'!F151="NOTF", 'CASE DATA'!F151="WTHD", 'CASE DATA'!F151="TNSF"), "YES", "NO"), "TRAFFIC")</f>
        <v>NO</v>
      </c>
      <c r="I150" s="168" t="str">
        <f xml:space="preserve"> IF(H150="YES",'CASE DATA'!K151,"N/A")</f>
        <v>N/A</v>
      </c>
      <c r="J150" s="168" t="str">
        <f>IF(H150="YES",'CASE DATA'!I151+'CASE DATA'!J151+'CASE DATA'!L151+'CASE DATA'!M151+'CASE DATA'!N151+'CASE DATA'!O151+'CASE DATA'!P151+'CASE DATA'!Q151+'CASE DATA'!R151,"N/A")</f>
        <v>N/A</v>
      </c>
      <c r="K150" s="152" t="str">
        <f xml:space="preserve"> IF(H150="YES",IF(C150+180&lt;'BASIC INFO'!$B$3, "YES", "NO"),"N/A")</f>
        <v>N/A</v>
      </c>
      <c r="L150" s="168" t="str" cm="1">
        <f t="array" ref="L150">IF(OR('CASE DATA'!F151="GTR", 'CASE DATA'!F151="GPL"),IF(SUM(COUNTIF('CASE DATA'!U151:AF151, TABLES!$N$2:$N$217&amp;"*"))&gt;0,"felony","eligible"),"n/a")</f>
        <v>n/a</v>
      </c>
      <c r="M150" s="168" t="str" cm="1">
        <f t="array" ref="M150">IF(L150="eligible",IF(OR((SUM(COUNTIF('CASE DATA'!U151:AF151,TABLES!$P$2:$P$19&amp;"*"))&gt;0),LEFT('CASE DATA'!U151:AF151,4)="717C", LEFT('CASE DATA'!U151:AF151, 3)="719", LEFT('CASE DATA'!U151:AF151,3)="720", LEFT('CASE DATA'!U151:AF151,3)="724", LEFT('CASE DATA'!U151:AF151,3)="726", LEFT('CASE DATA'!U151:AF151,3)="728", LEFT('CASE DATA'!U151:AF151,4)="901A"), "ineligible misd","eligible"),"n/a")</f>
        <v>n/a</v>
      </c>
      <c r="N150" s="168" t="str">
        <f>IF(M150="eligible",IF(COUNTIF('CASE DATA'!$C$4:$C$200, "")-COUNTIF('CASE DATA'!$A$4:$A$200, "")&gt;0, "YES","NO"),"N/A")</f>
        <v>N/A</v>
      </c>
      <c r="O150" s="168" t="str">
        <f xml:space="preserve"> IF(M150="eligible",'CASE DATA'!K151,"N/A")</f>
        <v>N/A</v>
      </c>
      <c r="P150" s="168" t="str">
        <f xml:space="preserve"> IF(M150="eligible",'CASE DATA'!I151+'CASE DATA'!J151+'CASE DATA'!L151+'CASE DATA'!M151+'CASE DATA'!N151+'CASE DATA'!O151+'CASE DATA'!M151+'CASE DATA'!Q151+'CASE DATA'!R151,"N/A")</f>
        <v>N/A</v>
      </c>
      <c r="Q150" s="8" t="str">
        <f>IF(M150="eligible",IF(C150+2920&lt;'BASIC INFO'!$B$3, "YES", "NO"),"N/A")</f>
        <v>N/A</v>
      </c>
      <c r="R150" s="169" t="str">
        <f xml:space="preserve"> IF(OR('CASE DATA'!F151="DEF"), "YES", "NO")</f>
        <v>NO</v>
      </c>
      <c r="S150" s="152" t="str">
        <f>IF(R150="YES",'CASE DATA'!H151,"N/A")</f>
        <v>N/A</v>
      </c>
      <c r="T150" s="168" t="str">
        <f xml:space="preserve"> IF(R150="YES",'CASE DATA'!K151,"N/A")</f>
        <v>N/A</v>
      </c>
      <c r="U150" s="168" t="str">
        <f>IF(R150="YES",'CASE DATA'!I151+'CASE DATA'!J151+'CASE DATA'!L151+'CASE DATA'!M151+'CASE DATA'!N151+'CASE DATA'!O151+'CASE DATA'!P151+'CASE DATA'!Q151+'CASE DATA'!R151,"N/A")</f>
        <v>N/A</v>
      </c>
      <c r="V150" s="172" t="str">
        <f>IF(OR('CASE DATA'!E151="123.46",'CASE DATA'!E151="123.47"),"YES","NO")</f>
        <v>NO</v>
      </c>
      <c r="W150" s="172"/>
      <c r="X150" s="168" t="str">
        <f>IF(V150="YES",IF(C150+730.5&lt;'BASIC INFO'!$B$3, "YES","NO"), "N/A")</f>
        <v>N/A</v>
      </c>
      <c r="Y150" s="172" t="str">
        <f t="shared" si="2"/>
        <v>NO</v>
      </c>
      <c r="Z150" s="170" t="str">
        <f xml:space="preserve"> IF('BASIC INFO'!$B$6+6574.5&gt;C150, "YES", "NO")</f>
        <v>YES</v>
      </c>
    </row>
    <row r="151" spans="1:26" x14ac:dyDescent="0.3">
      <c r="A151" s="152" t="str">
        <f xml:space="preserve"> IF('CASE DATA'!A152="","",'CASE DATA'!A152)</f>
        <v/>
      </c>
      <c r="B151" s="152" t="str">
        <f xml:space="preserve"> IF('CASE DATA'!A152="","",'CASE DATA'!E152)</f>
        <v/>
      </c>
      <c r="C151" s="153">
        <f xml:space="preserve"> 'CASE DATA'!C152</f>
        <v>0</v>
      </c>
      <c r="D151" s="8" t="str">
        <f xml:space="preserve"> IF(OR('CASE DATA'!F152="JUV", 'CASE DATA'!F152="JWV"), "YES", "NO")</f>
        <v>NO</v>
      </c>
      <c r="E151" s="8" t="str" cm="1">
        <f t="array" ref="E151">IF(D151="YES",IF(SUM(COUNTIF('CASE DATA'!$F$4:$F$200, {"GTR","GPL","DEF","JUV"}))&gt;0, "YES","NO"),"N/A")</f>
        <v>N/A</v>
      </c>
      <c r="F151" s="8" t="str">
        <f>IF(D151="YES",IF(COUNTIF('CASE DATA'!$C$4:$C$200, "")-COUNTIF('CASE DATA'!$A$4:$A$200, "")&gt;0, "YES","NO"),"N/A")</f>
        <v>N/A</v>
      </c>
      <c r="G151" s="154" t="str">
        <f xml:space="preserve"> _xlfn.IFS(D151="NO", "N/A", AND('BASIC INFO'!$B$3&gt;'BASIC INFO'!$B$6+6574.5, C151+730.5&lt;'BASIC INFO'!$B$3), "YES", 'BASIC INFO'!$B$3&lt;('BASIC INFO'!$B$6+6574.5), "NOT YET 18", C151+730.5&gt;'BASIC INFO'!$B$3, "NOT YET 2 YEARS")</f>
        <v>N/A</v>
      </c>
      <c r="H151" s="169" t="str">
        <f xml:space="preserve"> IF(LEFT('CASE DATA'!E152,4)&lt;&gt;"321.",IF(OR('CASE DATA'!F152="DISM", 'CASE DATA'!F152="ACQ", 'CASE DATA'!F152="NOTF", 'CASE DATA'!F152="WTHD", 'CASE DATA'!F152="TNSF"), "YES", "NO"), "TRAFFIC")</f>
        <v>NO</v>
      </c>
      <c r="I151" s="168" t="str">
        <f xml:space="preserve"> IF(H151="YES",'CASE DATA'!K152,"N/A")</f>
        <v>N/A</v>
      </c>
      <c r="J151" s="168" t="str">
        <f>IF(H151="YES",'CASE DATA'!I152+'CASE DATA'!J152+'CASE DATA'!L152+'CASE DATA'!M152+'CASE DATA'!N152+'CASE DATA'!O152+'CASE DATA'!P152+'CASE DATA'!Q152+'CASE DATA'!R152,"N/A")</f>
        <v>N/A</v>
      </c>
      <c r="K151" s="152" t="str">
        <f xml:space="preserve"> IF(H151="YES",IF(C151+180&lt;'BASIC INFO'!$B$3, "YES", "NO"),"N/A")</f>
        <v>N/A</v>
      </c>
      <c r="L151" s="168" t="str" cm="1">
        <f t="array" ref="L151">IF(OR('CASE DATA'!F152="GTR", 'CASE DATA'!F152="GPL"),IF(SUM(COUNTIF('CASE DATA'!U152:AF152, TABLES!$N$2:$N$217&amp;"*"))&gt;0,"felony","eligible"),"n/a")</f>
        <v>n/a</v>
      </c>
      <c r="M151" s="168" t="str" cm="1">
        <f t="array" ref="M151">IF(L151="eligible",IF(OR((SUM(COUNTIF('CASE DATA'!U152:AF152,TABLES!$P$2:$P$19&amp;"*"))&gt;0),LEFT('CASE DATA'!U152:AF152,4)="717C", LEFT('CASE DATA'!U152:AF152, 3)="719", LEFT('CASE DATA'!U152:AF152,3)="720", LEFT('CASE DATA'!U152:AF152,3)="724", LEFT('CASE DATA'!U152:AF152,3)="726", LEFT('CASE DATA'!U152:AF152,3)="728", LEFT('CASE DATA'!U152:AF152,4)="901A"), "ineligible misd","eligible"),"n/a")</f>
        <v>n/a</v>
      </c>
      <c r="N151" s="168" t="str">
        <f>IF(M151="eligible",IF(COUNTIF('CASE DATA'!$C$4:$C$200, "")-COUNTIF('CASE DATA'!$A$4:$A$200, "")&gt;0, "YES","NO"),"N/A")</f>
        <v>N/A</v>
      </c>
      <c r="O151" s="168" t="str">
        <f xml:space="preserve"> IF(M151="eligible",'CASE DATA'!K152,"N/A")</f>
        <v>N/A</v>
      </c>
      <c r="P151" s="168" t="str">
        <f xml:space="preserve"> IF(M151="eligible",'CASE DATA'!I152+'CASE DATA'!J152+'CASE DATA'!L152+'CASE DATA'!M152+'CASE DATA'!N152+'CASE DATA'!O152+'CASE DATA'!M152+'CASE DATA'!Q152+'CASE DATA'!R152,"N/A")</f>
        <v>N/A</v>
      </c>
      <c r="Q151" s="8" t="str">
        <f>IF(M151="eligible",IF(C151+2920&lt;'BASIC INFO'!$B$3, "YES", "NO"),"N/A")</f>
        <v>N/A</v>
      </c>
      <c r="R151" s="169" t="str">
        <f xml:space="preserve"> IF(OR('CASE DATA'!F152="DEF"), "YES", "NO")</f>
        <v>NO</v>
      </c>
      <c r="S151" s="152" t="str">
        <f>IF(R151="YES",'CASE DATA'!H152,"N/A")</f>
        <v>N/A</v>
      </c>
      <c r="T151" s="168" t="str">
        <f xml:space="preserve"> IF(R151="YES",'CASE DATA'!K152,"N/A")</f>
        <v>N/A</v>
      </c>
      <c r="U151" s="168" t="str">
        <f>IF(R151="YES",'CASE DATA'!I152+'CASE DATA'!J152+'CASE DATA'!L152+'CASE DATA'!M152+'CASE DATA'!N152+'CASE DATA'!O152+'CASE DATA'!P152+'CASE DATA'!Q152+'CASE DATA'!R152,"N/A")</f>
        <v>N/A</v>
      </c>
      <c r="V151" s="172" t="str">
        <f>IF(OR('CASE DATA'!E152="123.46",'CASE DATA'!E152="123.47"),"YES","NO")</f>
        <v>NO</v>
      </c>
      <c r="W151" s="172"/>
      <c r="X151" s="168" t="str">
        <f>IF(V151="YES",IF(C151+730.5&lt;'BASIC INFO'!$B$3, "YES","NO"), "N/A")</f>
        <v>N/A</v>
      </c>
      <c r="Y151" s="172" t="str">
        <f t="shared" si="2"/>
        <v>NO</v>
      </c>
      <c r="Z151" s="170" t="str">
        <f xml:space="preserve"> IF('BASIC INFO'!$B$6+6574.5&gt;C151, "YES", "NO")</f>
        <v>YES</v>
      </c>
    </row>
    <row r="152" spans="1:26" x14ac:dyDescent="0.3">
      <c r="A152" s="152" t="str">
        <f xml:space="preserve"> IF('CASE DATA'!A153="","",'CASE DATA'!A153)</f>
        <v/>
      </c>
      <c r="B152" s="152" t="str">
        <f xml:space="preserve"> IF('CASE DATA'!A153="","",'CASE DATA'!E153)</f>
        <v/>
      </c>
      <c r="C152" s="153">
        <f xml:space="preserve"> 'CASE DATA'!C153</f>
        <v>0</v>
      </c>
      <c r="D152" s="8" t="str">
        <f xml:space="preserve"> IF(OR('CASE DATA'!F153="JUV", 'CASE DATA'!F153="JWV"), "YES", "NO")</f>
        <v>NO</v>
      </c>
      <c r="E152" s="8" t="str" cm="1">
        <f t="array" ref="E152">IF(D152="YES",IF(SUM(COUNTIF('CASE DATA'!$F$4:$F$200, {"GTR","GPL","DEF","JUV"}))&gt;0, "YES","NO"),"N/A")</f>
        <v>N/A</v>
      </c>
      <c r="F152" s="8" t="str">
        <f>IF(D152="YES",IF(COUNTIF('CASE DATA'!$C$4:$C$200, "")-COUNTIF('CASE DATA'!$A$4:$A$200, "")&gt;0, "YES","NO"),"N/A")</f>
        <v>N/A</v>
      </c>
      <c r="G152" s="154" t="str">
        <f xml:space="preserve"> _xlfn.IFS(D152="NO", "N/A", AND('BASIC INFO'!$B$3&gt;'BASIC INFO'!$B$6+6574.5, C152+730.5&lt;'BASIC INFO'!$B$3), "YES", 'BASIC INFO'!$B$3&lt;('BASIC INFO'!$B$6+6574.5), "NOT YET 18", C152+730.5&gt;'BASIC INFO'!$B$3, "NOT YET 2 YEARS")</f>
        <v>N/A</v>
      </c>
      <c r="H152" s="169" t="str">
        <f xml:space="preserve"> IF(LEFT('CASE DATA'!E153,4)&lt;&gt;"321.",IF(OR('CASE DATA'!F153="DISM", 'CASE DATA'!F153="ACQ", 'CASE DATA'!F153="NOTF", 'CASE DATA'!F153="WTHD", 'CASE DATA'!F153="TNSF"), "YES", "NO"), "TRAFFIC")</f>
        <v>NO</v>
      </c>
      <c r="I152" s="168" t="str">
        <f xml:space="preserve"> IF(H152="YES",'CASE DATA'!K153,"N/A")</f>
        <v>N/A</v>
      </c>
      <c r="J152" s="168" t="str">
        <f>IF(H152="YES",'CASE DATA'!I153+'CASE DATA'!J153+'CASE DATA'!L153+'CASE DATA'!M153+'CASE DATA'!N153+'CASE DATA'!O153+'CASE DATA'!P153+'CASE DATA'!Q153+'CASE DATA'!R153,"N/A")</f>
        <v>N/A</v>
      </c>
      <c r="K152" s="152" t="str">
        <f xml:space="preserve"> IF(H152="YES",IF(C152+180&lt;'BASIC INFO'!$B$3, "YES", "NO"),"N/A")</f>
        <v>N/A</v>
      </c>
      <c r="L152" s="168" t="str" cm="1">
        <f t="array" ref="L152">IF(OR('CASE DATA'!F153="GTR", 'CASE DATA'!F153="GPL"),IF(SUM(COUNTIF('CASE DATA'!U153:AF153, TABLES!$N$2:$N$217&amp;"*"))&gt;0,"felony","eligible"),"n/a")</f>
        <v>n/a</v>
      </c>
      <c r="M152" s="168" t="str" cm="1">
        <f t="array" ref="M152">IF(L152="eligible",IF(OR((SUM(COUNTIF('CASE DATA'!U153:AF153,TABLES!$P$2:$P$19&amp;"*"))&gt;0),LEFT('CASE DATA'!U153:AF153,4)="717C", LEFT('CASE DATA'!U153:AF153, 3)="719", LEFT('CASE DATA'!U153:AF153,3)="720", LEFT('CASE DATA'!U153:AF153,3)="724", LEFT('CASE DATA'!U153:AF153,3)="726", LEFT('CASE DATA'!U153:AF153,3)="728", LEFT('CASE DATA'!U153:AF153,4)="901A"), "ineligible misd","eligible"),"n/a")</f>
        <v>n/a</v>
      </c>
      <c r="N152" s="168" t="str">
        <f>IF(M152="eligible",IF(COUNTIF('CASE DATA'!$C$4:$C$200, "")-COUNTIF('CASE DATA'!$A$4:$A$200, "")&gt;0, "YES","NO"),"N/A")</f>
        <v>N/A</v>
      </c>
      <c r="O152" s="168" t="str">
        <f xml:space="preserve"> IF(M152="eligible",'CASE DATA'!K153,"N/A")</f>
        <v>N/A</v>
      </c>
      <c r="P152" s="168" t="str">
        <f xml:space="preserve"> IF(M152="eligible",'CASE DATA'!I153+'CASE DATA'!J153+'CASE DATA'!L153+'CASE DATA'!M153+'CASE DATA'!N153+'CASE DATA'!O153+'CASE DATA'!M153+'CASE DATA'!Q153+'CASE DATA'!R153,"N/A")</f>
        <v>N/A</v>
      </c>
      <c r="Q152" s="8" t="str">
        <f>IF(M152="eligible",IF(C152+2920&lt;'BASIC INFO'!$B$3, "YES", "NO"),"N/A")</f>
        <v>N/A</v>
      </c>
      <c r="R152" s="169" t="str">
        <f xml:space="preserve"> IF(OR('CASE DATA'!F153="DEF"), "YES", "NO")</f>
        <v>NO</v>
      </c>
      <c r="S152" s="152" t="str">
        <f>IF(R152="YES",'CASE DATA'!H153,"N/A")</f>
        <v>N/A</v>
      </c>
      <c r="T152" s="168" t="str">
        <f xml:space="preserve"> IF(R152="YES",'CASE DATA'!K153,"N/A")</f>
        <v>N/A</v>
      </c>
      <c r="U152" s="168" t="str">
        <f>IF(R152="YES",'CASE DATA'!I153+'CASE DATA'!J153+'CASE DATA'!L153+'CASE DATA'!M153+'CASE DATA'!N153+'CASE DATA'!O153+'CASE DATA'!P153+'CASE DATA'!Q153+'CASE DATA'!R153,"N/A")</f>
        <v>N/A</v>
      </c>
      <c r="V152" s="172" t="str">
        <f>IF(OR('CASE DATA'!E153="123.46",'CASE DATA'!E153="123.47"),"YES","NO")</f>
        <v>NO</v>
      </c>
      <c r="W152" s="172"/>
      <c r="X152" s="168" t="str">
        <f>IF(V152="YES",IF(C152+730.5&lt;'BASIC INFO'!$B$3, "YES","NO"), "N/A")</f>
        <v>N/A</v>
      </c>
      <c r="Y152" s="172" t="str">
        <f t="shared" si="2"/>
        <v>NO</v>
      </c>
      <c r="Z152" s="170" t="str">
        <f xml:space="preserve"> IF('BASIC INFO'!$B$6+6574.5&gt;C152, "YES", "NO")</f>
        <v>YES</v>
      </c>
    </row>
    <row r="153" spans="1:26" x14ac:dyDescent="0.3">
      <c r="A153" s="152" t="str">
        <f xml:space="preserve"> IF('CASE DATA'!A154="","",'CASE DATA'!A154)</f>
        <v/>
      </c>
      <c r="B153" s="152" t="str">
        <f xml:space="preserve"> IF('CASE DATA'!A154="","",'CASE DATA'!E154)</f>
        <v/>
      </c>
      <c r="C153" s="153">
        <f xml:space="preserve"> 'CASE DATA'!C154</f>
        <v>0</v>
      </c>
      <c r="D153" s="8" t="str">
        <f xml:space="preserve"> IF(OR('CASE DATA'!F154="JUV", 'CASE DATA'!F154="JWV"), "YES", "NO")</f>
        <v>NO</v>
      </c>
      <c r="E153" s="8" t="str" cm="1">
        <f t="array" ref="E153">IF(D153="YES",IF(SUM(COUNTIF('CASE DATA'!$F$4:$F$200, {"GTR","GPL","DEF","JUV"}))&gt;0, "YES","NO"),"N/A")</f>
        <v>N/A</v>
      </c>
      <c r="F153" s="8" t="str">
        <f>IF(D153="YES",IF(COUNTIF('CASE DATA'!$C$4:$C$200, "")-COUNTIF('CASE DATA'!$A$4:$A$200, "")&gt;0, "YES","NO"),"N/A")</f>
        <v>N/A</v>
      </c>
      <c r="G153" s="154" t="str">
        <f xml:space="preserve"> _xlfn.IFS(D153="NO", "N/A", AND('BASIC INFO'!$B$3&gt;'BASIC INFO'!$B$6+6574.5, C153+730.5&lt;'BASIC INFO'!$B$3), "YES", 'BASIC INFO'!$B$3&lt;('BASIC INFO'!$B$6+6574.5), "NOT YET 18", C153+730.5&gt;'BASIC INFO'!$B$3, "NOT YET 2 YEARS")</f>
        <v>N/A</v>
      </c>
      <c r="H153" s="169" t="str">
        <f xml:space="preserve"> IF(LEFT('CASE DATA'!E154,4)&lt;&gt;"321.",IF(OR('CASE DATA'!F154="DISM", 'CASE DATA'!F154="ACQ", 'CASE DATA'!F154="NOTF", 'CASE DATA'!F154="WTHD", 'CASE DATA'!F154="TNSF"), "YES", "NO"), "TRAFFIC")</f>
        <v>NO</v>
      </c>
      <c r="I153" s="168" t="str">
        <f xml:space="preserve"> IF(H153="YES",'CASE DATA'!K154,"N/A")</f>
        <v>N/A</v>
      </c>
      <c r="J153" s="168" t="str">
        <f>IF(H153="YES",'CASE DATA'!I154+'CASE DATA'!J154+'CASE DATA'!L154+'CASE DATA'!M154+'CASE DATA'!N154+'CASE DATA'!O154+'CASE DATA'!P154+'CASE DATA'!Q154+'CASE DATA'!R154,"N/A")</f>
        <v>N/A</v>
      </c>
      <c r="K153" s="152" t="str">
        <f xml:space="preserve"> IF(H153="YES",IF(C153+180&lt;'BASIC INFO'!$B$3, "YES", "NO"),"N/A")</f>
        <v>N/A</v>
      </c>
      <c r="L153" s="168" t="str" cm="1">
        <f t="array" ref="L153">IF(OR('CASE DATA'!F154="GTR", 'CASE DATA'!F154="GPL"),IF(SUM(COUNTIF('CASE DATA'!U154:AF154, TABLES!$N$2:$N$217&amp;"*"))&gt;0,"felony","eligible"),"n/a")</f>
        <v>n/a</v>
      </c>
      <c r="M153" s="168" t="str" cm="1">
        <f t="array" ref="M153">IF(L153="eligible",IF(OR((SUM(COUNTIF('CASE DATA'!U154:AF154,TABLES!$P$2:$P$19&amp;"*"))&gt;0),LEFT('CASE DATA'!U154:AF154,4)="717C", LEFT('CASE DATA'!U154:AF154, 3)="719", LEFT('CASE DATA'!U154:AF154,3)="720", LEFT('CASE DATA'!U154:AF154,3)="724", LEFT('CASE DATA'!U154:AF154,3)="726", LEFT('CASE DATA'!U154:AF154,3)="728", LEFT('CASE DATA'!U154:AF154,4)="901A"), "ineligible misd","eligible"),"n/a")</f>
        <v>n/a</v>
      </c>
      <c r="N153" s="168" t="str">
        <f>IF(M153="eligible",IF(COUNTIF('CASE DATA'!$C$4:$C$200, "")-COUNTIF('CASE DATA'!$A$4:$A$200, "")&gt;0, "YES","NO"),"N/A")</f>
        <v>N/A</v>
      </c>
      <c r="O153" s="168" t="str">
        <f xml:space="preserve"> IF(M153="eligible",'CASE DATA'!K154,"N/A")</f>
        <v>N/A</v>
      </c>
      <c r="P153" s="168" t="str">
        <f xml:space="preserve"> IF(M153="eligible",'CASE DATA'!I154+'CASE DATA'!J154+'CASE DATA'!L154+'CASE DATA'!M154+'CASE DATA'!N154+'CASE DATA'!O154+'CASE DATA'!M154+'CASE DATA'!Q154+'CASE DATA'!R154,"N/A")</f>
        <v>N/A</v>
      </c>
      <c r="Q153" s="8" t="str">
        <f>IF(M153="eligible",IF(C153+2920&lt;'BASIC INFO'!$B$3, "YES", "NO"),"N/A")</f>
        <v>N/A</v>
      </c>
      <c r="R153" s="169" t="str">
        <f xml:space="preserve"> IF(OR('CASE DATA'!F154="DEF"), "YES", "NO")</f>
        <v>NO</v>
      </c>
      <c r="S153" s="152" t="str">
        <f>IF(R153="YES",'CASE DATA'!H154,"N/A")</f>
        <v>N/A</v>
      </c>
      <c r="T153" s="168" t="str">
        <f xml:space="preserve"> IF(R153="YES",'CASE DATA'!K154,"N/A")</f>
        <v>N/A</v>
      </c>
      <c r="U153" s="168" t="str">
        <f>IF(R153="YES",'CASE DATA'!I154+'CASE DATA'!J154+'CASE DATA'!L154+'CASE DATA'!M154+'CASE DATA'!N154+'CASE DATA'!O154+'CASE DATA'!P154+'CASE DATA'!Q154+'CASE DATA'!R154,"N/A")</f>
        <v>N/A</v>
      </c>
      <c r="V153" s="172" t="str">
        <f>IF(OR('CASE DATA'!E154="123.46",'CASE DATA'!E154="123.47"),"YES","NO")</f>
        <v>NO</v>
      </c>
      <c r="W153" s="172"/>
      <c r="X153" s="168" t="str">
        <f>IF(V153="YES",IF(C153+730.5&lt;'BASIC INFO'!$B$3, "YES","NO"), "N/A")</f>
        <v>N/A</v>
      </c>
      <c r="Y153" s="172" t="str">
        <f t="shared" si="2"/>
        <v>NO</v>
      </c>
      <c r="Z153" s="170" t="str">
        <f xml:space="preserve"> IF('BASIC INFO'!$B$6+6574.5&gt;C153, "YES", "NO")</f>
        <v>YES</v>
      </c>
    </row>
    <row r="154" spans="1:26" x14ac:dyDescent="0.3">
      <c r="A154" s="152" t="str">
        <f xml:space="preserve"> IF('CASE DATA'!A155="","",'CASE DATA'!A155)</f>
        <v/>
      </c>
      <c r="B154" s="152" t="str">
        <f xml:space="preserve"> IF('CASE DATA'!A155="","",'CASE DATA'!E155)</f>
        <v/>
      </c>
      <c r="C154" s="153">
        <f xml:space="preserve"> 'CASE DATA'!C155</f>
        <v>0</v>
      </c>
      <c r="D154" s="8" t="str">
        <f xml:space="preserve"> IF(OR('CASE DATA'!F155="JUV", 'CASE DATA'!F155="JWV"), "YES", "NO")</f>
        <v>NO</v>
      </c>
      <c r="E154" s="8" t="str" cm="1">
        <f t="array" ref="E154">IF(D154="YES",IF(SUM(COUNTIF('CASE DATA'!$F$4:$F$200, {"GTR","GPL","DEF","JUV"}))&gt;0, "YES","NO"),"N/A")</f>
        <v>N/A</v>
      </c>
      <c r="F154" s="8" t="str">
        <f>IF(D154="YES",IF(COUNTIF('CASE DATA'!$C$4:$C$200, "")-COUNTIF('CASE DATA'!$A$4:$A$200, "")&gt;0, "YES","NO"),"N/A")</f>
        <v>N/A</v>
      </c>
      <c r="G154" s="154" t="str">
        <f xml:space="preserve"> _xlfn.IFS(D154="NO", "N/A", AND('BASIC INFO'!$B$3&gt;'BASIC INFO'!$B$6+6574.5, C154+730.5&lt;'BASIC INFO'!$B$3), "YES", 'BASIC INFO'!$B$3&lt;('BASIC INFO'!$B$6+6574.5), "NOT YET 18", C154+730.5&gt;'BASIC INFO'!$B$3, "NOT YET 2 YEARS")</f>
        <v>N/A</v>
      </c>
      <c r="H154" s="169" t="str">
        <f xml:space="preserve"> IF(LEFT('CASE DATA'!E155,4)&lt;&gt;"321.",IF(OR('CASE DATA'!F155="DISM", 'CASE DATA'!F155="ACQ", 'CASE DATA'!F155="NOTF", 'CASE DATA'!F155="WTHD", 'CASE DATA'!F155="TNSF"), "YES", "NO"), "TRAFFIC")</f>
        <v>NO</v>
      </c>
      <c r="I154" s="168" t="str">
        <f xml:space="preserve"> IF(H154="YES",'CASE DATA'!K155,"N/A")</f>
        <v>N/A</v>
      </c>
      <c r="J154" s="168" t="str">
        <f>IF(H154="YES",'CASE DATA'!I155+'CASE DATA'!J155+'CASE DATA'!L155+'CASE DATA'!M155+'CASE DATA'!N155+'CASE DATA'!O155+'CASE DATA'!P155+'CASE DATA'!Q155+'CASE DATA'!R155,"N/A")</f>
        <v>N/A</v>
      </c>
      <c r="K154" s="152" t="str">
        <f xml:space="preserve"> IF(H154="YES",IF(C154+180&lt;'BASIC INFO'!$B$3, "YES", "NO"),"N/A")</f>
        <v>N/A</v>
      </c>
      <c r="L154" s="168" t="str" cm="1">
        <f t="array" ref="L154">IF(OR('CASE DATA'!F155="GTR", 'CASE DATA'!F155="GPL"),IF(SUM(COUNTIF('CASE DATA'!U155:AF155, TABLES!$N$2:$N$217&amp;"*"))&gt;0,"felony","eligible"),"n/a")</f>
        <v>n/a</v>
      </c>
      <c r="M154" s="168" t="str" cm="1">
        <f t="array" ref="M154">IF(L154="eligible",IF(OR((SUM(COUNTIF('CASE DATA'!U155:AF155,TABLES!$P$2:$P$19&amp;"*"))&gt;0),LEFT('CASE DATA'!U155:AF155,4)="717C", LEFT('CASE DATA'!U155:AF155, 3)="719", LEFT('CASE DATA'!U155:AF155,3)="720", LEFT('CASE DATA'!U155:AF155,3)="724", LEFT('CASE DATA'!U155:AF155,3)="726", LEFT('CASE DATA'!U155:AF155,3)="728", LEFT('CASE DATA'!U155:AF155,4)="901A"), "ineligible misd","eligible"),"n/a")</f>
        <v>n/a</v>
      </c>
      <c r="N154" s="168" t="str">
        <f>IF(M154="eligible",IF(COUNTIF('CASE DATA'!$C$4:$C$200, "")-COUNTIF('CASE DATA'!$A$4:$A$200, "")&gt;0, "YES","NO"),"N/A")</f>
        <v>N/A</v>
      </c>
      <c r="O154" s="168" t="str">
        <f xml:space="preserve"> IF(M154="eligible",'CASE DATA'!K155,"N/A")</f>
        <v>N/A</v>
      </c>
      <c r="P154" s="168" t="str">
        <f xml:space="preserve"> IF(M154="eligible",'CASE DATA'!I155+'CASE DATA'!J155+'CASE DATA'!L155+'CASE DATA'!M155+'CASE DATA'!N155+'CASE DATA'!O155+'CASE DATA'!M155+'CASE DATA'!Q155+'CASE DATA'!R155,"N/A")</f>
        <v>N/A</v>
      </c>
      <c r="Q154" s="8" t="str">
        <f>IF(M154="eligible",IF(C154+2920&lt;'BASIC INFO'!$B$3, "YES", "NO"),"N/A")</f>
        <v>N/A</v>
      </c>
      <c r="R154" s="169" t="str">
        <f xml:space="preserve"> IF(OR('CASE DATA'!F155="DEF"), "YES", "NO")</f>
        <v>NO</v>
      </c>
      <c r="S154" s="152" t="str">
        <f>IF(R154="YES",'CASE DATA'!H155,"N/A")</f>
        <v>N/A</v>
      </c>
      <c r="T154" s="168" t="str">
        <f xml:space="preserve"> IF(R154="YES",'CASE DATA'!K155,"N/A")</f>
        <v>N/A</v>
      </c>
      <c r="U154" s="168" t="str">
        <f>IF(R154="YES",'CASE DATA'!I155+'CASE DATA'!J155+'CASE DATA'!L155+'CASE DATA'!M155+'CASE DATA'!N155+'CASE DATA'!O155+'CASE DATA'!P155+'CASE DATA'!Q155+'CASE DATA'!R155,"N/A")</f>
        <v>N/A</v>
      </c>
      <c r="V154" s="172" t="str">
        <f>IF(OR('CASE DATA'!E155="123.46",'CASE DATA'!E155="123.47"),"YES","NO")</f>
        <v>NO</v>
      </c>
      <c r="W154" s="172"/>
      <c r="X154" s="168" t="str">
        <f>IF(V154="YES",IF(C154+730.5&lt;'BASIC INFO'!$B$3, "YES","NO"), "N/A")</f>
        <v>N/A</v>
      </c>
      <c r="Y154" s="172" t="str">
        <f t="shared" si="2"/>
        <v>NO</v>
      </c>
      <c r="Z154" s="170" t="str">
        <f xml:space="preserve"> IF('BASIC INFO'!$B$6+6574.5&gt;C154, "YES", "NO")</f>
        <v>YES</v>
      </c>
    </row>
    <row r="155" spans="1:26" x14ac:dyDescent="0.3">
      <c r="A155" s="152" t="str">
        <f xml:space="preserve"> IF('CASE DATA'!A156="","",'CASE DATA'!A156)</f>
        <v/>
      </c>
      <c r="B155" s="152" t="str">
        <f xml:space="preserve"> IF('CASE DATA'!A156="","",'CASE DATA'!E156)</f>
        <v/>
      </c>
      <c r="C155" s="153">
        <f xml:space="preserve"> 'CASE DATA'!C156</f>
        <v>0</v>
      </c>
      <c r="D155" s="8" t="str">
        <f xml:space="preserve"> IF(OR('CASE DATA'!F156="JUV", 'CASE DATA'!F156="JWV"), "YES", "NO")</f>
        <v>NO</v>
      </c>
      <c r="E155" s="8" t="str" cm="1">
        <f t="array" ref="E155">IF(D155="YES",IF(SUM(COUNTIF('CASE DATA'!$F$4:$F$200, {"GTR","GPL","DEF","JUV"}))&gt;0, "YES","NO"),"N/A")</f>
        <v>N/A</v>
      </c>
      <c r="F155" s="8" t="str">
        <f>IF(D155="YES",IF(COUNTIF('CASE DATA'!$C$4:$C$200, "")-COUNTIF('CASE DATA'!$A$4:$A$200, "")&gt;0, "YES","NO"),"N/A")</f>
        <v>N/A</v>
      </c>
      <c r="G155" s="154" t="str">
        <f xml:space="preserve"> _xlfn.IFS(D155="NO", "N/A", AND('BASIC INFO'!$B$3&gt;'BASIC INFO'!$B$6+6574.5, C155+730.5&lt;'BASIC INFO'!$B$3), "YES", 'BASIC INFO'!$B$3&lt;('BASIC INFO'!$B$6+6574.5), "NOT YET 18", C155+730.5&gt;'BASIC INFO'!$B$3, "NOT YET 2 YEARS")</f>
        <v>N/A</v>
      </c>
      <c r="H155" s="169" t="str">
        <f xml:space="preserve"> IF(LEFT('CASE DATA'!E156,4)&lt;&gt;"321.",IF(OR('CASE DATA'!F156="DISM", 'CASE DATA'!F156="ACQ", 'CASE DATA'!F156="NOTF", 'CASE DATA'!F156="WTHD", 'CASE DATA'!F156="TNSF"), "YES", "NO"), "TRAFFIC")</f>
        <v>NO</v>
      </c>
      <c r="I155" s="168" t="str">
        <f xml:space="preserve"> IF(H155="YES",'CASE DATA'!K156,"N/A")</f>
        <v>N/A</v>
      </c>
      <c r="J155" s="168" t="str">
        <f>IF(H155="YES",'CASE DATA'!I156+'CASE DATA'!J156+'CASE DATA'!L156+'CASE DATA'!M156+'CASE DATA'!N156+'CASE DATA'!O156+'CASE DATA'!P156+'CASE DATA'!Q156+'CASE DATA'!R156,"N/A")</f>
        <v>N/A</v>
      </c>
      <c r="K155" s="152" t="str">
        <f xml:space="preserve"> IF(H155="YES",IF(C155+180&lt;'BASIC INFO'!$B$3, "YES", "NO"),"N/A")</f>
        <v>N/A</v>
      </c>
      <c r="L155" s="168" t="str" cm="1">
        <f t="array" ref="L155">IF(OR('CASE DATA'!F156="GTR", 'CASE DATA'!F156="GPL"),IF(SUM(COUNTIF('CASE DATA'!U156:AF156, TABLES!$N$2:$N$217&amp;"*"))&gt;0,"felony","eligible"),"n/a")</f>
        <v>n/a</v>
      </c>
      <c r="M155" s="168" t="str" cm="1">
        <f t="array" ref="M155">IF(L155="eligible",IF(OR((SUM(COUNTIF('CASE DATA'!U156:AF156,TABLES!$P$2:$P$19&amp;"*"))&gt;0),LEFT('CASE DATA'!U156:AF156,4)="717C", LEFT('CASE DATA'!U156:AF156, 3)="719", LEFT('CASE DATA'!U156:AF156,3)="720", LEFT('CASE DATA'!U156:AF156,3)="724", LEFT('CASE DATA'!U156:AF156,3)="726", LEFT('CASE DATA'!U156:AF156,3)="728", LEFT('CASE DATA'!U156:AF156,4)="901A"), "ineligible misd","eligible"),"n/a")</f>
        <v>n/a</v>
      </c>
      <c r="N155" s="168" t="str">
        <f>IF(M155="eligible",IF(COUNTIF('CASE DATA'!$C$4:$C$200, "")-COUNTIF('CASE DATA'!$A$4:$A$200, "")&gt;0, "YES","NO"),"N/A")</f>
        <v>N/A</v>
      </c>
      <c r="O155" s="168" t="str">
        <f xml:space="preserve"> IF(M155="eligible",'CASE DATA'!K156,"N/A")</f>
        <v>N/A</v>
      </c>
      <c r="P155" s="168" t="str">
        <f xml:space="preserve"> IF(M155="eligible",'CASE DATA'!I156+'CASE DATA'!J156+'CASE DATA'!L156+'CASE DATA'!M156+'CASE DATA'!N156+'CASE DATA'!O156+'CASE DATA'!M156+'CASE DATA'!Q156+'CASE DATA'!R156,"N/A")</f>
        <v>N/A</v>
      </c>
      <c r="Q155" s="8" t="str">
        <f>IF(M155="eligible",IF(C155+2920&lt;'BASIC INFO'!$B$3, "YES", "NO"),"N/A")</f>
        <v>N/A</v>
      </c>
      <c r="R155" s="169" t="str">
        <f xml:space="preserve"> IF(OR('CASE DATA'!F156="DEF"), "YES", "NO")</f>
        <v>NO</v>
      </c>
      <c r="S155" s="152" t="str">
        <f>IF(R155="YES",'CASE DATA'!H156,"N/A")</f>
        <v>N/A</v>
      </c>
      <c r="T155" s="168" t="str">
        <f xml:space="preserve"> IF(R155="YES",'CASE DATA'!K156,"N/A")</f>
        <v>N/A</v>
      </c>
      <c r="U155" s="168" t="str">
        <f>IF(R155="YES",'CASE DATA'!I156+'CASE DATA'!J156+'CASE DATA'!L156+'CASE DATA'!M156+'CASE DATA'!N156+'CASE DATA'!O156+'CASE DATA'!P156+'CASE DATA'!Q156+'CASE DATA'!R156,"N/A")</f>
        <v>N/A</v>
      </c>
      <c r="V155" s="172" t="str">
        <f>IF(OR('CASE DATA'!E156="123.46",'CASE DATA'!E156="123.47"),"YES","NO")</f>
        <v>NO</v>
      </c>
      <c r="W155" s="172"/>
      <c r="X155" s="168" t="str">
        <f>IF(V155="YES",IF(C155+730.5&lt;'BASIC INFO'!$B$3, "YES","NO"), "N/A")</f>
        <v>N/A</v>
      </c>
      <c r="Y155" s="172" t="str">
        <f t="shared" si="2"/>
        <v>NO</v>
      </c>
      <c r="Z155" s="170" t="str">
        <f xml:space="preserve"> IF('BASIC INFO'!$B$6+6574.5&gt;C155, "YES", "NO")</f>
        <v>YES</v>
      </c>
    </row>
    <row r="156" spans="1:26" x14ac:dyDescent="0.3">
      <c r="A156" s="152" t="str">
        <f xml:space="preserve"> IF('CASE DATA'!A157="","",'CASE DATA'!A157)</f>
        <v/>
      </c>
      <c r="B156" s="152" t="str">
        <f xml:space="preserve"> IF('CASE DATA'!A157="","",'CASE DATA'!E157)</f>
        <v/>
      </c>
      <c r="C156" s="153">
        <f xml:space="preserve"> 'CASE DATA'!C157</f>
        <v>0</v>
      </c>
      <c r="D156" s="8" t="str">
        <f xml:space="preserve"> IF(OR('CASE DATA'!F157="JUV", 'CASE DATA'!F157="JWV"), "YES", "NO")</f>
        <v>NO</v>
      </c>
      <c r="E156" s="8" t="str" cm="1">
        <f t="array" ref="E156">IF(D156="YES",IF(SUM(COUNTIF('CASE DATA'!$F$4:$F$200, {"GTR","GPL","DEF","JUV"}))&gt;0, "YES","NO"),"N/A")</f>
        <v>N/A</v>
      </c>
      <c r="F156" s="8" t="str">
        <f>IF(D156="YES",IF(COUNTIF('CASE DATA'!$C$4:$C$200, "")-COUNTIF('CASE DATA'!$A$4:$A$200, "")&gt;0, "YES","NO"),"N/A")</f>
        <v>N/A</v>
      </c>
      <c r="G156" s="154" t="str">
        <f xml:space="preserve"> _xlfn.IFS(D156="NO", "N/A", AND('BASIC INFO'!$B$3&gt;'BASIC INFO'!$B$6+6574.5, C156+730.5&lt;'BASIC INFO'!$B$3), "YES", 'BASIC INFO'!$B$3&lt;('BASIC INFO'!$B$6+6574.5), "NOT YET 18", C156+730.5&gt;'BASIC INFO'!$B$3, "NOT YET 2 YEARS")</f>
        <v>N/A</v>
      </c>
      <c r="H156" s="169" t="str">
        <f xml:space="preserve"> IF(LEFT('CASE DATA'!E157,4)&lt;&gt;"321.",IF(OR('CASE DATA'!F157="DISM", 'CASE DATA'!F157="ACQ", 'CASE DATA'!F157="NOTF", 'CASE DATA'!F157="WTHD", 'CASE DATA'!F157="TNSF"), "YES", "NO"), "TRAFFIC")</f>
        <v>NO</v>
      </c>
      <c r="I156" s="168" t="str">
        <f xml:space="preserve"> IF(H156="YES",'CASE DATA'!K157,"N/A")</f>
        <v>N/A</v>
      </c>
      <c r="J156" s="168" t="str">
        <f>IF(H156="YES",'CASE DATA'!I157+'CASE DATA'!J157+'CASE DATA'!L157+'CASE DATA'!M157+'CASE DATA'!N157+'CASE DATA'!O157+'CASE DATA'!P157+'CASE DATA'!Q157+'CASE DATA'!R157,"N/A")</f>
        <v>N/A</v>
      </c>
      <c r="K156" s="152" t="str">
        <f xml:space="preserve"> IF(H156="YES",IF(C156+180&lt;'BASIC INFO'!$B$3, "YES", "NO"),"N/A")</f>
        <v>N/A</v>
      </c>
      <c r="L156" s="168" t="str" cm="1">
        <f t="array" ref="L156">IF(OR('CASE DATA'!F157="GTR", 'CASE DATA'!F157="GPL"),IF(SUM(COUNTIF('CASE DATA'!U157:AF157, TABLES!$N$2:$N$217&amp;"*"))&gt;0,"felony","eligible"),"n/a")</f>
        <v>n/a</v>
      </c>
      <c r="M156" s="168" t="str" cm="1">
        <f t="array" ref="M156">IF(L156="eligible",IF(OR((SUM(COUNTIF('CASE DATA'!U157:AF157,TABLES!$P$2:$P$19&amp;"*"))&gt;0),LEFT('CASE DATA'!U157:AF157,4)="717C", LEFT('CASE DATA'!U157:AF157, 3)="719", LEFT('CASE DATA'!U157:AF157,3)="720", LEFT('CASE DATA'!U157:AF157,3)="724", LEFT('CASE DATA'!U157:AF157,3)="726", LEFT('CASE DATA'!U157:AF157,3)="728", LEFT('CASE DATA'!U157:AF157,4)="901A"), "ineligible misd","eligible"),"n/a")</f>
        <v>n/a</v>
      </c>
      <c r="N156" s="168" t="str">
        <f>IF(M156="eligible",IF(COUNTIF('CASE DATA'!$C$4:$C$200, "")-COUNTIF('CASE DATA'!$A$4:$A$200, "")&gt;0, "YES","NO"),"N/A")</f>
        <v>N/A</v>
      </c>
      <c r="O156" s="168" t="str">
        <f xml:space="preserve"> IF(M156="eligible",'CASE DATA'!K157,"N/A")</f>
        <v>N/A</v>
      </c>
      <c r="P156" s="168" t="str">
        <f xml:space="preserve"> IF(M156="eligible",'CASE DATA'!I157+'CASE DATA'!J157+'CASE DATA'!L157+'CASE DATA'!M157+'CASE DATA'!N157+'CASE DATA'!O157+'CASE DATA'!M157+'CASE DATA'!Q157+'CASE DATA'!R157,"N/A")</f>
        <v>N/A</v>
      </c>
      <c r="Q156" s="8" t="str">
        <f>IF(M156="eligible",IF(C156+2920&lt;'BASIC INFO'!$B$3, "YES", "NO"),"N/A")</f>
        <v>N/A</v>
      </c>
      <c r="R156" s="169" t="str">
        <f xml:space="preserve"> IF(OR('CASE DATA'!F157="DEF"), "YES", "NO")</f>
        <v>NO</v>
      </c>
      <c r="S156" s="152" t="str">
        <f>IF(R156="YES",'CASE DATA'!H157,"N/A")</f>
        <v>N/A</v>
      </c>
      <c r="T156" s="168" t="str">
        <f xml:space="preserve"> IF(R156="YES",'CASE DATA'!K157,"N/A")</f>
        <v>N/A</v>
      </c>
      <c r="U156" s="168" t="str">
        <f>IF(R156="YES",'CASE DATA'!I157+'CASE DATA'!J157+'CASE DATA'!L157+'CASE DATA'!M157+'CASE DATA'!N157+'CASE DATA'!O157+'CASE DATA'!P157+'CASE DATA'!Q157+'CASE DATA'!R157,"N/A")</f>
        <v>N/A</v>
      </c>
      <c r="V156" s="172" t="str">
        <f>IF(OR('CASE DATA'!E157="123.46",'CASE DATA'!E157="123.47"),"YES","NO")</f>
        <v>NO</v>
      </c>
      <c r="W156" s="172"/>
      <c r="X156" s="168" t="str">
        <f>IF(V156="YES",IF(C156+730.5&lt;'BASIC INFO'!$B$3, "YES","NO"), "N/A")</f>
        <v>N/A</v>
      </c>
      <c r="Y156" s="172" t="str">
        <f t="shared" si="2"/>
        <v>NO</v>
      </c>
      <c r="Z156" s="170" t="str">
        <f xml:space="preserve"> IF('BASIC INFO'!$B$6+6574.5&gt;C156, "YES", "NO")</f>
        <v>YES</v>
      </c>
    </row>
    <row r="157" spans="1:26" x14ac:dyDescent="0.3">
      <c r="A157" s="152" t="str">
        <f xml:space="preserve"> IF('CASE DATA'!A158="","",'CASE DATA'!A158)</f>
        <v/>
      </c>
      <c r="B157" s="152" t="str">
        <f xml:space="preserve"> IF('CASE DATA'!A158="","",'CASE DATA'!E158)</f>
        <v/>
      </c>
      <c r="C157" s="153">
        <f xml:space="preserve"> 'CASE DATA'!C158</f>
        <v>0</v>
      </c>
      <c r="D157" s="8" t="str">
        <f xml:space="preserve"> IF(OR('CASE DATA'!F158="JUV", 'CASE DATA'!F158="JWV"), "YES", "NO")</f>
        <v>NO</v>
      </c>
      <c r="E157" s="8" t="str" cm="1">
        <f t="array" ref="E157">IF(D157="YES",IF(SUM(COUNTIF('CASE DATA'!$F$4:$F$200, {"GTR","GPL","DEF","JUV"}))&gt;0, "YES","NO"),"N/A")</f>
        <v>N/A</v>
      </c>
      <c r="F157" s="8" t="str">
        <f>IF(D157="YES",IF(COUNTIF('CASE DATA'!$C$4:$C$200, "")-COUNTIF('CASE DATA'!$A$4:$A$200, "")&gt;0, "YES","NO"),"N/A")</f>
        <v>N/A</v>
      </c>
      <c r="G157" s="154" t="str">
        <f xml:space="preserve"> _xlfn.IFS(D157="NO", "N/A", AND('BASIC INFO'!$B$3&gt;'BASIC INFO'!$B$6+6574.5, C157+730.5&lt;'BASIC INFO'!$B$3), "YES", 'BASIC INFO'!$B$3&lt;('BASIC INFO'!$B$6+6574.5), "NOT YET 18", C157+730.5&gt;'BASIC INFO'!$B$3, "NOT YET 2 YEARS")</f>
        <v>N/A</v>
      </c>
      <c r="H157" s="169" t="str">
        <f xml:space="preserve"> IF(LEFT('CASE DATA'!E158,4)&lt;&gt;"321.",IF(OR('CASE DATA'!F158="DISM", 'CASE DATA'!F158="ACQ", 'CASE DATA'!F158="NOTF", 'CASE DATA'!F158="WTHD", 'CASE DATA'!F158="TNSF"), "YES", "NO"), "TRAFFIC")</f>
        <v>NO</v>
      </c>
      <c r="I157" s="168" t="str">
        <f xml:space="preserve"> IF(H157="YES",'CASE DATA'!K158,"N/A")</f>
        <v>N/A</v>
      </c>
      <c r="J157" s="168" t="str">
        <f>IF(H157="YES",'CASE DATA'!I158+'CASE DATA'!J158+'CASE DATA'!L158+'CASE DATA'!M158+'CASE DATA'!N158+'CASE DATA'!O158+'CASE DATA'!P158+'CASE DATA'!Q158+'CASE DATA'!R158,"N/A")</f>
        <v>N/A</v>
      </c>
      <c r="K157" s="152" t="str">
        <f xml:space="preserve"> IF(H157="YES",IF(C157+180&lt;'BASIC INFO'!$B$3, "YES", "NO"),"N/A")</f>
        <v>N/A</v>
      </c>
      <c r="L157" s="168" t="str" cm="1">
        <f t="array" ref="L157">IF(OR('CASE DATA'!F158="GTR", 'CASE DATA'!F158="GPL"),IF(SUM(COUNTIF('CASE DATA'!U158:AF158, TABLES!$N$2:$N$217&amp;"*"))&gt;0,"felony","eligible"),"n/a")</f>
        <v>n/a</v>
      </c>
      <c r="M157" s="168" t="str" cm="1">
        <f t="array" ref="M157">IF(L157="eligible",IF(OR((SUM(COUNTIF('CASE DATA'!U158:AF158,TABLES!$P$2:$P$19&amp;"*"))&gt;0),LEFT('CASE DATA'!U158:AF158,4)="717C", LEFT('CASE DATA'!U158:AF158, 3)="719", LEFT('CASE DATA'!U158:AF158,3)="720", LEFT('CASE DATA'!U158:AF158,3)="724", LEFT('CASE DATA'!U158:AF158,3)="726", LEFT('CASE DATA'!U158:AF158,3)="728", LEFT('CASE DATA'!U158:AF158,4)="901A"), "ineligible misd","eligible"),"n/a")</f>
        <v>n/a</v>
      </c>
      <c r="N157" s="168" t="str">
        <f>IF(M157="eligible",IF(COUNTIF('CASE DATA'!$C$4:$C$200, "")-COUNTIF('CASE DATA'!$A$4:$A$200, "")&gt;0, "YES","NO"),"N/A")</f>
        <v>N/A</v>
      </c>
      <c r="O157" s="168" t="str">
        <f xml:space="preserve"> IF(M157="eligible",'CASE DATA'!K158,"N/A")</f>
        <v>N/A</v>
      </c>
      <c r="P157" s="168" t="str">
        <f xml:space="preserve"> IF(M157="eligible",'CASE DATA'!I158+'CASE DATA'!J158+'CASE DATA'!L158+'CASE DATA'!M158+'CASE DATA'!N158+'CASE DATA'!O158+'CASE DATA'!M158+'CASE DATA'!Q158+'CASE DATA'!R158,"N/A")</f>
        <v>N/A</v>
      </c>
      <c r="Q157" s="8" t="str">
        <f>IF(M157="eligible",IF(C157+2920&lt;'BASIC INFO'!$B$3, "YES", "NO"),"N/A")</f>
        <v>N/A</v>
      </c>
      <c r="R157" s="169" t="str">
        <f xml:space="preserve"> IF(OR('CASE DATA'!F158="DEF"), "YES", "NO")</f>
        <v>NO</v>
      </c>
      <c r="S157" s="152" t="str">
        <f>IF(R157="YES",'CASE DATA'!H158,"N/A")</f>
        <v>N/A</v>
      </c>
      <c r="T157" s="168" t="str">
        <f xml:space="preserve"> IF(R157="YES",'CASE DATA'!K158,"N/A")</f>
        <v>N/A</v>
      </c>
      <c r="U157" s="168" t="str">
        <f>IF(R157="YES",'CASE DATA'!I158+'CASE DATA'!J158+'CASE DATA'!L158+'CASE DATA'!M158+'CASE DATA'!N158+'CASE DATA'!O158+'CASE DATA'!P158+'CASE DATA'!Q158+'CASE DATA'!R158,"N/A")</f>
        <v>N/A</v>
      </c>
      <c r="V157" s="172" t="str">
        <f>IF(OR('CASE DATA'!E158="123.46",'CASE DATA'!E158="123.47"),"YES","NO")</f>
        <v>NO</v>
      </c>
      <c r="W157" s="172"/>
      <c r="X157" s="168" t="str">
        <f>IF(V157="YES",IF(C157+730.5&lt;'BASIC INFO'!$B$3, "YES","NO"), "N/A")</f>
        <v>N/A</v>
      </c>
      <c r="Y157" s="172" t="str">
        <f t="shared" si="2"/>
        <v>NO</v>
      </c>
      <c r="Z157" s="170" t="str">
        <f xml:space="preserve"> IF('BASIC INFO'!$B$6+6574.5&gt;C157, "YES", "NO")</f>
        <v>YES</v>
      </c>
    </row>
    <row r="158" spans="1:26" x14ac:dyDescent="0.3">
      <c r="A158" s="152" t="str">
        <f xml:space="preserve"> IF('CASE DATA'!A159="","",'CASE DATA'!A159)</f>
        <v/>
      </c>
      <c r="B158" s="152" t="str">
        <f xml:space="preserve"> IF('CASE DATA'!A159="","",'CASE DATA'!E159)</f>
        <v/>
      </c>
      <c r="C158" s="153">
        <f xml:space="preserve"> 'CASE DATA'!C159</f>
        <v>0</v>
      </c>
      <c r="D158" s="8" t="str">
        <f xml:space="preserve"> IF(OR('CASE DATA'!F159="JUV", 'CASE DATA'!F159="JWV"), "YES", "NO")</f>
        <v>NO</v>
      </c>
      <c r="E158" s="8" t="str" cm="1">
        <f t="array" ref="E158">IF(D158="YES",IF(SUM(COUNTIF('CASE DATA'!$F$4:$F$200, {"GTR","GPL","DEF","JUV"}))&gt;0, "YES","NO"),"N/A")</f>
        <v>N/A</v>
      </c>
      <c r="F158" s="8" t="str">
        <f>IF(D158="YES",IF(COUNTIF('CASE DATA'!$C$4:$C$200, "")-COUNTIF('CASE DATA'!$A$4:$A$200, "")&gt;0, "YES","NO"),"N/A")</f>
        <v>N/A</v>
      </c>
      <c r="G158" s="154" t="str">
        <f xml:space="preserve"> _xlfn.IFS(D158="NO", "N/A", AND('BASIC INFO'!$B$3&gt;'BASIC INFO'!$B$6+6574.5, C158+730.5&lt;'BASIC INFO'!$B$3), "YES", 'BASIC INFO'!$B$3&lt;('BASIC INFO'!$B$6+6574.5), "NOT YET 18", C158+730.5&gt;'BASIC INFO'!$B$3, "NOT YET 2 YEARS")</f>
        <v>N/A</v>
      </c>
      <c r="H158" s="169" t="str">
        <f xml:space="preserve"> IF(LEFT('CASE DATA'!E159,4)&lt;&gt;"321.",IF(OR('CASE DATA'!F159="DISM", 'CASE DATA'!F159="ACQ", 'CASE DATA'!F159="NOTF", 'CASE DATA'!F159="WTHD", 'CASE DATA'!F159="TNSF"), "YES", "NO"), "TRAFFIC")</f>
        <v>NO</v>
      </c>
      <c r="I158" s="168" t="str">
        <f xml:space="preserve"> IF(H158="YES",'CASE DATA'!K159,"N/A")</f>
        <v>N/A</v>
      </c>
      <c r="J158" s="168" t="str">
        <f>IF(H158="YES",'CASE DATA'!I159+'CASE DATA'!J159+'CASE DATA'!L159+'CASE DATA'!M159+'CASE DATA'!N159+'CASE DATA'!O159+'CASE DATA'!P159+'CASE DATA'!Q159+'CASE DATA'!R159,"N/A")</f>
        <v>N/A</v>
      </c>
      <c r="K158" s="152" t="str">
        <f xml:space="preserve"> IF(H158="YES",IF(C158+180&lt;'BASIC INFO'!$B$3, "YES", "NO"),"N/A")</f>
        <v>N/A</v>
      </c>
      <c r="L158" s="168" t="str" cm="1">
        <f t="array" ref="L158">IF(OR('CASE DATA'!F159="GTR", 'CASE DATA'!F159="GPL"),IF(SUM(COUNTIF('CASE DATA'!U159:AF159, TABLES!$N$2:$N$217&amp;"*"))&gt;0,"felony","eligible"),"n/a")</f>
        <v>n/a</v>
      </c>
      <c r="M158" s="168" t="str" cm="1">
        <f t="array" ref="M158">IF(L158="eligible",IF(OR((SUM(COUNTIF('CASE DATA'!U159:AF159,TABLES!$P$2:$P$19&amp;"*"))&gt;0),LEFT('CASE DATA'!U159:AF159,4)="717C", LEFT('CASE DATA'!U159:AF159, 3)="719", LEFT('CASE DATA'!U159:AF159,3)="720", LEFT('CASE DATA'!U159:AF159,3)="724", LEFT('CASE DATA'!U159:AF159,3)="726", LEFT('CASE DATA'!U159:AF159,3)="728", LEFT('CASE DATA'!U159:AF159,4)="901A"), "ineligible misd","eligible"),"n/a")</f>
        <v>n/a</v>
      </c>
      <c r="N158" s="168" t="str">
        <f>IF(M158="eligible",IF(COUNTIF('CASE DATA'!$C$4:$C$200, "")-COUNTIF('CASE DATA'!$A$4:$A$200, "")&gt;0, "YES","NO"),"N/A")</f>
        <v>N/A</v>
      </c>
      <c r="O158" s="168" t="str">
        <f xml:space="preserve"> IF(M158="eligible",'CASE DATA'!K159,"N/A")</f>
        <v>N/A</v>
      </c>
      <c r="P158" s="168" t="str">
        <f xml:space="preserve"> IF(M158="eligible",'CASE DATA'!I159+'CASE DATA'!J159+'CASE DATA'!L159+'CASE DATA'!M159+'CASE DATA'!N159+'CASE DATA'!O159+'CASE DATA'!M159+'CASE DATA'!Q159+'CASE DATA'!R159,"N/A")</f>
        <v>N/A</v>
      </c>
      <c r="Q158" s="8" t="str">
        <f>IF(M158="eligible",IF(C158+2920&lt;'BASIC INFO'!$B$3, "YES", "NO"),"N/A")</f>
        <v>N/A</v>
      </c>
      <c r="R158" s="169" t="str">
        <f xml:space="preserve"> IF(OR('CASE DATA'!F159="DEF"), "YES", "NO")</f>
        <v>NO</v>
      </c>
      <c r="S158" s="152" t="str">
        <f>IF(R158="YES",'CASE DATA'!H159,"N/A")</f>
        <v>N/A</v>
      </c>
      <c r="T158" s="168" t="str">
        <f xml:space="preserve"> IF(R158="YES",'CASE DATA'!K159,"N/A")</f>
        <v>N/A</v>
      </c>
      <c r="U158" s="168" t="str">
        <f>IF(R158="YES",'CASE DATA'!I159+'CASE DATA'!J159+'CASE DATA'!L159+'CASE DATA'!M159+'CASE DATA'!N159+'CASE DATA'!O159+'CASE DATA'!P159+'CASE DATA'!Q159+'CASE DATA'!R159,"N/A")</f>
        <v>N/A</v>
      </c>
      <c r="V158" s="172" t="str">
        <f>IF(OR('CASE DATA'!E159="123.46",'CASE DATA'!E159="123.47"),"YES","NO")</f>
        <v>NO</v>
      </c>
      <c r="W158" s="172"/>
      <c r="X158" s="168" t="str">
        <f>IF(V158="YES",IF(C158+730.5&lt;'BASIC INFO'!$B$3, "YES","NO"), "N/A")</f>
        <v>N/A</v>
      </c>
      <c r="Y158" s="172" t="str">
        <f t="shared" si="2"/>
        <v>NO</v>
      </c>
      <c r="Z158" s="170" t="str">
        <f xml:space="preserve"> IF('BASIC INFO'!$B$6+6574.5&gt;C158, "YES", "NO")</f>
        <v>YES</v>
      </c>
    </row>
    <row r="159" spans="1:26" x14ac:dyDescent="0.3">
      <c r="A159" s="152" t="str">
        <f xml:space="preserve"> IF('CASE DATA'!A160="","",'CASE DATA'!A160)</f>
        <v/>
      </c>
      <c r="B159" s="152" t="str">
        <f xml:space="preserve"> IF('CASE DATA'!A160="","",'CASE DATA'!E160)</f>
        <v/>
      </c>
      <c r="C159" s="153">
        <f xml:space="preserve"> 'CASE DATA'!C160</f>
        <v>0</v>
      </c>
      <c r="D159" s="8" t="str">
        <f xml:space="preserve"> IF(OR('CASE DATA'!F160="JUV", 'CASE DATA'!F160="JWV"), "YES", "NO")</f>
        <v>NO</v>
      </c>
      <c r="E159" s="8" t="str" cm="1">
        <f t="array" ref="E159">IF(D159="YES",IF(SUM(COUNTIF('CASE DATA'!$F$4:$F$200, {"GTR","GPL","DEF","JUV"}))&gt;0, "YES","NO"),"N/A")</f>
        <v>N/A</v>
      </c>
      <c r="F159" s="8" t="str">
        <f>IF(D159="YES",IF(COUNTIF('CASE DATA'!$C$4:$C$200, "")-COUNTIF('CASE DATA'!$A$4:$A$200, "")&gt;0, "YES","NO"),"N/A")</f>
        <v>N/A</v>
      </c>
      <c r="G159" s="154" t="str">
        <f xml:space="preserve"> _xlfn.IFS(D159="NO", "N/A", AND('BASIC INFO'!$B$3&gt;'BASIC INFO'!$B$6+6574.5, C159+730.5&lt;'BASIC INFO'!$B$3), "YES", 'BASIC INFO'!$B$3&lt;('BASIC INFO'!$B$6+6574.5), "NOT YET 18", C159+730.5&gt;'BASIC INFO'!$B$3, "NOT YET 2 YEARS")</f>
        <v>N/A</v>
      </c>
      <c r="H159" s="169" t="str">
        <f xml:space="preserve"> IF(LEFT('CASE DATA'!E160,4)&lt;&gt;"321.",IF(OR('CASE DATA'!F160="DISM", 'CASE DATA'!F160="ACQ", 'CASE DATA'!F160="NOTF", 'CASE DATA'!F160="WTHD", 'CASE DATA'!F160="TNSF"), "YES", "NO"), "TRAFFIC")</f>
        <v>NO</v>
      </c>
      <c r="I159" s="168" t="str">
        <f xml:space="preserve"> IF(H159="YES",'CASE DATA'!K160,"N/A")</f>
        <v>N/A</v>
      </c>
      <c r="J159" s="168" t="str">
        <f>IF(H159="YES",'CASE DATA'!I160+'CASE DATA'!J160+'CASE DATA'!L160+'CASE DATA'!M160+'CASE DATA'!N160+'CASE DATA'!O160+'CASE DATA'!P160+'CASE DATA'!Q160+'CASE DATA'!R160,"N/A")</f>
        <v>N/A</v>
      </c>
      <c r="K159" s="152" t="str">
        <f xml:space="preserve"> IF(H159="YES",IF(C159+180&lt;'BASIC INFO'!$B$3, "YES", "NO"),"N/A")</f>
        <v>N/A</v>
      </c>
      <c r="L159" s="168" t="str" cm="1">
        <f t="array" ref="L159">IF(OR('CASE DATA'!F160="GTR", 'CASE DATA'!F160="GPL"),IF(SUM(COUNTIF('CASE DATA'!U160:AF160, TABLES!$N$2:$N$217&amp;"*"))&gt;0,"felony","eligible"),"n/a")</f>
        <v>n/a</v>
      </c>
      <c r="M159" s="168" t="str" cm="1">
        <f t="array" ref="M159">IF(L159="eligible",IF(OR((SUM(COUNTIF('CASE DATA'!U160:AF160,TABLES!$P$2:$P$19&amp;"*"))&gt;0),LEFT('CASE DATA'!U160:AF160,4)="717C", LEFT('CASE DATA'!U160:AF160, 3)="719", LEFT('CASE DATA'!U160:AF160,3)="720", LEFT('CASE DATA'!U160:AF160,3)="724", LEFT('CASE DATA'!U160:AF160,3)="726", LEFT('CASE DATA'!U160:AF160,3)="728", LEFT('CASE DATA'!U160:AF160,4)="901A"), "ineligible misd","eligible"),"n/a")</f>
        <v>n/a</v>
      </c>
      <c r="N159" s="168" t="str">
        <f>IF(M159="eligible",IF(COUNTIF('CASE DATA'!$C$4:$C$200, "")-COUNTIF('CASE DATA'!$A$4:$A$200, "")&gt;0, "YES","NO"),"N/A")</f>
        <v>N/A</v>
      </c>
      <c r="O159" s="168" t="str">
        <f xml:space="preserve"> IF(M159="eligible",'CASE DATA'!K160,"N/A")</f>
        <v>N/A</v>
      </c>
      <c r="P159" s="168" t="str">
        <f xml:space="preserve"> IF(M159="eligible",'CASE DATA'!I160+'CASE DATA'!J160+'CASE DATA'!L160+'CASE DATA'!M160+'CASE DATA'!N160+'CASE DATA'!O160+'CASE DATA'!M160+'CASE DATA'!Q160+'CASE DATA'!R160,"N/A")</f>
        <v>N/A</v>
      </c>
      <c r="Q159" s="8" t="str">
        <f>IF(M159="eligible",IF(C159+2920&lt;'BASIC INFO'!$B$3, "YES", "NO"),"N/A")</f>
        <v>N/A</v>
      </c>
      <c r="R159" s="169" t="str">
        <f xml:space="preserve"> IF(OR('CASE DATA'!F160="DEF"), "YES", "NO")</f>
        <v>NO</v>
      </c>
      <c r="S159" s="152" t="str">
        <f>IF(R159="YES",'CASE DATA'!H160,"N/A")</f>
        <v>N/A</v>
      </c>
      <c r="T159" s="168" t="str">
        <f xml:space="preserve"> IF(R159="YES",'CASE DATA'!K160,"N/A")</f>
        <v>N/A</v>
      </c>
      <c r="U159" s="168" t="str">
        <f>IF(R159="YES",'CASE DATA'!I160+'CASE DATA'!J160+'CASE DATA'!L160+'CASE DATA'!M160+'CASE DATA'!N160+'CASE DATA'!O160+'CASE DATA'!P160+'CASE DATA'!Q160+'CASE DATA'!R160,"N/A")</f>
        <v>N/A</v>
      </c>
      <c r="V159" s="172" t="str">
        <f>IF(OR('CASE DATA'!E160="123.46",'CASE DATA'!E160="123.47"),"YES","NO")</f>
        <v>NO</v>
      </c>
      <c r="W159" s="172"/>
      <c r="X159" s="168" t="str">
        <f>IF(V159="YES",IF(C159+730.5&lt;'BASIC INFO'!$B$3, "YES","NO"), "N/A")</f>
        <v>N/A</v>
      </c>
      <c r="Y159" s="172" t="str">
        <f t="shared" si="2"/>
        <v>NO</v>
      </c>
      <c r="Z159" s="170" t="str">
        <f xml:space="preserve"> IF('BASIC INFO'!$B$6+6574.5&gt;C159, "YES", "NO")</f>
        <v>YES</v>
      </c>
    </row>
    <row r="160" spans="1:26" x14ac:dyDescent="0.3">
      <c r="A160" s="152" t="str">
        <f xml:space="preserve"> IF('CASE DATA'!A161="","",'CASE DATA'!A161)</f>
        <v/>
      </c>
      <c r="B160" s="152" t="str">
        <f xml:space="preserve"> IF('CASE DATA'!A161="","",'CASE DATA'!E161)</f>
        <v/>
      </c>
      <c r="C160" s="153">
        <f xml:space="preserve"> 'CASE DATA'!C161</f>
        <v>0</v>
      </c>
      <c r="D160" s="8" t="str">
        <f xml:space="preserve"> IF(OR('CASE DATA'!F161="JUV", 'CASE DATA'!F161="JWV"), "YES", "NO")</f>
        <v>NO</v>
      </c>
      <c r="E160" s="8" t="str" cm="1">
        <f t="array" ref="E160">IF(D160="YES",IF(SUM(COUNTIF('CASE DATA'!$F$4:$F$200, {"GTR","GPL","DEF","JUV"}))&gt;0, "YES","NO"),"N/A")</f>
        <v>N/A</v>
      </c>
      <c r="F160" s="8" t="str">
        <f>IF(D160="YES",IF(COUNTIF('CASE DATA'!$C$4:$C$200, "")-COUNTIF('CASE DATA'!$A$4:$A$200, "")&gt;0, "YES","NO"),"N/A")</f>
        <v>N/A</v>
      </c>
      <c r="G160" s="154" t="str">
        <f xml:space="preserve"> _xlfn.IFS(D160="NO", "N/A", AND('BASIC INFO'!$B$3&gt;'BASIC INFO'!$B$6+6574.5, C160+730.5&lt;'BASIC INFO'!$B$3), "YES", 'BASIC INFO'!$B$3&lt;('BASIC INFO'!$B$6+6574.5), "NOT YET 18", C160+730.5&gt;'BASIC INFO'!$B$3, "NOT YET 2 YEARS")</f>
        <v>N/A</v>
      </c>
      <c r="H160" s="169" t="str">
        <f xml:space="preserve"> IF(LEFT('CASE DATA'!E161,4)&lt;&gt;"321.",IF(OR('CASE DATA'!F161="DISM", 'CASE DATA'!F161="ACQ", 'CASE DATA'!F161="NOTF", 'CASE DATA'!F161="WTHD", 'CASE DATA'!F161="TNSF"), "YES", "NO"), "TRAFFIC")</f>
        <v>NO</v>
      </c>
      <c r="I160" s="168" t="str">
        <f xml:space="preserve"> IF(H160="YES",'CASE DATA'!K161,"N/A")</f>
        <v>N/A</v>
      </c>
      <c r="J160" s="168" t="str">
        <f>IF(H160="YES",'CASE DATA'!I161+'CASE DATA'!J161+'CASE DATA'!L161+'CASE DATA'!M161+'CASE DATA'!N161+'CASE DATA'!O161+'CASE DATA'!P161+'CASE DATA'!Q161+'CASE DATA'!R161,"N/A")</f>
        <v>N/A</v>
      </c>
      <c r="K160" s="152" t="str">
        <f xml:space="preserve"> IF(H160="YES",IF(C160+180&lt;'BASIC INFO'!$B$3, "YES", "NO"),"N/A")</f>
        <v>N/A</v>
      </c>
      <c r="L160" s="168" t="str" cm="1">
        <f t="array" ref="L160">IF(OR('CASE DATA'!F161="GTR", 'CASE DATA'!F161="GPL"),IF(SUM(COUNTIF('CASE DATA'!U161:AF161, TABLES!$N$2:$N$217&amp;"*"))&gt;0,"felony","eligible"),"n/a")</f>
        <v>n/a</v>
      </c>
      <c r="M160" s="168" t="str" cm="1">
        <f t="array" ref="M160">IF(L160="eligible",IF(OR((SUM(COUNTIF('CASE DATA'!U161:AF161,TABLES!$P$2:$P$19&amp;"*"))&gt;0),LEFT('CASE DATA'!U161:AF161,4)="717C", LEFT('CASE DATA'!U161:AF161, 3)="719", LEFT('CASE DATA'!U161:AF161,3)="720", LEFT('CASE DATA'!U161:AF161,3)="724", LEFT('CASE DATA'!U161:AF161,3)="726", LEFT('CASE DATA'!U161:AF161,3)="728", LEFT('CASE DATA'!U161:AF161,4)="901A"), "ineligible misd","eligible"),"n/a")</f>
        <v>n/a</v>
      </c>
      <c r="N160" s="168" t="str">
        <f>IF(M160="eligible",IF(COUNTIF('CASE DATA'!$C$4:$C$200, "")-COUNTIF('CASE DATA'!$A$4:$A$200, "")&gt;0, "YES","NO"),"N/A")</f>
        <v>N/A</v>
      </c>
      <c r="O160" s="168" t="str">
        <f xml:space="preserve"> IF(M160="eligible",'CASE DATA'!K161,"N/A")</f>
        <v>N/A</v>
      </c>
      <c r="P160" s="168" t="str">
        <f xml:space="preserve"> IF(M160="eligible",'CASE DATA'!I161+'CASE DATA'!J161+'CASE DATA'!L161+'CASE DATA'!M161+'CASE DATA'!N161+'CASE DATA'!O161+'CASE DATA'!M161+'CASE DATA'!Q161+'CASE DATA'!R161,"N/A")</f>
        <v>N/A</v>
      </c>
      <c r="Q160" s="8" t="str">
        <f>IF(M160="eligible",IF(C160+2920&lt;'BASIC INFO'!$B$3, "YES", "NO"),"N/A")</f>
        <v>N/A</v>
      </c>
      <c r="R160" s="169" t="str">
        <f xml:space="preserve"> IF(OR('CASE DATA'!F161="DEF"), "YES", "NO")</f>
        <v>NO</v>
      </c>
      <c r="S160" s="152" t="str">
        <f>IF(R160="YES",'CASE DATA'!H161,"N/A")</f>
        <v>N/A</v>
      </c>
      <c r="T160" s="168" t="str">
        <f xml:space="preserve"> IF(R160="YES",'CASE DATA'!K161,"N/A")</f>
        <v>N/A</v>
      </c>
      <c r="U160" s="168" t="str">
        <f>IF(R160="YES",'CASE DATA'!I161+'CASE DATA'!J161+'CASE DATA'!L161+'CASE DATA'!M161+'CASE DATA'!N161+'CASE DATA'!O161+'CASE DATA'!P161+'CASE DATA'!Q161+'CASE DATA'!R161,"N/A")</f>
        <v>N/A</v>
      </c>
      <c r="V160" s="172" t="str">
        <f>IF(OR('CASE DATA'!E161="123.46",'CASE DATA'!E161="123.47"),"YES","NO")</f>
        <v>NO</v>
      </c>
      <c r="W160" s="172"/>
      <c r="X160" s="168" t="str">
        <f>IF(V160="YES",IF(C160+730.5&lt;'BASIC INFO'!$B$3, "YES","NO"), "N/A")</f>
        <v>N/A</v>
      </c>
      <c r="Y160" s="172" t="str">
        <f t="shared" si="2"/>
        <v>NO</v>
      </c>
      <c r="Z160" s="170" t="str">
        <f xml:space="preserve"> IF('BASIC INFO'!$B$6+6574.5&gt;C160, "YES", "NO")</f>
        <v>YES</v>
      </c>
    </row>
    <row r="161" spans="1:26" x14ac:dyDescent="0.3">
      <c r="A161" s="152" t="str">
        <f xml:space="preserve"> IF('CASE DATA'!A162="","",'CASE DATA'!A162)</f>
        <v/>
      </c>
      <c r="B161" s="152" t="str">
        <f xml:space="preserve"> IF('CASE DATA'!A162="","",'CASE DATA'!E162)</f>
        <v/>
      </c>
      <c r="C161" s="153">
        <f xml:space="preserve"> 'CASE DATA'!C162</f>
        <v>0</v>
      </c>
      <c r="D161" s="8" t="str">
        <f xml:space="preserve"> IF(OR('CASE DATA'!F162="JUV", 'CASE DATA'!F162="JWV"), "YES", "NO")</f>
        <v>NO</v>
      </c>
      <c r="E161" s="8" t="str" cm="1">
        <f t="array" ref="E161">IF(D161="YES",IF(SUM(COUNTIF('CASE DATA'!$F$4:$F$200, {"GTR","GPL","DEF","JUV"}))&gt;0, "YES","NO"),"N/A")</f>
        <v>N/A</v>
      </c>
      <c r="F161" s="8" t="str">
        <f>IF(D161="YES",IF(COUNTIF('CASE DATA'!$C$4:$C$200, "")-COUNTIF('CASE DATA'!$A$4:$A$200, "")&gt;0, "YES","NO"),"N/A")</f>
        <v>N/A</v>
      </c>
      <c r="G161" s="154" t="str">
        <f xml:space="preserve"> _xlfn.IFS(D161="NO", "N/A", AND('BASIC INFO'!$B$3&gt;'BASIC INFO'!$B$6+6574.5, C161+730.5&lt;'BASIC INFO'!$B$3), "YES", 'BASIC INFO'!$B$3&lt;('BASIC INFO'!$B$6+6574.5), "NOT YET 18", C161+730.5&gt;'BASIC INFO'!$B$3, "NOT YET 2 YEARS")</f>
        <v>N/A</v>
      </c>
      <c r="H161" s="169" t="str">
        <f xml:space="preserve"> IF(LEFT('CASE DATA'!E162,4)&lt;&gt;"321.",IF(OR('CASE DATA'!F162="DISM", 'CASE DATA'!F162="ACQ", 'CASE DATA'!F162="NOTF", 'CASE DATA'!F162="WTHD", 'CASE DATA'!F162="TNSF"), "YES", "NO"), "TRAFFIC")</f>
        <v>NO</v>
      </c>
      <c r="I161" s="168" t="str">
        <f xml:space="preserve"> IF(H161="YES",'CASE DATA'!K162,"N/A")</f>
        <v>N/A</v>
      </c>
      <c r="J161" s="168" t="str">
        <f>IF(H161="YES",'CASE DATA'!I162+'CASE DATA'!J162+'CASE DATA'!L162+'CASE DATA'!M162+'CASE DATA'!N162+'CASE DATA'!O162+'CASE DATA'!P162+'CASE DATA'!Q162+'CASE DATA'!R162,"N/A")</f>
        <v>N/A</v>
      </c>
      <c r="K161" s="152" t="str">
        <f xml:space="preserve"> IF(H161="YES",IF(C161+180&lt;'BASIC INFO'!$B$3, "YES", "NO"),"N/A")</f>
        <v>N/A</v>
      </c>
      <c r="L161" s="168" t="str" cm="1">
        <f t="array" ref="L161">IF(OR('CASE DATA'!F162="GTR", 'CASE DATA'!F162="GPL"),IF(SUM(COUNTIF('CASE DATA'!U162:AF162, TABLES!$N$2:$N$217&amp;"*"))&gt;0,"felony","eligible"),"n/a")</f>
        <v>n/a</v>
      </c>
      <c r="M161" s="168" t="str" cm="1">
        <f t="array" ref="M161">IF(L161="eligible",IF(OR((SUM(COUNTIF('CASE DATA'!U162:AF162,TABLES!$P$2:$P$19&amp;"*"))&gt;0),LEFT('CASE DATA'!U162:AF162,4)="717C", LEFT('CASE DATA'!U162:AF162, 3)="719", LEFT('CASE DATA'!U162:AF162,3)="720", LEFT('CASE DATA'!U162:AF162,3)="724", LEFT('CASE DATA'!U162:AF162,3)="726", LEFT('CASE DATA'!U162:AF162,3)="728", LEFT('CASE DATA'!U162:AF162,4)="901A"), "ineligible misd","eligible"),"n/a")</f>
        <v>n/a</v>
      </c>
      <c r="N161" s="168" t="str">
        <f>IF(M161="eligible",IF(COUNTIF('CASE DATA'!$C$4:$C$200, "")-COUNTIF('CASE DATA'!$A$4:$A$200, "")&gt;0, "YES","NO"),"N/A")</f>
        <v>N/A</v>
      </c>
      <c r="O161" s="168" t="str">
        <f xml:space="preserve"> IF(M161="eligible",'CASE DATA'!K162,"N/A")</f>
        <v>N/A</v>
      </c>
      <c r="P161" s="168" t="str">
        <f xml:space="preserve"> IF(M161="eligible",'CASE DATA'!I162+'CASE DATA'!J162+'CASE DATA'!L162+'CASE DATA'!M162+'CASE DATA'!N162+'CASE DATA'!O162+'CASE DATA'!M162+'CASE DATA'!Q162+'CASE DATA'!R162,"N/A")</f>
        <v>N/A</v>
      </c>
      <c r="Q161" s="8" t="str">
        <f>IF(M161="eligible",IF(C161+2920&lt;'BASIC INFO'!$B$3, "YES", "NO"),"N/A")</f>
        <v>N/A</v>
      </c>
      <c r="R161" s="169" t="str">
        <f xml:space="preserve"> IF(OR('CASE DATA'!F162="DEF"), "YES", "NO")</f>
        <v>NO</v>
      </c>
      <c r="S161" s="152" t="str">
        <f>IF(R161="YES",'CASE DATA'!H162,"N/A")</f>
        <v>N/A</v>
      </c>
      <c r="T161" s="168" t="str">
        <f xml:space="preserve"> IF(R161="YES",'CASE DATA'!K162,"N/A")</f>
        <v>N/A</v>
      </c>
      <c r="U161" s="168" t="str">
        <f>IF(R161="YES",'CASE DATA'!I162+'CASE DATA'!J162+'CASE DATA'!L162+'CASE DATA'!M162+'CASE DATA'!N162+'CASE DATA'!O162+'CASE DATA'!P162+'CASE DATA'!Q162+'CASE DATA'!R162,"N/A")</f>
        <v>N/A</v>
      </c>
      <c r="V161" s="172" t="str">
        <f>IF(OR('CASE DATA'!E162="123.46",'CASE DATA'!E162="123.47"),"YES","NO")</f>
        <v>NO</v>
      </c>
      <c r="W161" s="172"/>
      <c r="X161" s="168" t="str">
        <f>IF(V161="YES",IF(C161+730.5&lt;'BASIC INFO'!$B$3, "YES","NO"), "N/A")</f>
        <v>N/A</v>
      </c>
      <c r="Y161" s="172" t="str">
        <f t="shared" si="2"/>
        <v>NO</v>
      </c>
      <c r="Z161" s="170" t="str">
        <f xml:space="preserve"> IF('BASIC INFO'!$B$6+6574.5&gt;C161, "YES", "NO")</f>
        <v>YES</v>
      </c>
    </row>
    <row r="162" spans="1:26" x14ac:dyDescent="0.3">
      <c r="A162" s="152" t="str">
        <f xml:space="preserve"> IF('CASE DATA'!A163="","",'CASE DATA'!A163)</f>
        <v/>
      </c>
      <c r="B162" s="152" t="str">
        <f xml:space="preserve"> IF('CASE DATA'!A163="","",'CASE DATA'!E163)</f>
        <v/>
      </c>
      <c r="C162" s="153">
        <f xml:space="preserve"> 'CASE DATA'!C163</f>
        <v>0</v>
      </c>
      <c r="D162" s="8" t="str">
        <f xml:space="preserve"> IF(OR('CASE DATA'!F163="JUV", 'CASE DATA'!F163="JWV"), "YES", "NO")</f>
        <v>NO</v>
      </c>
      <c r="E162" s="8" t="str" cm="1">
        <f t="array" ref="E162">IF(D162="YES",IF(SUM(COUNTIF('CASE DATA'!$F$4:$F$200, {"GTR","GPL","DEF","JUV"}))&gt;0, "YES","NO"),"N/A")</f>
        <v>N/A</v>
      </c>
      <c r="F162" s="8" t="str">
        <f>IF(D162="YES",IF(COUNTIF('CASE DATA'!$C$4:$C$200, "")-COUNTIF('CASE DATA'!$A$4:$A$200, "")&gt;0, "YES","NO"),"N/A")</f>
        <v>N/A</v>
      </c>
      <c r="G162" s="154" t="str">
        <f xml:space="preserve"> _xlfn.IFS(D162="NO", "N/A", AND('BASIC INFO'!$B$3&gt;'BASIC INFO'!$B$6+6574.5, C162+730.5&lt;'BASIC INFO'!$B$3), "YES", 'BASIC INFO'!$B$3&lt;('BASIC INFO'!$B$6+6574.5), "NOT YET 18", C162+730.5&gt;'BASIC INFO'!$B$3, "NOT YET 2 YEARS")</f>
        <v>N/A</v>
      </c>
      <c r="H162" s="169" t="str">
        <f xml:space="preserve"> IF(LEFT('CASE DATA'!E163,4)&lt;&gt;"321.",IF(OR('CASE DATA'!F163="DISM", 'CASE DATA'!F163="ACQ", 'CASE DATA'!F163="NOTF", 'CASE DATA'!F163="WTHD", 'CASE DATA'!F163="TNSF"), "YES", "NO"), "TRAFFIC")</f>
        <v>NO</v>
      </c>
      <c r="I162" s="168" t="str">
        <f xml:space="preserve"> IF(H162="YES",'CASE DATA'!K163,"N/A")</f>
        <v>N/A</v>
      </c>
      <c r="J162" s="168" t="str">
        <f>IF(H162="YES",'CASE DATA'!I163+'CASE DATA'!J163+'CASE DATA'!L163+'CASE DATA'!M163+'CASE DATA'!N163+'CASE DATA'!O163+'CASE DATA'!P163+'CASE DATA'!Q163+'CASE DATA'!R163,"N/A")</f>
        <v>N/A</v>
      </c>
      <c r="K162" s="152" t="str">
        <f xml:space="preserve"> IF(H162="YES",IF(C162+180&lt;'BASIC INFO'!$B$3, "YES", "NO"),"N/A")</f>
        <v>N/A</v>
      </c>
      <c r="L162" s="168" t="str" cm="1">
        <f t="array" ref="L162">IF(OR('CASE DATA'!F163="GTR", 'CASE DATA'!F163="GPL"),IF(SUM(COUNTIF('CASE DATA'!U163:AF163, TABLES!$N$2:$N$217&amp;"*"))&gt;0,"felony","eligible"),"n/a")</f>
        <v>n/a</v>
      </c>
      <c r="M162" s="168" t="str" cm="1">
        <f t="array" ref="M162">IF(L162="eligible",IF(OR((SUM(COUNTIF('CASE DATA'!U163:AF163,TABLES!$P$2:$P$19&amp;"*"))&gt;0),LEFT('CASE DATA'!U163:AF163,4)="717C", LEFT('CASE DATA'!U163:AF163, 3)="719", LEFT('CASE DATA'!U163:AF163,3)="720", LEFT('CASE DATA'!U163:AF163,3)="724", LEFT('CASE DATA'!U163:AF163,3)="726", LEFT('CASE DATA'!U163:AF163,3)="728", LEFT('CASE DATA'!U163:AF163,4)="901A"), "ineligible misd","eligible"),"n/a")</f>
        <v>n/a</v>
      </c>
      <c r="N162" s="168" t="str">
        <f>IF(M162="eligible",IF(COUNTIF('CASE DATA'!$C$4:$C$200, "")-COUNTIF('CASE DATA'!$A$4:$A$200, "")&gt;0, "YES","NO"),"N/A")</f>
        <v>N/A</v>
      </c>
      <c r="O162" s="168" t="str">
        <f xml:space="preserve"> IF(M162="eligible",'CASE DATA'!K163,"N/A")</f>
        <v>N/A</v>
      </c>
      <c r="P162" s="168" t="str">
        <f xml:space="preserve"> IF(M162="eligible",'CASE DATA'!I163+'CASE DATA'!J163+'CASE DATA'!L163+'CASE DATA'!M163+'CASE DATA'!N163+'CASE DATA'!O163+'CASE DATA'!M163+'CASE DATA'!Q163+'CASE DATA'!R163,"N/A")</f>
        <v>N/A</v>
      </c>
      <c r="Q162" s="8" t="str">
        <f>IF(M162="eligible",IF(C162+2920&lt;'BASIC INFO'!$B$3, "YES", "NO"),"N/A")</f>
        <v>N/A</v>
      </c>
      <c r="R162" s="169" t="str">
        <f xml:space="preserve"> IF(OR('CASE DATA'!F163="DEF"), "YES", "NO")</f>
        <v>NO</v>
      </c>
      <c r="S162" s="152" t="str">
        <f>IF(R162="YES",'CASE DATA'!H163,"N/A")</f>
        <v>N/A</v>
      </c>
      <c r="T162" s="168" t="str">
        <f xml:space="preserve"> IF(R162="YES",'CASE DATA'!K163,"N/A")</f>
        <v>N/A</v>
      </c>
      <c r="U162" s="168" t="str">
        <f>IF(R162="YES",'CASE DATA'!I163+'CASE DATA'!J163+'CASE DATA'!L163+'CASE DATA'!M163+'CASE DATA'!N163+'CASE DATA'!O163+'CASE DATA'!P163+'CASE DATA'!Q163+'CASE DATA'!R163,"N/A")</f>
        <v>N/A</v>
      </c>
      <c r="V162" s="172" t="str">
        <f>IF(OR('CASE DATA'!E163="123.46",'CASE DATA'!E163="123.47"),"YES","NO")</f>
        <v>NO</v>
      </c>
      <c r="W162" s="172"/>
      <c r="X162" s="168" t="str">
        <f>IF(V162="YES",IF(C162+730.5&lt;'BASIC INFO'!$B$3, "YES","NO"), "N/A")</f>
        <v>N/A</v>
      </c>
      <c r="Y162" s="172" t="str">
        <f t="shared" si="2"/>
        <v>NO</v>
      </c>
      <c r="Z162" s="170" t="str">
        <f xml:space="preserve"> IF('BASIC INFO'!$B$6+6574.5&gt;C162, "YES", "NO")</f>
        <v>YES</v>
      </c>
    </row>
    <row r="163" spans="1:26" x14ac:dyDescent="0.3">
      <c r="A163" s="152" t="str">
        <f xml:space="preserve"> IF('CASE DATA'!A164="","",'CASE DATA'!A164)</f>
        <v/>
      </c>
      <c r="B163" s="152" t="str">
        <f xml:space="preserve"> IF('CASE DATA'!A164="","",'CASE DATA'!E164)</f>
        <v/>
      </c>
      <c r="C163" s="153">
        <f xml:space="preserve"> 'CASE DATA'!C164</f>
        <v>0</v>
      </c>
      <c r="D163" s="8" t="str">
        <f xml:space="preserve"> IF(OR('CASE DATA'!F164="JUV", 'CASE DATA'!F164="JWV"), "YES", "NO")</f>
        <v>NO</v>
      </c>
      <c r="E163" s="8" t="str" cm="1">
        <f t="array" ref="E163">IF(D163="YES",IF(SUM(COUNTIF('CASE DATA'!$F$4:$F$200, {"GTR","GPL","DEF","JUV"}))&gt;0, "YES","NO"),"N/A")</f>
        <v>N/A</v>
      </c>
      <c r="F163" s="8" t="str">
        <f>IF(D163="YES",IF(COUNTIF('CASE DATA'!$C$4:$C$200, "")-COUNTIF('CASE DATA'!$A$4:$A$200, "")&gt;0, "YES","NO"),"N/A")</f>
        <v>N/A</v>
      </c>
      <c r="G163" s="154" t="str">
        <f xml:space="preserve"> _xlfn.IFS(D163="NO", "N/A", AND('BASIC INFO'!$B$3&gt;'BASIC INFO'!$B$6+6574.5, C163+730.5&lt;'BASIC INFO'!$B$3), "YES", 'BASIC INFO'!$B$3&lt;('BASIC INFO'!$B$6+6574.5), "NOT YET 18", C163+730.5&gt;'BASIC INFO'!$B$3, "NOT YET 2 YEARS")</f>
        <v>N/A</v>
      </c>
      <c r="H163" s="169" t="str">
        <f xml:space="preserve"> IF(LEFT('CASE DATA'!E164,4)&lt;&gt;"321.",IF(OR('CASE DATA'!F164="DISM", 'CASE DATA'!F164="ACQ", 'CASE DATA'!F164="NOTF", 'CASE DATA'!F164="WTHD", 'CASE DATA'!F164="TNSF"), "YES", "NO"), "TRAFFIC")</f>
        <v>NO</v>
      </c>
      <c r="I163" s="168" t="str">
        <f xml:space="preserve"> IF(H163="YES",'CASE DATA'!K164,"N/A")</f>
        <v>N/A</v>
      </c>
      <c r="J163" s="168" t="str">
        <f>IF(H163="YES",'CASE DATA'!I164+'CASE DATA'!J164+'CASE DATA'!L164+'CASE DATA'!M164+'CASE DATA'!N164+'CASE DATA'!O164+'CASE DATA'!P164+'CASE DATA'!Q164+'CASE DATA'!R164,"N/A")</f>
        <v>N/A</v>
      </c>
      <c r="K163" s="152" t="str">
        <f xml:space="preserve"> IF(H163="YES",IF(C163+180&lt;'BASIC INFO'!$B$3, "YES", "NO"),"N/A")</f>
        <v>N/A</v>
      </c>
      <c r="L163" s="168" t="str" cm="1">
        <f t="array" ref="L163">IF(OR('CASE DATA'!F164="GTR", 'CASE DATA'!F164="GPL"),IF(SUM(COUNTIF('CASE DATA'!U164:AF164, TABLES!$N$2:$N$217&amp;"*"))&gt;0,"felony","eligible"),"n/a")</f>
        <v>n/a</v>
      </c>
      <c r="M163" s="168" t="str" cm="1">
        <f t="array" ref="M163">IF(L163="eligible",IF(OR((SUM(COUNTIF('CASE DATA'!U164:AF164,TABLES!$P$2:$P$19&amp;"*"))&gt;0),LEFT('CASE DATA'!U164:AF164,4)="717C", LEFT('CASE DATA'!U164:AF164, 3)="719", LEFT('CASE DATA'!U164:AF164,3)="720", LEFT('CASE DATA'!U164:AF164,3)="724", LEFT('CASE DATA'!U164:AF164,3)="726", LEFT('CASE DATA'!U164:AF164,3)="728", LEFT('CASE DATA'!U164:AF164,4)="901A"), "ineligible misd","eligible"),"n/a")</f>
        <v>n/a</v>
      </c>
      <c r="N163" s="168" t="str">
        <f>IF(M163="eligible",IF(COUNTIF('CASE DATA'!$C$4:$C$200, "")-COUNTIF('CASE DATA'!$A$4:$A$200, "")&gt;0, "YES","NO"),"N/A")</f>
        <v>N/A</v>
      </c>
      <c r="O163" s="168" t="str">
        <f xml:space="preserve"> IF(M163="eligible",'CASE DATA'!K164,"N/A")</f>
        <v>N/A</v>
      </c>
      <c r="P163" s="168" t="str">
        <f xml:space="preserve"> IF(M163="eligible",'CASE DATA'!I164+'CASE DATA'!J164+'CASE DATA'!L164+'CASE DATA'!M164+'CASE DATA'!N164+'CASE DATA'!O164+'CASE DATA'!M164+'CASE DATA'!Q164+'CASE DATA'!R164,"N/A")</f>
        <v>N/A</v>
      </c>
      <c r="Q163" s="8" t="str">
        <f>IF(M163="eligible",IF(C163+2920&lt;'BASIC INFO'!$B$3, "YES", "NO"),"N/A")</f>
        <v>N/A</v>
      </c>
      <c r="R163" s="169" t="str">
        <f xml:space="preserve"> IF(OR('CASE DATA'!F164="DEF"), "YES", "NO")</f>
        <v>NO</v>
      </c>
      <c r="S163" s="152" t="str">
        <f>IF(R163="YES",'CASE DATA'!H164,"N/A")</f>
        <v>N/A</v>
      </c>
      <c r="T163" s="168" t="str">
        <f xml:space="preserve"> IF(R163="YES",'CASE DATA'!K164,"N/A")</f>
        <v>N/A</v>
      </c>
      <c r="U163" s="168" t="str">
        <f>IF(R163="YES",'CASE DATA'!I164+'CASE DATA'!J164+'CASE DATA'!L164+'CASE DATA'!M164+'CASE DATA'!N164+'CASE DATA'!O164+'CASE DATA'!P164+'CASE DATA'!Q164+'CASE DATA'!R164,"N/A")</f>
        <v>N/A</v>
      </c>
      <c r="V163" s="172" t="str">
        <f>IF(OR('CASE DATA'!E164="123.46",'CASE DATA'!E164="123.47"),"YES","NO")</f>
        <v>NO</v>
      </c>
      <c r="W163" s="172"/>
      <c r="X163" s="168" t="str">
        <f>IF(V163="YES",IF(C163+730.5&lt;'BASIC INFO'!$B$3, "YES","NO"), "N/A")</f>
        <v>N/A</v>
      </c>
      <c r="Y163" s="172" t="str">
        <f t="shared" si="2"/>
        <v>NO</v>
      </c>
      <c r="Z163" s="170" t="str">
        <f xml:space="preserve"> IF('BASIC INFO'!$B$6+6574.5&gt;C163, "YES", "NO")</f>
        <v>YES</v>
      </c>
    </row>
    <row r="164" spans="1:26" x14ac:dyDescent="0.3">
      <c r="A164" s="152" t="str">
        <f xml:space="preserve"> IF('CASE DATA'!A165="","",'CASE DATA'!A165)</f>
        <v/>
      </c>
      <c r="B164" s="152" t="str">
        <f xml:space="preserve"> IF('CASE DATA'!A165="","",'CASE DATA'!E165)</f>
        <v/>
      </c>
      <c r="C164" s="153">
        <f xml:space="preserve"> 'CASE DATA'!C165</f>
        <v>0</v>
      </c>
      <c r="D164" s="8" t="str">
        <f xml:space="preserve"> IF(OR('CASE DATA'!F165="JUV", 'CASE DATA'!F165="JWV"), "YES", "NO")</f>
        <v>NO</v>
      </c>
      <c r="E164" s="8" t="str" cm="1">
        <f t="array" ref="E164">IF(D164="YES",IF(SUM(COUNTIF('CASE DATA'!$F$4:$F$200, {"GTR","GPL","DEF","JUV"}))&gt;0, "YES","NO"),"N/A")</f>
        <v>N/A</v>
      </c>
      <c r="F164" s="8" t="str">
        <f>IF(D164="YES",IF(COUNTIF('CASE DATA'!$C$4:$C$200, "")-COUNTIF('CASE DATA'!$A$4:$A$200, "")&gt;0, "YES","NO"),"N/A")</f>
        <v>N/A</v>
      </c>
      <c r="G164" s="154" t="str">
        <f xml:space="preserve"> _xlfn.IFS(D164="NO", "N/A", AND('BASIC INFO'!$B$3&gt;'BASIC INFO'!$B$6+6574.5, C164+730.5&lt;'BASIC INFO'!$B$3), "YES", 'BASIC INFO'!$B$3&lt;('BASIC INFO'!$B$6+6574.5), "NOT YET 18", C164+730.5&gt;'BASIC INFO'!$B$3, "NOT YET 2 YEARS")</f>
        <v>N/A</v>
      </c>
      <c r="H164" s="169" t="str">
        <f xml:space="preserve"> IF(LEFT('CASE DATA'!E165,4)&lt;&gt;"321.",IF(OR('CASE DATA'!F165="DISM", 'CASE DATA'!F165="ACQ", 'CASE DATA'!F165="NOTF", 'CASE DATA'!F165="WTHD", 'CASE DATA'!F165="TNSF"), "YES", "NO"), "TRAFFIC")</f>
        <v>NO</v>
      </c>
      <c r="I164" s="168" t="str">
        <f xml:space="preserve"> IF(H164="YES",'CASE DATA'!K165,"N/A")</f>
        <v>N/A</v>
      </c>
      <c r="J164" s="168" t="str">
        <f>IF(H164="YES",'CASE DATA'!I165+'CASE DATA'!J165+'CASE DATA'!L165+'CASE DATA'!M165+'CASE DATA'!N165+'CASE DATA'!O165+'CASE DATA'!P165+'CASE DATA'!Q165+'CASE DATA'!R165,"N/A")</f>
        <v>N/A</v>
      </c>
      <c r="K164" s="152" t="str">
        <f xml:space="preserve"> IF(H164="YES",IF(C164+180&lt;'BASIC INFO'!$B$3, "YES", "NO"),"N/A")</f>
        <v>N/A</v>
      </c>
      <c r="L164" s="168" t="str" cm="1">
        <f t="array" ref="L164">IF(OR('CASE DATA'!F165="GTR", 'CASE DATA'!F165="GPL"),IF(SUM(COUNTIF('CASE DATA'!U165:AF165, TABLES!$N$2:$N$217&amp;"*"))&gt;0,"felony","eligible"),"n/a")</f>
        <v>n/a</v>
      </c>
      <c r="M164" s="168" t="str" cm="1">
        <f t="array" ref="M164">IF(L164="eligible",IF(OR((SUM(COUNTIF('CASE DATA'!U165:AF165,TABLES!$P$2:$P$19&amp;"*"))&gt;0),LEFT('CASE DATA'!U165:AF165,4)="717C", LEFT('CASE DATA'!U165:AF165, 3)="719", LEFT('CASE DATA'!U165:AF165,3)="720", LEFT('CASE DATA'!U165:AF165,3)="724", LEFT('CASE DATA'!U165:AF165,3)="726", LEFT('CASE DATA'!U165:AF165,3)="728", LEFT('CASE DATA'!U165:AF165,4)="901A"), "ineligible misd","eligible"),"n/a")</f>
        <v>n/a</v>
      </c>
      <c r="N164" s="168" t="str">
        <f>IF(M164="eligible",IF(COUNTIF('CASE DATA'!$C$4:$C$200, "")-COUNTIF('CASE DATA'!$A$4:$A$200, "")&gt;0, "YES","NO"),"N/A")</f>
        <v>N/A</v>
      </c>
      <c r="O164" s="168" t="str">
        <f xml:space="preserve"> IF(M164="eligible",'CASE DATA'!K165,"N/A")</f>
        <v>N/A</v>
      </c>
      <c r="P164" s="168" t="str">
        <f xml:space="preserve"> IF(M164="eligible",'CASE DATA'!I165+'CASE DATA'!J165+'CASE DATA'!L165+'CASE DATA'!M165+'CASE DATA'!N165+'CASE DATA'!O165+'CASE DATA'!M165+'CASE DATA'!Q165+'CASE DATA'!R165,"N/A")</f>
        <v>N/A</v>
      </c>
      <c r="Q164" s="8" t="str">
        <f>IF(M164="eligible",IF(C164+2920&lt;'BASIC INFO'!$B$3, "YES", "NO"),"N/A")</f>
        <v>N/A</v>
      </c>
      <c r="R164" s="169" t="str">
        <f xml:space="preserve"> IF(OR('CASE DATA'!F165="DEF"), "YES", "NO")</f>
        <v>NO</v>
      </c>
      <c r="S164" s="152" t="str">
        <f>IF(R164="YES",'CASE DATA'!H165,"N/A")</f>
        <v>N/A</v>
      </c>
      <c r="T164" s="168" t="str">
        <f xml:space="preserve"> IF(R164="YES",'CASE DATA'!K165,"N/A")</f>
        <v>N/A</v>
      </c>
      <c r="U164" s="168" t="str">
        <f>IF(R164="YES",'CASE DATA'!I165+'CASE DATA'!J165+'CASE DATA'!L165+'CASE DATA'!M165+'CASE DATA'!N165+'CASE DATA'!O165+'CASE DATA'!P165+'CASE DATA'!Q165+'CASE DATA'!R165,"N/A")</f>
        <v>N/A</v>
      </c>
      <c r="V164" s="172" t="str">
        <f>IF(OR('CASE DATA'!E165="123.46",'CASE DATA'!E165="123.47"),"YES","NO")</f>
        <v>NO</v>
      </c>
      <c r="W164" s="172"/>
      <c r="X164" s="168" t="str">
        <f>IF(V164="YES",IF(C164+730.5&lt;'BASIC INFO'!$B$3, "YES","NO"), "N/A")</f>
        <v>N/A</v>
      </c>
      <c r="Y164" s="172" t="str">
        <f t="shared" si="2"/>
        <v>NO</v>
      </c>
      <c r="Z164" s="170" t="str">
        <f xml:space="preserve"> IF('BASIC INFO'!$B$6+6574.5&gt;C164, "YES", "NO")</f>
        <v>YES</v>
      </c>
    </row>
    <row r="165" spans="1:26" x14ac:dyDescent="0.3">
      <c r="A165" s="152" t="str">
        <f xml:space="preserve"> IF('CASE DATA'!A166="","",'CASE DATA'!A166)</f>
        <v/>
      </c>
      <c r="B165" s="152" t="str">
        <f xml:space="preserve"> IF('CASE DATA'!A166="","",'CASE DATA'!E166)</f>
        <v/>
      </c>
      <c r="C165" s="153">
        <f xml:space="preserve"> 'CASE DATA'!C166</f>
        <v>0</v>
      </c>
      <c r="D165" s="8" t="str">
        <f xml:space="preserve"> IF(OR('CASE DATA'!F166="JUV", 'CASE DATA'!F166="JWV"), "YES", "NO")</f>
        <v>NO</v>
      </c>
      <c r="E165" s="8" t="str" cm="1">
        <f t="array" ref="E165">IF(D165="YES",IF(SUM(COUNTIF('CASE DATA'!$F$4:$F$200, {"GTR","GPL","DEF","JUV"}))&gt;0, "YES","NO"),"N/A")</f>
        <v>N/A</v>
      </c>
      <c r="F165" s="8" t="str">
        <f>IF(D165="YES",IF(COUNTIF('CASE DATA'!$C$4:$C$200, "")-COUNTIF('CASE DATA'!$A$4:$A$200, "")&gt;0, "YES","NO"),"N/A")</f>
        <v>N/A</v>
      </c>
      <c r="G165" s="154" t="str">
        <f xml:space="preserve"> _xlfn.IFS(D165="NO", "N/A", AND('BASIC INFO'!$B$3&gt;'BASIC INFO'!$B$6+6574.5, C165+730.5&lt;'BASIC INFO'!$B$3), "YES", 'BASIC INFO'!$B$3&lt;('BASIC INFO'!$B$6+6574.5), "NOT YET 18", C165+730.5&gt;'BASIC INFO'!$B$3, "NOT YET 2 YEARS")</f>
        <v>N/A</v>
      </c>
      <c r="H165" s="169" t="str">
        <f xml:space="preserve"> IF(LEFT('CASE DATA'!E166,4)&lt;&gt;"321.",IF(OR('CASE DATA'!F166="DISM", 'CASE DATA'!F166="ACQ", 'CASE DATA'!F166="NOTF", 'CASE DATA'!F166="WTHD", 'CASE DATA'!F166="TNSF"), "YES", "NO"), "TRAFFIC")</f>
        <v>NO</v>
      </c>
      <c r="I165" s="168" t="str">
        <f xml:space="preserve"> IF(H165="YES",'CASE DATA'!K166,"N/A")</f>
        <v>N/A</v>
      </c>
      <c r="J165" s="168" t="str">
        <f>IF(H165="YES",'CASE DATA'!I166+'CASE DATA'!J166+'CASE DATA'!L166+'CASE DATA'!M166+'CASE DATA'!N166+'CASE DATA'!O166+'CASE DATA'!P166+'CASE DATA'!Q166+'CASE DATA'!R166,"N/A")</f>
        <v>N/A</v>
      </c>
      <c r="K165" s="152" t="str">
        <f xml:space="preserve"> IF(H165="YES",IF(C165+180&lt;'BASIC INFO'!$B$3, "YES", "NO"),"N/A")</f>
        <v>N/A</v>
      </c>
      <c r="L165" s="168" t="str" cm="1">
        <f t="array" ref="L165">IF(OR('CASE DATA'!F166="GTR", 'CASE DATA'!F166="GPL"),IF(SUM(COUNTIF('CASE DATA'!U166:AF166, TABLES!$N$2:$N$217&amp;"*"))&gt;0,"felony","eligible"),"n/a")</f>
        <v>n/a</v>
      </c>
      <c r="M165" s="168" t="str" cm="1">
        <f t="array" ref="M165">IF(L165="eligible",IF(OR((SUM(COUNTIF('CASE DATA'!U166:AF166,TABLES!$P$2:$P$19&amp;"*"))&gt;0),LEFT('CASE DATA'!U166:AF166,4)="717C", LEFT('CASE DATA'!U166:AF166, 3)="719", LEFT('CASE DATA'!U166:AF166,3)="720", LEFT('CASE DATA'!U166:AF166,3)="724", LEFT('CASE DATA'!U166:AF166,3)="726", LEFT('CASE DATA'!U166:AF166,3)="728", LEFT('CASE DATA'!U166:AF166,4)="901A"), "ineligible misd","eligible"),"n/a")</f>
        <v>n/a</v>
      </c>
      <c r="N165" s="168" t="str">
        <f>IF(M165="eligible",IF(COUNTIF('CASE DATA'!$C$4:$C$200, "")-COUNTIF('CASE DATA'!$A$4:$A$200, "")&gt;0, "YES","NO"),"N/A")</f>
        <v>N/A</v>
      </c>
      <c r="O165" s="168" t="str">
        <f xml:space="preserve"> IF(M165="eligible",'CASE DATA'!K166,"N/A")</f>
        <v>N/A</v>
      </c>
      <c r="P165" s="168" t="str">
        <f xml:space="preserve"> IF(M165="eligible",'CASE DATA'!I166+'CASE DATA'!J166+'CASE DATA'!L166+'CASE DATA'!M166+'CASE DATA'!N166+'CASE DATA'!O166+'CASE DATA'!M166+'CASE DATA'!Q166+'CASE DATA'!R166,"N/A")</f>
        <v>N/A</v>
      </c>
      <c r="Q165" s="8" t="str">
        <f>IF(M165="eligible",IF(C165+2920&lt;'BASIC INFO'!$B$3, "YES", "NO"),"N/A")</f>
        <v>N/A</v>
      </c>
      <c r="R165" s="169" t="str">
        <f xml:space="preserve"> IF(OR('CASE DATA'!F166="DEF"), "YES", "NO")</f>
        <v>NO</v>
      </c>
      <c r="S165" s="152" t="str">
        <f>IF(R165="YES",'CASE DATA'!H166,"N/A")</f>
        <v>N/A</v>
      </c>
      <c r="T165" s="168" t="str">
        <f xml:space="preserve"> IF(R165="YES",'CASE DATA'!K166,"N/A")</f>
        <v>N/A</v>
      </c>
      <c r="U165" s="168" t="str">
        <f>IF(R165="YES",'CASE DATA'!I166+'CASE DATA'!J166+'CASE DATA'!L166+'CASE DATA'!M166+'CASE DATA'!N166+'CASE DATA'!O166+'CASE DATA'!P166+'CASE DATA'!Q166+'CASE DATA'!R166,"N/A")</f>
        <v>N/A</v>
      </c>
      <c r="V165" s="172" t="str">
        <f>IF(OR('CASE DATA'!E166="123.46",'CASE DATA'!E166="123.47"),"YES","NO")</f>
        <v>NO</v>
      </c>
      <c r="W165" s="172"/>
      <c r="X165" s="168" t="str">
        <f>IF(V165="YES",IF(C165+730.5&lt;'BASIC INFO'!$B$3, "YES","NO"), "N/A")</f>
        <v>N/A</v>
      </c>
      <c r="Y165" s="172" t="str">
        <f t="shared" ref="Y165:Y200" si="3">V165</f>
        <v>NO</v>
      </c>
      <c r="Z165" s="170" t="str">
        <f xml:space="preserve"> IF('BASIC INFO'!$B$6+6574.5&gt;C165, "YES", "NO")</f>
        <v>YES</v>
      </c>
    </row>
    <row r="166" spans="1:26" x14ac:dyDescent="0.3">
      <c r="A166" s="152" t="str">
        <f xml:space="preserve"> IF('CASE DATA'!A167="","",'CASE DATA'!A167)</f>
        <v/>
      </c>
      <c r="B166" s="152" t="str">
        <f xml:space="preserve"> IF('CASE DATA'!A167="","",'CASE DATA'!E167)</f>
        <v/>
      </c>
      <c r="C166" s="153">
        <f xml:space="preserve"> 'CASE DATA'!C167</f>
        <v>0</v>
      </c>
      <c r="D166" s="8" t="str">
        <f xml:space="preserve"> IF(OR('CASE DATA'!F167="JUV", 'CASE DATA'!F167="JWV"), "YES", "NO")</f>
        <v>NO</v>
      </c>
      <c r="E166" s="8" t="str" cm="1">
        <f t="array" ref="E166">IF(D166="YES",IF(SUM(COUNTIF('CASE DATA'!$F$4:$F$200, {"GTR","GPL","DEF","JUV"}))&gt;0, "YES","NO"),"N/A")</f>
        <v>N/A</v>
      </c>
      <c r="F166" s="8" t="str">
        <f>IF(D166="YES",IF(COUNTIF('CASE DATA'!$C$4:$C$200, "")-COUNTIF('CASE DATA'!$A$4:$A$200, "")&gt;0, "YES","NO"),"N/A")</f>
        <v>N/A</v>
      </c>
      <c r="G166" s="154" t="str">
        <f xml:space="preserve"> _xlfn.IFS(D166="NO", "N/A", AND('BASIC INFO'!$B$3&gt;'BASIC INFO'!$B$6+6574.5, C166+730.5&lt;'BASIC INFO'!$B$3), "YES", 'BASIC INFO'!$B$3&lt;('BASIC INFO'!$B$6+6574.5), "NOT YET 18", C166+730.5&gt;'BASIC INFO'!$B$3, "NOT YET 2 YEARS")</f>
        <v>N/A</v>
      </c>
      <c r="H166" s="169" t="str">
        <f xml:space="preserve"> IF(LEFT('CASE DATA'!E167,4)&lt;&gt;"321.",IF(OR('CASE DATA'!F167="DISM", 'CASE DATA'!F167="ACQ", 'CASE DATA'!F167="NOTF", 'CASE DATA'!F167="WTHD", 'CASE DATA'!F167="TNSF"), "YES", "NO"), "TRAFFIC")</f>
        <v>NO</v>
      </c>
      <c r="I166" s="168" t="str">
        <f xml:space="preserve"> IF(H166="YES",'CASE DATA'!K167,"N/A")</f>
        <v>N/A</v>
      </c>
      <c r="J166" s="168" t="str">
        <f>IF(H166="YES",'CASE DATA'!I167+'CASE DATA'!J167+'CASE DATA'!L167+'CASE DATA'!M167+'CASE DATA'!N167+'CASE DATA'!O167+'CASE DATA'!P167+'CASE DATA'!Q167+'CASE DATA'!R167,"N/A")</f>
        <v>N/A</v>
      </c>
      <c r="K166" s="152" t="str">
        <f xml:space="preserve"> IF(H166="YES",IF(C166+180&lt;'BASIC INFO'!$B$3, "YES", "NO"),"N/A")</f>
        <v>N/A</v>
      </c>
      <c r="L166" s="168" t="str" cm="1">
        <f t="array" ref="L166">IF(OR('CASE DATA'!F167="GTR", 'CASE DATA'!F167="GPL"),IF(SUM(COUNTIF('CASE DATA'!U167:AF167, TABLES!$N$2:$N$217&amp;"*"))&gt;0,"felony","eligible"),"n/a")</f>
        <v>n/a</v>
      </c>
      <c r="M166" s="168" t="str" cm="1">
        <f t="array" ref="M166">IF(L166="eligible",IF(OR((SUM(COUNTIF('CASE DATA'!U167:AF167,TABLES!$P$2:$P$19&amp;"*"))&gt;0),LEFT('CASE DATA'!U167:AF167,4)="717C", LEFT('CASE DATA'!U167:AF167, 3)="719", LEFT('CASE DATA'!U167:AF167,3)="720", LEFT('CASE DATA'!U167:AF167,3)="724", LEFT('CASE DATA'!U167:AF167,3)="726", LEFT('CASE DATA'!U167:AF167,3)="728", LEFT('CASE DATA'!U167:AF167,4)="901A"), "ineligible misd","eligible"),"n/a")</f>
        <v>n/a</v>
      </c>
      <c r="N166" s="168" t="str">
        <f>IF(M166="eligible",IF(COUNTIF('CASE DATA'!$C$4:$C$200, "")-COUNTIF('CASE DATA'!$A$4:$A$200, "")&gt;0, "YES","NO"),"N/A")</f>
        <v>N/A</v>
      </c>
      <c r="O166" s="168" t="str">
        <f xml:space="preserve"> IF(M166="eligible",'CASE DATA'!K167,"N/A")</f>
        <v>N/A</v>
      </c>
      <c r="P166" s="168" t="str">
        <f xml:space="preserve"> IF(M166="eligible",'CASE DATA'!I167+'CASE DATA'!J167+'CASE DATA'!L167+'CASE DATA'!M167+'CASE DATA'!N167+'CASE DATA'!O167+'CASE DATA'!M167+'CASE DATA'!Q167+'CASE DATA'!R167,"N/A")</f>
        <v>N/A</v>
      </c>
      <c r="Q166" s="8" t="str">
        <f>IF(M166="eligible",IF(C166+2920&lt;'BASIC INFO'!$B$3, "YES", "NO"),"N/A")</f>
        <v>N/A</v>
      </c>
      <c r="R166" s="169" t="str">
        <f xml:space="preserve"> IF(OR('CASE DATA'!F167="DEF"), "YES", "NO")</f>
        <v>NO</v>
      </c>
      <c r="S166" s="152" t="str">
        <f>IF(R166="YES",'CASE DATA'!H167,"N/A")</f>
        <v>N/A</v>
      </c>
      <c r="T166" s="168" t="str">
        <f xml:space="preserve"> IF(R166="YES",'CASE DATA'!K167,"N/A")</f>
        <v>N/A</v>
      </c>
      <c r="U166" s="168" t="str">
        <f>IF(R166="YES",'CASE DATA'!I167+'CASE DATA'!J167+'CASE DATA'!L167+'CASE DATA'!M167+'CASE DATA'!N167+'CASE DATA'!O167+'CASE DATA'!P167+'CASE DATA'!Q167+'CASE DATA'!R167,"N/A")</f>
        <v>N/A</v>
      </c>
      <c r="V166" s="172" t="str">
        <f>IF(OR('CASE DATA'!E167="123.46",'CASE DATA'!E167="123.47"),"YES","NO")</f>
        <v>NO</v>
      </c>
      <c r="W166" s="172"/>
      <c r="X166" s="168" t="str">
        <f>IF(V166="YES",IF(C166+730.5&lt;'BASIC INFO'!$B$3, "YES","NO"), "N/A")</f>
        <v>N/A</v>
      </c>
      <c r="Y166" s="172" t="str">
        <f t="shared" si="3"/>
        <v>NO</v>
      </c>
      <c r="Z166" s="170" t="str">
        <f xml:space="preserve"> IF('BASIC INFO'!$B$6+6574.5&gt;C166, "YES", "NO")</f>
        <v>YES</v>
      </c>
    </row>
    <row r="167" spans="1:26" x14ac:dyDescent="0.3">
      <c r="A167" s="152" t="str">
        <f xml:space="preserve"> IF('CASE DATA'!A168="","",'CASE DATA'!A168)</f>
        <v/>
      </c>
      <c r="B167" s="152" t="str">
        <f xml:space="preserve"> IF('CASE DATA'!A168="","",'CASE DATA'!E168)</f>
        <v/>
      </c>
      <c r="C167" s="153">
        <f xml:space="preserve"> 'CASE DATA'!C168</f>
        <v>0</v>
      </c>
      <c r="D167" s="8" t="str">
        <f xml:space="preserve"> IF(OR('CASE DATA'!F168="JUV", 'CASE DATA'!F168="JWV"), "YES", "NO")</f>
        <v>NO</v>
      </c>
      <c r="E167" s="8" t="str" cm="1">
        <f t="array" ref="E167">IF(D167="YES",IF(SUM(COUNTIF('CASE DATA'!$F$4:$F$200, {"GTR","GPL","DEF","JUV"}))&gt;0, "YES","NO"),"N/A")</f>
        <v>N/A</v>
      </c>
      <c r="F167" s="8" t="str">
        <f>IF(D167="YES",IF(COUNTIF('CASE DATA'!$C$4:$C$200, "")-COUNTIF('CASE DATA'!$A$4:$A$200, "")&gt;0, "YES","NO"),"N/A")</f>
        <v>N/A</v>
      </c>
      <c r="G167" s="154" t="str">
        <f xml:space="preserve"> _xlfn.IFS(D167="NO", "N/A", AND('BASIC INFO'!$B$3&gt;'BASIC INFO'!$B$6+6574.5, C167+730.5&lt;'BASIC INFO'!$B$3), "YES", 'BASIC INFO'!$B$3&lt;('BASIC INFO'!$B$6+6574.5), "NOT YET 18", C167+730.5&gt;'BASIC INFO'!$B$3, "NOT YET 2 YEARS")</f>
        <v>N/A</v>
      </c>
      <c r="H167" s="169" t="str">
        <f xml:space="preserve"> IF(LEFT('CASE DATA'!E168,4)&lt;&gt;"321.",IF(OR('CASE DATA'!F168="DISM", 'CASE DATA'!F168="ACQ", 'CASE DATA'!F168="NOTF", 'CASE DATA'!F168="WTHD", 'CASE DATA'!F168="TNSF"), "YES", "NO"), "TRAFFIC")</f>
        <v>NO</v>
      </c>
      <c r="I167" s="168" t="str">
        <f xml:space="preserve"> IF(H167="YES",'CASE DATA'!K168,"N/A")</f>
        <v>N/A</v>
      </c>
      <c r="J167" s="168" t="str">
        <f>IF(H167="YES",'CASE DATA'!I168+'CASE DATA'!J168+'CASE DATA'!L168+'CASE DATA'!M168+'CASE DATA'!N168+'CASE DATA'!O168+'CASE DATA'!P168+'CASE DATA'!Q168+'CASE DATA'!R168,"N/A")</f>
        <v>N/A</v>
      </c>
      <c r="K167" s="152" t="str">
        <f xml:space="preserve"> IF(H167="YES",IF(C167+180&lt;'BASIC INFO'!$B$3, "YES", "NO"),"N/A")</f>
        <v>N/A</v>
      </c>
      <c r="L167" s="168" t="str" cm="1">
        <f t="array" ref="L167">IF(OR('CASE DATA'!F168="GTR", 'CASE DATA'!F168="GPL"),IF(SUM(COUNTIF('CASE DATA'!U168:AF168, TABLES!$N$2:$N$217&amp;"*"))&gt;0,"felony","eligible"),"n/a")</f>
        <v>n/a</v>
      </c>
      <c r="M167" s="168" t="str" cm="1">
        <f t="array" ref="M167">IF(L167="eligible",IF(OR((SUM(COUNTIF('CASE DATA'!U168:AF168,TABLES!$P$2:$P$19&amp;"*"))&gt;0),LEFT('CASE DATA'!U168:AF168,4)="717C", LEFT('CASE DATA'!U168:AF168, 3)="719", LEFT('CASE DATA'!U168:AF168,3)="720", LEFT('CASE DATA'!U168:AF168,3)="724", LEFT('CASE DATA'!U168:AF168,3)="726", LEFT('CASE DATA'!U168:AF168,3)="728", LEFT('CASE DATA'!U168:AF168,4)="901A"), "ineligible misd","eligible"),"n/a")</f>
        <v>n/a</v>
      </c>
      <c r="N167" s="168" t="str">
        <f>IF(M167="eligible",IF(COUNTIF('CASE DATA'!$C$4:$C$200, "")-COUNTIF('CASE DATA'!$A$4:$A$200, "")&gt;0, "YES","NO"),"N/A")</f>
        <v>N/A</v>
      </c>
      <c r="O167" s="168" t="str">
        <f xml:space="preserve"> IF(M167="eligible",'CASE DATA'!K168,"N/A")</f>
        <v>N/A</v>
      </c>
      <c r="P167" s="168" t="str">
        <f xml:space="preserve"> IF(M167="eligible",'CASE DATA'!I168+'CASE DATA'!J168+'CASE DATA'!L168+'CASE DATA'!M168+'CASE DATA'!N168+'CASE DATA'!O168+'CASE DATA'!M168+'CASE DATA'!Q168+'CASE DATA'!R168,"N/A")</f>
        <v>N/A</v>
      </c>
      <c r="Q167" s="8" t="str">
        <f>IF(M167="eligible",IF(C167+2920&lt;'BASIC INFO'!$B$3, "YES", "NO"),"N/A")</f>
        <v>N/A</v>
      </c>
      <c r="R167" s="169" t="str">
        <f xml:space="preserve"> IF(OR('CASE DATA'!F168="DEF"), "YES", "NO")</f>
        <v>NO</v>
      </c>
      <c r="S167" s="152" t="str">
        <f>IF(R167="YES",'CASE DATA'!H168,"N/A")</f>
        <v>N/A</v>
      </c>
      <c r="T167" s="168" t="str">
        <f xml:space="preserve"> IF(R167="YES",'CASE DATA'!K168,"N/A")</f>
        <v>N/A</v>
      </c>
      <c r="U167" s="168" t="str">
        <f>IF(R167="YES",'CASE DATA'!I168+'CASE DATA'!J168+'CASE DATA'!L168+'CASE DATA'!M168+'CASE DATA'!N168+'CASE DATA'!O168+'CASE DATA'!P168+'CASE DATA'!Q168+'CASE DATA'!R168,"N/A")</f>
        <v>N/A</v>
      </c>
      <c r="V167" s="172" t="str">
        <f>IF(OR('CASE DATA'!E168="123.46",'CASE DATA'!E168="123.47"),"YES","NO")</f>
        <v>NO</v>
      </c>
      <c r="W167" s="172"/>
      <c r="X167" s="168" t="str">
        <f>IF(V167="YES",IF(C167+730.5&lt;'BASIC INFO'!$B$3, "YES","NO"), "N/A")</f>
        <v>N/A</v>
      </c>
      <c r="Y167" s="172" t="str">
        <f t="shared" si="3"/>
        <v>NO</v>
      </c>
      <c r="Z167" s="170" t="str">
        <f xml:space="preserve"> IF('BASIC INFO'!$B$6+6574.5&gt;C167, "YES", "NO")</f>
        <v>YES</v>
      </c>
    </row>
    <row r="168" spans="1:26" x14ac:dyDescent="0.3">
      <c r="A168" s="152" t="str">
        <f xml:space="preserve"> IF('CASE DATA'!A169="","",'CASE DATA'!A169)</f>
        <v/>
      </c>
      <c r="B168" s="152" t="str">
        <f xml:space="preserve"> IF('CASE DATA'!A169="","",'CASE DATA'!E169)</f>
        <v/>
      </c>
      <c r="C168" s="153">
        <f xml:space="preserve"> 'CASE DATA'!C169</f>
        <v>0</v>
      </c>
      <c r="D168" s="8" t="str">
        <f xml:space="preserve"> IF(OR('CASE DATA'!F169="JUV", 'CASE DATA'!F169="JWV"), "YES", "NO")</f>
        <v>NO</v>
      </c>
      <c r="E168" s="8" t="str" cm="1">
        <f t="array" ref="E168">IF(D168="YES",IF(SUM(COUNTIF('CASE DATA'!$F$4:$F$200, {"GTR","GPL","DEF","JUV"}))&gt;0, "YES","NO"),"N/A")</f>
        <v>N/A</v>
      </c>
      <c r="F168" s="8" t="str">
        <f>IF(D168="YES",IF(COUNTIF('CASE DATA'!$C$4:$C$200, "")-COUNTIF('CASE DATA'!$A$4:$A$200, "")&gt;0, "YES","NO"),"N/A")</f>
        <v>N/A</v>
      </c>
      <c r="G168" s="154" t="str">
        <f xml:space="preserve"> _xlfn.IFS(D168="NO", "N/A", AND('BASIC INFO'!$B$3&gt;'BASIC INFO'!$B$6+6574.5, C168+730.5&lt;'BASIC INFO'!$B$3), "YES", 'BASIC INFO'!$B$3&lt;('BASIC INFO'!$B$6+6574.5), "NOT YET 18", C168+730.5&gt;'BASIC INFO'!$B$3, "NOT YET 2 YEARS")</f>
        <v>N/A</v>
      </c>
      <c r="H168" s="169" t="str">
        <f xml:space="preserve"> IF(LEFT('CASE DATA'!E169,4)&lt;&gt;"321.",IF(OR('CASE DATA'!F169="DISM", 'CASE DATA'!F169="ACQ", 'CASE DATA'!F169="NOTF", 'CASE DATA'!F169="WTHD", 'CASE DATA'!F169="TNSF"), "YES", "NO"), "TRAFFIC")</f>
        <v>NO</v>
      </c>
      <c r="I168" s="168" t="str">
        <f xml:space="preserve"> IF(H168="YES",'CASE DATA'!K169,"N/A")</f>
        <v>N/A</v>
      </c>
      <c r="J168" s="168" t="str">
        <f>IF(H168="YES",'CASE DATA'!I169+'CASE DATA'!J169+'CASE DATA'!L169+'CASE DATA'!M169+'CASE DATA'!N169+'CASE DATA'!O169+'CASE DATA'!P169+'CASE DATA'!Q169+'CASE DATA'!R169,"N/A")</f>
        <v>N/A</v>
      </c>
      <c r="K168" s="152" t="str">
        <f xml:space="preserve"> IF(H168="YES",IF(C168+180&lt;'BASIC INFO'!$B$3, "YES", "NO"),"N/A")</f>
        <v>N/A</v>
      </c>
      <c r="L168" s="168" t="str" cm="1">
        <f t="array" ref="L168">IF(OR('CASE DATA'!F169="GTR", 'CASE DATA'!F169="GPL"),IF(SUM(COUNTIF('CASE DATA'!U169:AF169, TABLES!$N$2:$N$217&amp;"*"))&gt;0,"felony","eligible"),"n/a")</f>
        <v>n/a</v>
      </c>
      <c r="M168" s="168" t="str" cm="1">
        <f t="array" ref="M168">IF(L168="eligible",IF(OR((SUM(COUNTIF('CASE DATA'!U169:AF169,TABLES!$P$2:$P$19&amp;"*"))&gt;0),LEFT('CASE DATA'!U169:AF169,4)="717C", LEFT('CASE DATA'!U169:AF169, 3)="719", LEFT('CASE DATA'!U169:AF169,3)="720", LEFT('CASE DATA'!U169:AF169,3)="724", LEFT('CASE DATA'!U169:AF169,3)="726", LEFT('CASE DATA'!U169:AF169,3)="728", LEFT('CASE DATA'!U169:AF169,4)="901A"), "ineligible misd","eligible"),"n/a")</f>
        <v>n/a</v>
      </c>
      <c r="N168" s="168" t="str">
        <f>IF(M168="eligible",IF(COUNTIF('CASE DATA'!$C$4:$C$200, "")-COUNTIF('CASE DATA'!$A$4:$A$200, "")&gt;0, "YES","NO"),"N/A")</f>
        <v>N/A</v>
      </c>
      <c r="O168" s="168" t="str">
        <f xml:space="preserve"> IF(M168="eligible",'CASE DATA'!K169,"N/A")</f>
        <v>N/A</v>
      </c>
      <c r="P168" s="168" t="str">
        <f xml:space="preserve"> IF(M168="eligible",'CASE DATA'!I169+'CASE DATA'!J169+'CASE DATA'!L169+'CASE DATA'!M169+'CASE DATA'!N169+'CASE DATA'!O169+'CASE DATA'!M169+'CASE DATA'!Q169+'CASE DATA'!R169,"N/A")</f>
        <v>N/A</v>
      </c>
      <c r="Q168" s="8" t="str">
        <f>IF(M168="eligible",IF(C168+2920&lt;'BASIC INFO'!$B$3, "YES", "NO"),"N/A")</f>
        <v>N/A</v>
      </c>
      <c r="R168" s="169" t="str">
        <f xml:space="preserve"> IF(OR('CASE DATA'!F169="DEF"), "YES", "NO")</f>
        <v>NO</v>
      </c>
      <c r="S168" s="152" t="str">
        <f>IF(R168="YES",'CASE DATA'!H169,"N/A")</f>
        <v>N/A</v>
      </c>
      <c r="T168" s="168" t="str">
        <f xml:space="preserve"> IF(R168="YES",'CASE DATA'!K169,"N/A")</f>
        <v>N/A</v>
      </c>
      <c r="U168" s="168" t="str">
        <f>IF(R168="YES",'CASE DATA'!I169+'CASE DATA'!J169+'CASE DATA'!L169+'CASE DATA'!M169+'CASE DATA'!N169+'CASE DATA'!O169+'CASE DATA'!P169+'CASE DATA'!Q169+'CASE DATA'!R169,"N/A")</f>
        <v>N/A</v>
      </c>
      <c r="V168" s="172" t="str">
        <f>IF(OR('CASE DATA'!E169="123.46",'CASE DATA'!E169="123.47"),"YES","NO")</f>
        <v>NO</v>
      </c>
      <c r="W168" s="172"/>
      <c r="X168" s="168" t="str">
        <f>IF(V168="YES",IF(C168+730.5&lt;'BASIC INFO'!$B$3, "YES","NO"), "N/A")</f>
        <v>N/A</v>
      </c>
      <c r="Y168" s="172" t="str">
        <f t="shared" si="3"/>
        <v>NO</v>
      </c>
      <c r="Z168" s="170" t="str">
        <f xml:space="preserve"> IF('BASIC INFO'!$B$6+6574.5&gt;C168, "YES", "NO")</f>
        <v>YES</v>
      </c>
    </row>
    <row r="169" spans="1:26" x14ac:dyDescent="0.3">
      <c r="A169" s="152" t="str">
        <f xml:space="preserve"> IF('CASE DATA'!A170="","",'CASE DATA'!A170)</f>
        <v/>
      </c>
      <c r="B169" s="152" t="str">
        <f xml:space="preserve"> IF('CASE DATA'!A170="","",'CASE DATA'!E170)</f>
        <v/>
      </c>
      <c r="C169" s="153">
        <f xml:space="preserve"> 'CASE DATA'!C170</f>
        <v>0</v>
      </c>
      <c r="D169" s="8" t="str">
        <f xml:space="preserve"> IF(OR('CASE DATA'!F170="JUV", 'CASE DATA'!F170="JWV"), "YES", "NO")</f>
        <v>NO</v>
      </c>
      <c r="E169" s="8" t="str" cm="1">
        <f t="array" ref="E169">IF(D169="YES",IF(SUM(COUNTIF('CASE DATA'!$F$4:$F$200, {"GTR","GPL","DEF","JUV"}))&gt;0, "YES","NO"),"N/A")</f>
        <v>N/A</v>
      </c>
      <c r="F169" s="8" t="str">
        <f>IF(D169="YES",IF(COUNTIF('CASE DATA'!$C$4:$C$200, "")-COUNTIF('CASE DATA'!$A$4:$A$200, "")&gt;0, "YES","NO"),"N/A")</f>
        <v>N/A</v>
      </c>
      <c r="G169" s="154" t="str">
        <f xml:space="preserve"> _xlfn.IFS(D169="NO", "N/A", AND('BASIC INFO'!$B$3&gt;'BASIC INFO'!$B$6+6574.5, C169+730.5&lt;'BASIC INFO'!$B$3), "YES", 'BASIC INFO'!$B$3&lt;('BASIC INFO'!$B$6+6574.5), "NOT YET 18", C169+730.5&gt;'BASIC INFO'!$B$3, "NOT YET 2 YEARS")</f>
        <v>N/A</v>
      </c>
      <c r="H169" s="169" t="str">
        <f xml:space="preserve"> IF(LEFT('CASE DATA'!E170,4)&lt;&gt;"321.",IF(OR('CASE DATA'!F170="DISM", 'CASE DATA'!F170="ACQ", 'CASE DATA'!F170="NOTF", 'CASE DATA'!F170="WTHD", 'CASE DATA'!F170="TNSF"), "YES", "NO"), "TRAFFIC")</f>
        <v>NO</v>
      </c>
      <c r="I169" s="168" t="str">
        <f xml:space="preserve"> IF(H169="YES",'CASE DATA'!K170,"N/A")</f>
        <v>N/A</v>
      </c>
      <c r="J169" s="168" t="str">
        <f>IF(H169="YES",'CASE DATA'!I170+'CASE DATA'!J170+'CASE DATA'!L170+'CASE DATA'!M170+'CASE DATA'!N170+'CASE DATA'!O170+'CASE DATA'!P170+'CASE DATA'!Q170+'CASE DATA'!R170,"N/A")</f>
        <v>N/A</v>
      </c>
      <c r="K169" s="152" t="str">
        <f xml:space="preserve"> IF(H169="YES",IF(C169+180&lt;'BASIC INFO'!$B$3, "YES", "NO"),"N/A")</f>
        <v>N/A</v>
      </c>
      <c r="L169" s="168" t="str" cm="1">
        <f t="array" ref="L169">IF(OR('CASE DATA'!F170="GTR", 'CASE DATA'!F170="GPL"),IF(SUM(COUNTIF('CASE DATA'!U170:AF170, TABLES!$N$2:$N$217&amp;"*"))&gt;0,"felony","eligible"),"n/a")</f>
        <v>n/a</v>
      </c>
      <c r="M169" s="168" t="str" cm="1">
        <f t="array" ref="M169">IF(L169="eligible",IF(OR((SUM(COUNTIF('CASE DATA'!U170:AF170,TABLES!$P$2:$P$19&amp;"*"))&gt;0),LEFT('CASE DATA'!U170:AF170,4)="717C", LEFT('CASE DATA'!U170:AF170, 3)="719", LEFT('CASE DATA'!U170:AF170,3)="720", LEFT('CASE DATA'!U170:AF170,3)="724", LEFT('CASE DATA'!U170:AF170,3)="726", LEFT('CASE DATA'!U170:AF170,3)="728", LEFT('CASE DATA'!U170:AF170,4)="901A"), "ineligible misd","eligible"),"n/a")</f>
        <v>n/a</v>
      </c>
      <c r="N169" s="168" t="str">
        <f>IF(M169="eligible",IF(COUNTIF('CASE DATA'!$C$4:$C$200, "")-COUNTIF('CASE DATA'!$A$4:$A$200, "")&gt;0, "YES","NO"),"N/A")</f>
        <v>N/A</v>
      </c>
      <c r="O169" s="168" t="str">
        <f xml:space="preserve"> IF(M169="eligible",'CASE DATA'!K170,"N/A")</f>
        <v>N/A</v>
      </c>
      <c r="P169" s="168" t="str">
        <f xml:space="preserve"> IF(M169="eligible",'CASE DATA'!I170+'CASE DATA'!J170+'CASE DATA'!L170+'CASE DATA'!M170+'CASE DATA'!N170+'CASE DATA'!O170+'CASE DATA'!M170+'CASE DATA'!Q170+'CASE DATA'!R170,"N/A")</f>
        <v>N/A</v>
      </c>
      <c r="Q169" s="8" t="str">
        <f>IF(M169="eligible",IF(C169+2920&lt;'BASIC INFO'!$B$3, "YES", "NO"),"N/A")</f>
        <v>N/A</v>
      </c>
      <c r="R169" s="169" t="str">
        <f xml:space="preserve"> IF(OR('CASE DATA'!F170="DEF"), "YES", "NO")</f>
        <v>NO</v>
      </c>
      <c r="S169" s="152" t="str">
        <f>IF(R169="YES",'CASE DATA'!H170,"N/A")</f>
        <v>N/A</v>
      </c>
      <c r="T169" s="168" t="str">
        <f xml:space="preserve"> IF(R169="YES",'CASE DATA'!K170,"N/A")</f>
        <v>N/A</v>
      </c>
      <c r="U169" s="168" t="str">
        <f>IF(R169="YES",'CASE DATA'!I170+'CASE DATA'!J170+'CASE DATA'!L170+'CASE DATA'!M170+'CASE DATA'!N170+'CASE DATA'!O170+'CASE DATA'!P170+'CASE DATA'!Q170+'CASE DATA'!R170,"N/A")</f>
        <v>N/A</v>
      </c>
      <c r="V169" s="172" t="str">
        <f>IF(OR('CASE DATA'!E170="123.46",'CASE DATA'!E170="123.47"),"YES","NO")</f>
        <v>NO</v>
      </c>
      <c r="W169" s="172"/>
      <c r="X169" s="168" t="str">
        <f>IF(V169="YES",IF(C169+730.5&lt;'BASIC INFO'!$B$3, "YES","NO"), "N/A")</f>
        <v>N/A</v>
      </c>
      <c r="Y169" s="172" t="str">
        <f t="shared" si="3"/>
        <v>NO</v>
      </c>
      <c r="Z169" s="170" t="str">
        <f xml:space="preserve"> IF('BASIC INFO'!$B$6+6574.5&gt;C169, "YES", "NO")</f>
        <v>YES</v>
      </c>
    </row>
    <row r="170" spans="1:26" x14ac:dyDescent="0.3">
      <c r="A170" s="152" t="str">
        <f xml:space="preserve"> IF('CASE DATA'!A171="","",'CASE DATA'!A171)</f>
        <v/>
      </c>
      <c r="B170" s="152" t="str">
        <f xml:space="preserve"> IF('CASE DATA'!A171="","",'CASE DATA'!E171)</f>
        <v/>
      </c>
      <c r="C170" s="153">
        <f xml:space="preserve"> 'CASE DATA'!C171</f>
        <v>0</v>
      </c>
      <c r="D170" s="8" t="str">
        <f xml:space="preserve"> IF(OR('CASE DATA'!F171="JUV", 'CASE DATA'!F171="JWV"), "YES", "NO")</f>
        <v>NO</v>
      </c>
      <c r="E170" s="8" t="str" cm="1">
        <f t="array" ref="E170">IF(D170="YES",IF(SUM(COUNTIF('CASE DATA'!$F$4:$F$200, {"GTR","GPL","DEF","JUV"}))&gt;0, "YES","NO"),"N/A")</f>
        <v>N/A</v>
      </c>
      <c r="F170" s="8" t="str">
        <f>IF(D170="YES",IF(COUNTIF('CASE DATA'!$C$4:$C$200, "")-COUNTIF('CASE DATA'!$A$4:$A$200, "")&gt;0, "YES","NO"),"N/A")</f>
        <v>N/A</v>
      </c>
      <c r="G170" s="154" t="str">
        <f xml:space="preserve"> _xlfn.IFS(D170="NO", "N/A", AND('BASIC INFO'!$B$3&gt;'BASIC INFO'!$B$6+6574.5, C170+730.5&lt;'BASIC INFO'!$B$3), "YES", 'BASIC INFO'!$B$3&lt;('BASIC INFO'!$B$6+6574.5), "NOT YET 18", C170+730.5&gt;'BASIC INFO'!$B$3, "NOT YET 2 YEARS")</f>
        <v>N/A</v>
      </c>
      <c r="H170" s="169" t="str">
        <f xml:space="preserve"> IF(LEFT('CASE DATA'!E171,4)&lt;&gt;"321.",IF(OR('CASE DATA'!F171="DISM", 'CASE DATA'!F171="ACQ", 'CASE DATA'!F171="NOTF", 'CASE DATA'!F171="WTHD", 'CASE DATA'!F171="TNSF"), "YES", "NO"), "TRAFFIC")</f>
        <v>NO</v>
      </c>
      <c r="I170" s="168" t="str">
        <f xml:space="preserve"> IF(H170="YES",'CASE DATA'!K171,"N/A")</f>
        <v>N/A</v>
      </c>
      <c r="J170" s="168" t="str">
        <f>IF(H170="YES",'CASE DATA'!I171+'CASE DATA'!J171+'CASE DATA'!L171+'CASE DATA'!M171+'CASE DATA'!N171+'CASE DATA'!O171+'CASE DATA'!P171+'CASE DATA'!Q171+'CASE DATA'!R171,"N/A")</f>
        <v>N/A</v>
      </c>
      <c r="K170" s="152" t="str">
        <f xml:space="preserve"> IF(H170="YES",IF(C170+180&lt;'BASIC INFO'!$B$3, "YES", "NO"),"N/A")</f>
        <v>N/A</v>
      </c>
      <c r="L170" s="168" t="str" cm="1">
        <f t="array" ref="L170">IF(OR('CASE DATA'!F171="GTR", 'CASE DATA'!F171="GPL"),IF(SUM(COUNTIF('CASE DATA'!U171:AF171, TABLES!$N$2:$N$217&amp;"*"))&gt;0,"felony","eligible"),"n/a")</f>
        <v>n/a</v>
      </c>
      <c r="M170" s="168" t="str" cm="1">
        <f t="array" ref="M170">IF(L170="eligible",IF(OR((SUM(COUNTIF('CASE DATA'!U171:AF171,TABLES!$P$2:$P$19&amp;"*"))&gt;0),LEFT('CASE DATA'!U171:AF171,4)="717C", LEFT('CASE DATA'!U171:AF171, 3)="719", LEFT('CASE DATA'!U171:AF171,3)="720", LEFT('CASE DATA'!U171:AF171,3)="724", LEFT('CASE DATA'!U171:AF171,3)="726", LEFT('CASE DATA'!U171:AF171,3)="728", LEFT('CASE DATA'!U171:AF171,4)="901A"), "ineligible misd","eligible"),"n/a")</f>
        <v>n/a</v>
      </c>
      <c r="N170" s="168" t="str">
        <f>IF(M170="eligible",IF(COUNTIF('CASE DATA'!$C$4:$C$200, "")-COUNTIF('CASE DATA'!$A$4:$A$200, "")&gt;0, "YES","NO"),"N/A")</f>
        <v>N/A</v>
      </c>
      <c r="O170" s="168" t="str">
        <f xml:space="preserve"> IF(M170="eligible",'CASE DATA'!K171,"N/A")</f>
        <v>N/A</v>
      </c>
      <c r="P170" s="168" t="str">
        <f xml:space="preserve"> IF(M170="eligible",'CASE DATA'!I171+'CASE DATA'!J171+'CASE DATA'!L171+'CASE DATA'!M171+'CASE DATA'!N171+'CASE DATA'!O171+'CASE DATA'!M171+'CASE DATA'!Q171+'CASE DATA'!R171,"N/A")</f>
        <v>N/A</v>
      </c>
      <c r="Q170" s="8" t="str">
        <f>IF(M170="eligible",IF(C170+2920&lt;'BASIC INFO'!$B$3, "YES", "NO"),"N/A")</f>
        <v>N/A</v>
      </c>
      <c r="R170" s="169" t="str">
        <f xml:space="preserve"> IF(OR('CASE DATA'!F171="DEF"), "YES", "NO")</f>
        <v>NO</v>
      </c>
      <c r="S170" s="152" t="str">
        <f>IF(R170="YES",'CASE DATA'!H171,"N/A")</f>
        <v>N/A</v>
      </c>
      <c r="T170" s="168" t="str">
        <f xml:space="preserve"> IF(R170="YES",'CASE DATA'!K171,"N/A")</f>
        <v>N/A</v>
      </c>
      <c r="U170" s="168" t="str">
        <f>IF(R170="YES",'CASE DATA'!I171+'CASE DATA'!J171+'CASE DATA'!L171+'CASE DATA'!M171+'CASE DATA'!N171+'CASE DATA'!O171+'CASE DATA'!P171+'CASE DATA'!Q171+'CASE DATA'!R171,"N/A")</f>
        <v>N/A</v>
      </c>
      <c r="V170" s="172" t="str">
        <f>IF(OR('CASE DATA'!E171="123.46",'CASE DATA'!E171="123.47"),"YES","NO")</f>
        <v>NO</v>
      </c>
      <c r="W170" s="172"/>
      <c r="X170" s="168" t="str">
        <f>IF(V170="YES",IF(C170+730.5&lt;'BASIC INFO'!$B$3, "YES","NO"), "N/A")</f>
        <v>N/A</v>
      </c>
      <c r="Y170" s="172" t="str">
        <f t="shared" si="3"/>
        <v>NO</v>
      </c>
      <c r="Z170" s="170" t="str">
        <f xml:space="preserve"> IF('BASIC INFO'!$B$6+6574.5&gt;C170, "YES", "NO")</f>
        <v>YES</v>
      </c>
    </row>
    <row r="171" spans="1:26" x14ac:dyDescent="0.3">
      <c r="A171" s="152" t="str">
        <f xml:space="preserve"> IF('CASE DATA'!A172="","",'CASE DATA'!A172)</f>
        <v/>
      </c>
      <c r="B171" s="152" t="str">
        <f xml:space="preserve"> IF('CASE DATA'!A172="","",'CASE DATA'!E172)</f>
        <v/>
      </c>
      <c r="C171" s="153">
        <f xml:space="preserve"> 'CASE DATA'!C172</f>
        <v>0</v>
      </c>
      <c r="D171" s="8" t="str">
        <f xml:space="preserve"> IF(OR('CASE DATA'!F172="JUV", 'CASE DATA'!F172="JWV"), "YES", "NO")</f>
        <v>NO</v>
      </c>
      <c r="E171" s="8" t="str" cm="1">
        <f t="array" ref="E171">IF(D171="YES",IF(SUM(COUNTIF('CASE DATA'!$F$4:$F$200, {"GTR","GPL","DEF","JUV"}))&gt;0, "YES","NO"),"N/A")</f>
        <v>N/A</v>
      </c>
      <c r="F171" s="8" t="str">
        <f>IF(D171="YES",IF(COUNTIF('CASE DATA'!$C$4:$C$200, "")-COUNTIF('CASE DATA'!$A$4:$A$200, "")&gt;0, "YES","NO"),"N/A")</f>
        <v>N/A</v>
      </c>
      <c r="G171" s="154" t="str">
        <f xml:space="preserve"> _xlfn.IFS(D171="NO", "N/A", AND('BASIC INFO'!$B$3&gt;'BASIC INFO'!$B$6+6574.5, C171+730.5&lt;'BASIC INFO'!$B$3), "YES", 'BASIC INFO'!$B$3&lt;('BASIC INFO'!$B$6+6574.5), "NOT YET 18", C171+730.5&gt;'BASIC INFO'!$B$3, "NOT YET 2 YEARS")</f>
        <v>N/A</v>
      </c>
      <c r="H171" s="169" t="str">
        <f xml:space="preserve"> IF(LEFT('CASE DATA'!E172,4)&lt;&gt;"321.",IF(OR('CASE DATA'!F172="DISM", 'CASE DATA'!F172="ACQ", 'CASE DATA'!F172="NOTF", 'CASE DATA'!F172="WTHD", 'CASE DATA'!F172="TNSF"), "YES", "NO"), "TRAFFIC")</f>
        <v>NO</v>
      </c>
      <c r="I171" s="168" t="str">
        <f xml:space="preserve"> IF(H171="YES",'CASE DATA'!K172,"N/A")</f>
        <v>N/A</v>
      </c>
      <c r="J171" s="168" t="str">
        <f>IF(H171="YES",'CASE DATA'!I172+'CASE DATA'!J172+'CASE DATA'!L172+'CASE DATA'!M172+'CASE DATA'!N172+'CASE DATA'!O172+'CASE DATA'!P172+'CASE DATA'!Q172+'CASE DATA'!R172,"N/A")</f>
        <v>N/A</v>
      </c>
      <c r="K171" s="152" t="str">
        <f xml:space="preserve"> IF(H171="YES",IF(C171+180&lt;'BASIC INFO'!$B$3, "YES", "NO"),"N/A")</f>
        <v>N/A</v>
      </c>
      <c r="L171" s="168" t="str" cm="1">
        <f t="array" ref="L171">IF(OR('CASE DATA'!F172="GTR", 'CASE DATA'!F172="GPL"),IF(SUM(COUNTIF('CASE DATA'!U172:AF172, TABLES!$N$2:$N$217&amp;"*"))&gt;0,"felony","eligible"),"n/a")</f>
        <v>n/a</v>
      </c>
      <c r="M171" s="168" t="str" cm="1">
        <f t="array" ref="M171">IF(L171="eligible",IF(OR((SUM(COUNTIF('CASE DATA'!U172:AF172,TABLES!$P$2:$P$19&amp;"*"))&gt;0),LEFT('CASE DATA'!U172:AF172,4)="717C", LEFT('CASE DATA'!U172:AF172, 3)="719", LEFT('CASE DATA'!U172:AF172,3)="720", LEFT('CASE DATA'!U172:AF172,3)="724", LEFT('CASE DATA'!U172:AF172,3)="726", LEFT('CASE DATA'!U172:AF172,3)="728", LEFT('CASE DATA'!U172:AF172,4)="901A"), "ineligible misd","eligible"),"n/a")</f>
        <v>n/a</v>
      </c>
      <c r="N171" s="168" t="str">
        <f>IF(M171="eligible",IF(COUNTIF('CASE DATA'!$C$4:$C$200, "")-COUNTIF('CASE DATA'!$A$4:$A$200, "")&gt;0, "YES","NO"),"N/A")</f>
        <v>N/A</v>
      </c>
      <c r="O171" s="168" t="str">
        <f xml:space="preserve"> IF(M171="eligible",'CASE DATA'!K172,"N/A")</f>
        <v>N/A</v>
      </c>
      <c r="P171" s="168" t="str">
        <f xml:space="preserve"> IF(M171="eligible",'CASE DATA'!I172+'CASE DATA'!J172+'CASE DATA'!L172+'CASE DATA'!M172+'CASE DATA'!N172+'CASE DATA'!O172+'CASE DATA'!M172+'CASE DATA'!Q172+'CASE DATA'!R172,"N/A")</f>
        <v>N/A</v>
      </c>
      <c r="Q171" s="8" t="str">
        <f>IF(M171="eligible",IF(C171+2920&lt;'BASIC INFO'!$B$3, "YES", "NO"),"N/A")</f>
        <v>N/A</v>
      </c>
      <c r="R171" s="169" t="str">
        <f xml:space="preserve"> IF(OR('CASE DATA'!F172="DEF"), "YES", "NO")</f>
        <v>NO</v>
      </c>
      <c r="S171" s="152" t="str">
        <f>IF(R171="YES",'CASE DATA'!H172,"N/A")</f>
        <v>N/A</v>
      </c>
      <c r="T171" s="168" t="str">
        <f xml:space="preserve"> IF(R171="YES",'CASE DATA'!K172,"N/A")</f>
        <v>N/A</v>
      </c>
      <c r="U171" s="168" t="str">
        <f>IF(R171="YES",'CASE DATA'!I172+'CASE DATA'!J172+'CASE DATA'!L172+'CASE DATA'!M172+'CASE DATA'!N172+'CASE DATA'!O172+'CASE DATA'!P172+'CASE DATA'!Q172+'CASE DATA'!R172,"N/A")</f>
        <v>N/A</v>
      </c>
      <c r="V171" s="172" t="str">
        <f>IF(OR('CASE DATA'!E172="123.46",'CASE DATA'!E172="123.47"),"YES","NO")</f>
        <v>NO</v>
      </c>
      <c r="W171" s="172"/>
      <c r="X171" s="168" t="str">
        <f>IF(V171="YES",IF(C171+730.5&lt;'BASIC INFO'!$B$3, "YES","NO"), "N/A")</f>
        <v>N/A</v>
      </c>
      <c r="Y171" s="172" t="str">
        <f t="shared" si="3"/>
        <v>NO</v>
      </c>
      <c r="Z171" s="170" t="str">
        <f xml:space="preserve"> IF('BASIC INFO'!$B$6+6574.5&gt;C171, "YES", "NO")</f>
        <v>YES</v>
      </c>
    </row>
    <row r="172" spans="1:26" x14ac:dyDescent="0.3">
      <c r="A172" s="152" t="str">
        <f xml:space="preserve"> IF('CASE DATA'!A173="","",'CASE DATA'!A173)</f>
        <v/>
      </c>
      <c r="B172" s="152" t="str">
        <f xml:space="preserve"> IF('CASE DATA'!A173="","",'CASE DATA'!E173)</f>
        <v/>
      </c>
      <c r="C172" s="153">
        <f xml:space="preserve"> 'CASE DATA'!C173</f>
        <v>0</v>
      </c>
      <c r="D172" s="8" t="str">
        <f xml:space="preserve"> IF(OR('CASE DATA'!F173="JUV", 'CASE DATA'!F173="JWV"), "YES", "NO")</f>
        <v>NO</v>
      </c>
      <c r="E172" s="8" t="str" cm="1">
        <f t="array" ref="E172">IF(D172="YES",IF(SUM(COUNTIF('CASE DATA'!$F$4:$F$200, {"GTR","GPL","DEF","JUV"}))&gt;0, "YES","NO"),"N/A")</f>
        <v>N/A</v>
      </c>
      <c r="F172" s="8" t="str">
        <f>IF(D172="YES",IF(COUNTIF('CASE DATA'!$C$4:$C$200, "")-COUNTIF('CASE DATA'!$A$4:$A$200, "")&gt;0, "YES","NO"),"N/A")</f>
        <v>N/A</v>
      </c>
      <c r="G172" s="154" t="str">
        <f xml:space="preserve"> _xlfn.IFS(D172="NO", "N/A", AND('BASIC INFO'!$B$3&gt;'BASIC INFO'!$B$6+6574.5, C172+730.5&lt;'BASIC INFO'!$B$3), "YES", 'BASIC INFO'!$B$3&lt;('BASIC INFO'!$B$6+6574.5), "NOT YET 18", C172+730.5&gt;'BASIC INFO'!$B$3, "NOT YET 2 YEARS")</f>
        <v>N/A</v>
      </c>
      <c r="H172" s="169" t="str">
        <f xml:space="preserve"> IF(LEFT('CASE DATA'!E173,4)&lt;&gt;"321.",IF(OR('CASE DATA'!F173="DISM", 'CASE DATA'!F173="ACQ", 'CASE DATA'!F173="NOTF", 'CASE DATA'!F173="WTHD", 'CASE DATA'!F173="TNSF"), "YES", "NO"), "TRAFFIC")</f>
        <v>NO</v>
      </c>
      <c r="I172" s="168" t="str">
        <f xml:space="preserve"> IF(H172="YES",'CASE DATA'!K173,"N/A")</f>
        <v>N/A</v>
      </c>
      <c r="J172" s="168" t="str">
        <f>IF(H172="YES",'CASE DATA'!I173+'CASE DATA'!J173+'CASE DATA'!L173+'CASE DATA'!M173+'CASE DATA'!N173+'CASE DATA'!O173+'CASE DATA'!P173+'CASE DATA'!Q173+'CASE DATA'!R173,"N/A")</f>
        <v>N/A</v>
      </c>
      <c r="K172" s="152" t="str">
        <f xml:space="preserve"> IF(H172="YES",IF(C172+180&lt;'BASIC INFO'!$B$3, "YES", "NO"),"N/A")</f>
        <v>N/A</v>
      </c>
      <c r="L172" s="168" t="str" cm="1">
        <f t="array" ref="L172">IF(OR('CASE DATA'!F173="GTR", 'CASE DATA'!F173="GPL"),IF(SUM(COUNTIF('CASE DATA'!U173:AF173, TABLES!$N$2:$N$217&amp;"*"))&gt;0,"felony","eligible"),"n/a")</f>
        <v>n/a</v>
      </c>
      <c r="M172" s="168" t="str" cm="1">
        <f t="array" ref="M172">IF(L172="eligible",IF(OR((SUM(COUNTIF('CASE DATA'!U173:AF173,TABLES!$P$2:$P$19&amp;"*"))&gt;0),LEFT('CASE DATA'!U173:AF173,4)="717C", LEFT('CASE DATA'!U173:AF173, 3)="719", LEFT('CASE DATA'!U173:AF173,3)="720", LEFT('CASE DATA'!U173:AF173,3)="724", LEFT('CASE DATA'!U173:AF173,3)="726", LEFT('CASE DATA'!U173:AF173,3)="728", LEFT('CASE DATA'!U173:AF173,4)="901A"), "ineligible misd","eligible"),"n/a")</f>
        <v>n/a</v>
      </c>
      <c r="N172" s="168" t="str">
        <f>IF(M172="eligible",IF(COUNTIF('CASE DATA'!$C$4:$C$200, "")-COUNTIF('CASE DATA'!$A$4:$A$200, "")&gt;0, "YES","NO"),"N/A")</f>
        <v>N/A</v>
      </c>
      <c r="O172" s="168" t="str">
        <f xml:space="preserve"> IF(M172="eligible",'CASE DATA'!K173,"N/A")</f>
        <v>N/A</v>
      </c>
      <c r="P172" s="168" t="str">
        <f xml:space="preserve"> IF(M172="eligible",'CASE DATA'!I173+'CASE DATA'!J173+'CASE DATA'!L173+'CASE DATA'!M173+'CASE DATA'!N173+'CASE DATA'!O173+'CASE DATA'!M173+'CASE DATA'!Q173+'CASE DATA'!R173,"N/A")</f>
        <v>N/A</v>
      </c>
      <c r="Q172" s="8" t="str">
        <f>IF(M172="eligible",IF(C172+2920&lt;'BASIC INFO'!$B$3, "YES", "NO"),"N/A")</f>
        <v>N/A</v>
      </c>
      <c r="R172" s="169" t="str">
        <f xml:space="preserve"> IF(OR('CASE DATA'!F173="DEF"), "YES", "NO")</f>
        <v>NO</v>
      </c>
      <c r="S172" s="152" t="str">
        <f>IF(R172="YES",'CASE DATA'!H173,"N/A")</f>
        <v>N/A</v>
      </c>
      <c r="T172" s="168" t="str">
        <f xml:space="preserve"> IF(R172="YES",'CASE DATA'!K173,"N/A")</f>
        <v>N/A</v>
      </c>
      <c r="U172" s="168" t="str">
        <f>IF(R172="YES",'CASE DATA'!I173+'CASE DATA'!J173+'CASE DATA'!L173+'CASE DATA'!M173+'CASE DATA'!N173+'CASE DATA'!O173+'CASE DATA'!P173+'CASE DATA'!Q173+'CASE DATA'!R173,"N/A")</f>
        <v>N/A</v>
      </c>
      <c r="V172" s="172" t="str">
        <f>IF(OR('CASE DATA'!E173="123.46",'CASE DATA'!E173="123.47"),"YES","NO")</f>
        <v>NO</v>
      </c>
      <c r="W172" s="172"/>
      <c r="X172" s="168" t="str">
        <f>IF(V172="YES",IF(C172+730.5&lt;'BASIC INFO'!$B$3, "YES","NO"), "N/A")</f>
        <v>N/A</v>
      </c>
      <c r="Y172" s="172" t="str">
        <f t="shared" si="3"/>
        <v>NO</v>
      </c>
      <c r="Z172" s="170" t="str">
        <f xml:space="preserve"> IF('BASIC INFO'!$B$6+6574.5&gt;C172, "YES", "NO")</f>
        <v>YES</v>
      </c>
    </row>
    <row r="173" spans="1:26" x14ac:dyDescent="0.3">
      <c r="A173" s="152" t="str">
        <f xml:space="preserve"> IF('CASE DATA'!A174="","",'CASE DATA'!A174)</f>
        <v/>
      </c>
      <c r="B173" s="152" t="str">
        <f xml:space="preserve"> IF('CASE DATA'!A174="","",'CASE DATA'!E174)</f>
        <v/>
      </c>
      <c r="C173" s="153">
        <f xml:space="preserve"> 'CASE DATA'!C174</f>
        <v>0</v>
      </c>
      <c r="D173" s="8" t="str">
        <f xml:space="preserve"> IF(OR('CASE DATA'!F174="JUV", 'CASE DATA'!F174="JWV"), "YES", "NO")</f>
        <v>NO</v>
      </c>
      <c r="E173" s="8" t="str" cm="1">
        <f t="array" ref="E173">IF(D173="YES",IF(SUM(COUNTIF('CASE DATA'!$F$4:$F$200, {"GTR","GPL","DEF","JUV"}))&gt;0, "YES","NO"),"N/A")</f>
        <v>N/A</v>
      </c>
      <c r="F173" s="8" t="str">
        <f>IF(D173="YES",IF(COUNTIF('CASE DATA'!$C$4:$C$200, "")-COUNTIF('CASE DATA'!$A$4:$A$200, "")&gt;0, "YES","NO"),"N/A")</f>
        <v>N/A</v>
      </c>
      <c r="G173" s="154" t="str">
        <f xml:space="preserve"> _xlfn.IFS(D173="NO", "N/A", AND('BASIC INFO'!$B$3&gt;'BASIC INFO'!$B$6+6574.5, C173+730.5&lt;'BASIC INFO'!$B$3), "YES", 'BASIC INFO'!$B$3&lt;('BASIC INFO'!$B$6+6574.5), "NOT YET 18", C173+730.5&gt;'BASIC INFO'!$B$3, "NOT YET 2 YEARS")</f>
        <v>N/A</v>
      </c>
      <c r="H173" s="169" t="str">
        <f xml:space="preserve"> IF(LEFT('CASE DATA'!E174,4)&lt;&gt;"321.",IF(OR('CASE DATA'!F174="DISM", 'CASE DATA'!F174="ACQ", 'CASE DATA'!F174="NOTF", 'CASE DATA'!F174="WTHD", 'CASE DATA'!F174="TNSF"), "YES", "NO"), "TRAFFIC")</f>
        <v>NO</v>
      </c>
      <c r="I173" s="168" t="str">
        <f xml:space="preserve"> IF(H173="YES",'CASE DATA'!K174,"N/A")</f>
        <v>N/A</v>
      </c>
      <c r="J173" s="168" t="str">
        <f>IF(H173="YES",'CASE DATA'!I174+'CASE DATA'!J174+'CASE DATA'!L174+'CASE DATA'!M174+'CASE DATA'!N174+'CASE DATA'!O174+'CASE DATA'!P174+'CASE DATA'!Q174+'CASE DATA'!R174,"N/A")</f>
        <v>N/A</v>
      </c>
      <c r="K173" s="152" t="str">
        <f xml:space="preserve"> IF(H173="YES",IF(C173+180&lt;'BASIC INFO'!$B$3, "YES", "NO"),"N/A")</f>
        <v>N/A</v>
      </c>
      <c r="L173" s="168" t="str" cm="1">
        <f t="array" ref="L173">IF(OR('CASE DATA'!F174="GTR", 'CASE DATA'!F174="GPL"),IF(SUM(COUNTIF('CASE DATA'!U174:AF174, TABLES!$N$2:$N$217&amp;"*"))&gt;0,"felony","eligible"),"n/a")</f>
        <v>n/a</v>
      </c>
      <c r="M173" s="168" t="str" cm="1">
        <f t="array" ref="M173">IF(L173="eligible",IF(OR((SUM(COUNTIF('CASE DATA'!U174:AF174,TABLES!$P$2:$P$19&amp;"*"))&gt;0),LEFT('CASE DATA'!U174:AF174,4)="717C", LEFT('CASE DATA'!U174:AF174, 3)="719", LEFT('CASE DATA'!U174:AF174,3)="720", LEFT('CASE DATA'!U174:AF174,3)="724", LEFT('CASE DATA'!U174:AF174,3)="726", LEFT('CASE DATA'!U174:AF174,3)="728", LEFT('CASE DATA'!U174:AF174,4)="901A"), "ineligible misd","eligible"),"n/a")</f>
        <v>n/a</v>
      </c>
      <c r="N173" s="168" t="str">
        <f>IF(M173="eligible",IF(COUNTIF('CASE DATA'!$C$4:$C$200, "")-COUNTIF('CASE DATA'!$A$4:$A$200, "")&gt;0, "YES","NO"),"N/A")</f>
        <v>N/A</v>
      </c>
      <c r="O173" s="168" t="str">
        <f xml:space="preserve"> IF(M173="eligible",'CASE DATA'!K174,"N/A")</f>
        <v>N/A</v>
      </c>
      <c r="P173" s="168" t="str">
        <f xml:space="preserve"> IF(M173="eligible",'CASE DATA'!I174+'CASE DATA'!J174+'CASE DATA'!L174+'CASE DATA'!M174+'CASE DATA'!N174+'CASE DATA'!O174+'CASE DATA'!M174+'CASE DATA'!Q174+'CASE DATA'!R174,"N/A")</f>
        <v>N/A</v>
      </c>
      <c r="Q173" s="8" t="str">
        <f>IF(M173="eligible",IF(C173+2920&lt;'BASIC INFO'!$B$3, "YES", "NO"),"N/A")</f>
        <v>N/A</v>
      </c>
      <c r="R173" s="169" t="str">
        <f xml:space="preserve"> IF(OR('CASE DATA'!F174="DEF"), "YES", "NO")</f>
        <v>NO</v>
      </c>
      <c r="S173" s="152" t="str">
        <f>IF(R173="YES",'CASE DATA'!H174,"N/A")</f>
        <v>N/A</v>
      </c>
      <c r="T173" s="168" t="str">
        <f xml:space="preserve"> IF(R173="YES",'CASE DATA'!K174,"N/A")</f>
        <v>N/A</v>
      </c>
      <c r="U173" s="168" t="str">
        <f>IF(R173="YES",'CASE DATA'!I174+'CASE DATA'!J174+'CASE DATA'!L174+'CASE DATA'!M174+'CASE DATA'!N174+'CASE DATA'!O174+'CASE DATA'!P174+'CASE DATA'!Q174+'CASE DATA'!R174,"N/A")</f>
        <v>N/A</v>
      </c>
      <c r="V173" s="172" t="str">
        <f>IF(OR('CASE DATA'!E174="123.46",'CASE DATA'!E174="123.47"),"YES","NO")</f>
        <v>NO</v>
      </c>
      <c r="W173" s="172"/>
      <c r="X173" s="168" t="str">
        <f>IF(V173="YES",IF(C173+730.5&lt;'BASIC INFO'!$B$3, "YES","NO"), "N/A")</f>
        <v>N/A</v>
      </c>
      <c r="Y173" s="172" t="str">
        <f t="shared" si="3"/>
        <v>NO</v>
      </c>
      <c r="Z173" s="170" t="str">
        <f xml:space="preserve"> IF('BASIC INFO'!$B$6+6574.5&gt;C173, "YES", "NO")</f>
        <v>YES</v>
      </c>
    </row>
    <row r="174" spans="1:26" x14ac:dyDescent="0.3">
      <c r="A174" s="152" t="str">
        <f xml:space="preserve"> IF('CASE DATA'!A175="","",'CASE DATA'!A175)</f>
        <v/>
      </c>
      <c r="B174" s="152" t="str">
        <f xml:space="preserve"> IF('CASE DATA'!A175="","",'CASE DATA'!E175)</f>
        <v/>
      </c>
      <c r="C174" s="153">
        <f xml:space="preserve"> 'CASE DATA'!C175</f>
        <v>0</v>
      </c>
      <c r="D174" s="8" t="str">
        <f xml:space="preserve"> IF(OR('CASE DATA'!F175="JUV", 'CASE DATA'!F175="JWV"), "YES", "NO")</f>
        <v>NO</v>
      </c>
      <c r="E174" s="8" t="str" cm="1">
        <f t="array" ref="E174">IF(D174="YES",IF(SUM(COUNTIF('CASE DATA'!$F$4:$F$200, {"GTR","GPL","DEF","JUV"}))&gt;0, "YES","NO"),"N/A")</f>
        <v>N/A</v>
      </c>
      <c r="F174" s="8" t="str">
        <f>IF(D174="YES",IF(COUNTIF('CASE DATA'!$C$4:$C$200, "")-COUNTIF('CASE DATA'!$A$4:$A$200, "")&gt;0, "YES","NO"),"N/A")</f>
        <v>N/A</v>
      </c>
      <c r="G174" s="154" t="str">
        <f xml:space="preserve"> _xlfn.IFS(D174="NO", "N/A", AND('BASIC INFO'!$B$3&gt;'BASIC INFO'!$B$6+6574.5, C174+730.5&lt;'BASIC INFO'!$B$3), "YES", 'BASIC INFO'!$B$3&lt;('BASIC INFO'!$B$6+6574.5), "NOT YET 18", C174+730.5&gt;'BASIC INFO'!$B$3, "NOT YET 2 YEARS")</f>
        <v>N/A</v>
      </c>
      <c r="H174" s="169" t="str">
        <f xml:space="preserve"> IF(LEFT('CASE DATA'!E175,4)&lt;&gt;"321.",IF(OR('CASE DATA'!F175="DISM", 'CASE DATA'!F175="ACQ", 'CASE DATA'!F175="NOTF", 'CASE DATA'!F175="WTHD", 'CASE DATA'!F175="TNSF"), "YES", "NO"), "TRAFFIC")</f>
        <v>NO</v>
      </c>
      <c r="I174" s="168" t="str">
        <f xml:space="preserve"> IF(H174="YES",'CASE DATA'!K175,"N/A")</f>
        <v>N/A</v>
      </c>
      <c r="J174" s="168" t="str">
        <f>IF(H174="YES",'CASE DATA'!I175+'CASE DATA'!J175+'CASE DATA'!L175+'CASE DATA'!M175+'CASE DATA'!N175+'CASE DATA'!O175+'CASE DATA'!P175+'CASE DATA'!Q175+'CASE DATA'!R175,"N/A")</f>
        <v>N/A</v>
      </c>
      <c r="K174" s="152" t="str">
        <f xml:space="preserve"> IF(H174="YES",IF(C174+180&lt;'BASIC INFO'!$B$3, "YES", "NO"),"N/A")</f>
        <v>N/A</v>
      </c>
      <c r="L174" s="168" t="str" cm="1">
        <f t="array" ref="L174">IF(OR('CASE DATA'!F175="GTR", 'CASE DATA'!F175="GPL"),IF(SUM(COUNTIF('CASE DATA'!U175:AF175, TABLES!$N$2:$N$217&amp;"*"))&gt;0,"felony","eligible"),"n/a")</f>
        <v>n/a</v>
      </c>
      <c r="M174" s="168" t="str" cm="1">
        <f t="array" ref="M174">IF(L174="eligible",IF(OR((SUM(COUNTIF('CASE DATA'!U175:AF175,TABLES!$P$2:$P$19&amp;"*"))&gt;0),LEFT('CASE DATA'!U175:AF175,4)="717C", LEFT('CASE DATA'!U175:AF175, 3)="719", LEFT('CASE DATA'!U175:AF175,3)="720", LEFT('CASE DATA'!U175:AF175,3)="724", LEFT('CASE DATA'!U175:AF175,3)="726", LEFT('CASE DATA'!U175:AF175,3)="728", LEFT('CASE DATA'!U175:AF175,4)="901A"), "ineligible misd","eligible"),"n/a")</f>
        <v>n/a</v>
      </c>
      <c r="N174" s="168" t="str">
        <f>IF(M174="eligible",IF(COUNTIF('CASE DATA'!$C$4:$C$200, "")-COUNTIF('CASE DATA'!$A$4:$A$200, "")&gt;0, "YES","NO"),"N/A")</f>
        <v>N/A</v>
      </c>
      <c r="O174" s="168" t="str">
        <f xml:space="preserve"> IF(M174="eligible",'CASE DATA'!K175,"N/A")</f>
        <v>N/A</v>
      </c>
      <c r="P174" s="168" t="str">
        <f xml:space="preserve"> IF(M174="eligible",'CASE DATA'!I175+'CASE DATA'!J175+'CASE DATA'!L175+'CASE DATA'!M175+'CASE DATA'!N175+'CASE DATA'!O175+'CASE DATA'!M175+'CASE DATA'!Q175+'CASE DATA'!R175,"N/A")</f>
        <v>N/A</v>
      </c>
      <c r="Q174" s="8" t="str">
        <f>IF(M174="eligible",IF(C174+2920&lt;'BASIC INFO'!$B$3, "YES", "NO"),"N/A")</f>
        <v>N/A</v>
      </c>
      <c r="R174" s="169" t="str">
        <f xml:space="preserve"> IF(OR('CASE DATA'!F175="DEF"), "YES", "NO")</f>
        <v>NO</v>
      </c>
      <c r="S174" s="152" t="str">
        <f>IF(R174="YES",'CASE DATA'!H175,"N/A")</f>
        <v>N/A</v>
      </c>
      <c r="T174" s="168" t="str">
        <f xml:space="preserve"> IF(R174="YES",'CASE DATA'!K175,"N/A")</f>
        <v>N/A</v>
      </c>
      <c r="U174" s="168" t="str">
        <f>IF(R174="YES",'CASE DATA'!I175+'CASE DATA'!J175+'CASE DATA'!L175+'CASE DATA'!M175+'CASE DATA'!N175+'CASE DATA'!O175+'CASE DATA'!P175+'CASE DATA'!Q175+'CASE DATA'!R175,"N/A")</f>
        <v>N/A</v>
      </c>
      <c r="V174" s="172" t="str">
        <f>IF(OR('CASE DATA'!E175="123.46",'CASE DATA'!E175="123.47"),"YES","NO")</f>
        <v>NO</v>
      </c>
      <c r="W174" s="172"/>
      <c r="X174" s="168" t="str">
        <f>IF(V174="YES",IF(C174+730.5&lt;'BASIC INFO'!$B$3, "YES","NO"), "N/A")</f>
        <v>N/A</v>
      </c>
      <c r="Y174" s="172" t="str">
        <f t="shared" si="3"/>
        <v>NO</v>
      </c>
      <c r="Z174" s="170" t="str">
        <f xml:space="preserve"> IF('BASIC INFO'!$B$6+6574.5&gt;C174, "YES", "NO")</f>
        <v>YES</v>
      </c>
    </row>
    <row r="175" spans="1:26" x14ac:dyDescent="0.3">
      <c r="A175" s="152" t="str">
        <f xml:space="preserve"> IF('CASE DATA'!A176="","",'CASE DATA'!A176)</f>
        <v/>
      </c>
      <c r="B175" s="152" t="str">
        <f xml:space="preserve"> IF('CASE DATA'!A176="","",'CASE DATA'!E176)</f>
        <v/>
      </c>
      <c r="C175" s="153">
        <f xml:space="preserve"> 'CASE DATA'!C176</f>
        <v>0</v>
      </c>
      <c r="D175" s="8" t="str">
        <f xml:space="preserve"> IF(OR('CASE DATA'!F176="JUV", 'CASE DATA'!F176="JWV"), "YES", "NO")</f>
        <v>NO</v>
      </c>
      <c r="E175" s="8" t="str" cm="1">
        <f t="array" ref="E175">IF(D175="YES",IF(SUM(COUNTIF('CASE DATA'!$F$4:$F$200, {"GTR","GPL","DEF","JUV"}))&gt;0, "YES","NO"),"N/A")</f>
        <v>N/A</v>
      </c>
      <c r="F175" s="8" t="str">
        <f>IF(D175="YES",IF(COUNTIF('CASE DATA'!$C$4:$C$200, "")-COUNTIF('CASE DATA'!$A$4:$A$200, "")&gt;0, "YES","NO"),"N/A")</f>
        <v>N/A</v>
      </c>
      <c r="G175" s="154" t="str">
        <f xml:space="preserve"> _xlfn.IFS(D175="NO", "N/A", AND('BASIC INFO'!$B$3&gt;'BASIC INFO'!$B$6+6574.5, C175+730.5&lt;'BASIC INFO'!$B$3), "YES", 'BASIC INFO'!$B$3&lt;('BASIC INFO'!$B$6+6574.5), "NOT YET 18", C175+730.5&gt;'BASIC INFO'!$B$3, "NOT YET 2 YEARS")</f>
        <v>N/A</v>
      </c>
      <c r="H175" s="169" t="str">
        <f xml:space="preserve"> IF(LEFT('CASE DATA'!E176,4)&lt;&gt;"321.",IF(OR('CASE DATA'!F176="DISM", 'CASE DATA'!F176="ACQ", 'CASE DATA'!F176="NOTF", 'CASE DATA'!F176="WTHD", 'CASE DATA'!F176="TNSF"), "YES", "NO"), "TRAFFIC")</f>
        <v>NO</v>
      </c>
      <c r="I175" s="168" t="str">
        <f xml:space="preserve"> IF(H175="YES",'CASE DATA'!K176,"N/A")</f>
        <v>N/A</v>
      </c>
      <c r="J175" s="168" t="str">
        <f>IF(H175="YES",'CASE DATA'!I176+'CASE DATA'!J176+'CASE DATA'!L176+'CASE DATA'!M176+'CASE DATA'!N176+'CASE DATA'!O176+'CASE DATA'!P176+'CASE DATA'!Q176+'CASE DATA'!R176,"N/A")</f>
        <v>N/A</v>
      </c>
      <c r="K175" s="152" t="str">
        <f xml:space="preserve"> IF(H175="YES",IF(C175+180&lt;'BASIC INFO'!$B$3, "YES", "NO"),"N/A")</f>
        <v>N/A</v>
      </c>
      <c r="L175" s="168" t="str" cm="1">
        <f t="array" ref="L175">IF(OR('CASE DATA'!F176="GTR", 'CASE DATA'!F176="GPL"),IF(SUM(COUNTIF('CASE DATA'!U176:AF176, TABLES!$N$2:$N$217&amp;"*"))&gt;0,"felony","eligible"),"n/a")</f>
        <v>n/a</v>
      </c>
      <c r="M175" s="168" t="str" cm="1">
        <f t="array" ref="M175">IF(L175="eligible",IF(OR((SUM(COUNTIF('CASE DATA'!U176:AF176,TABLES!$P$2:$P$19&amp;"*"))&gt;0),LEFT('CASE DATA'!U176:AF176,4)="717C", LEFT('CASE DATA'!U176:AF176, 3)="719", LEFT('CASE DATA'!U176:AF176,3)="720", LEFT('CASE DATA'!U176:AF176,3)="724", LEFT('CASE DATA'!U176:AF176,3)="726", LEFT('CASE DATA'!U176:AF176,3)="728", LEFT('CASE DATA'!U176:AF176,4)="901A"), "ineligible misd","eligible"),"n/a")</f>
        <v>n/a</v>
      </c>
      <c r="N175" s="168" t="str">
        <f>IF(M175="eligible",IF(COUNTIF('CASE DATA'!$C$4:$C$200, "")-COUNTIF('CASE DATA'!$A$4:$A$200, "")&gt;0, "YES","NO"),"N/A")</f>
        <v>N/A</v>
      </c>
      <c r="O175" s="168" t="str">
        <f xml:space="preserve"> IF(M175="eligible",'CASE DATA'!K176,"N/A")</f>
        <v>N/A</v>
      </c>
      <c r="P175" s="168" t="str">
        <f xml:space="preserve"> IF(M175="eligible",'CASE DATA'!I176+'CASE DATA'!J176+'CASE DATA'!L176+'CASE DATA'!M176+'CASE DATA'!N176+'CASE DATA'!O176+'CASE DATA'!M176+'CASE DATA'!Q176+'CASE DATA'!R176,"N/A")</f>
        <v>N/A</v>
      </c>
      <c r="Q175" s="8" t="str">
        <f>IF(M175="eligible",IF(C175+2920&lt;'BASIC INFO'!$B$3, "YES", "NO"),"N/A")</f>
        <v>N/A</v>
      </c>
      <c r="R175" s="169" t="str">
        <f xml:space="preserve"> IF(OR('CASE DATA'!F176="DEF"), "YES", "NO")</f>
        <v>NO</v>
      </c>
      <c r="S175" s="152" t="str">
        <f>IF(R175="YES",'CASE DATA'!H176,"N/A")</f>
        <v>N/A</v>
      </c>
      <c r="T175" s="168" t="str">
        <f xml:space="preserve"> IF(R175="YES",'CASE DATA'!K176,"N/A")</f>
        <v>N/A</v>
      </c>
      <c r="U175" s="168" t="str">
        <f>IF(R175="YES",'CASE DATA'!I176+'CASE DATA'!J176+'CASE DATA'!L176+'CASE DATA'!M176+'CASE DATA'!N176+'CASE DATA'!O176+'CASE DATA'!P176+'CASE DATA'!Q176+'CASE DATA'!R176,"N/A")</f>
        <v>N/A</v>
      </c>
      <c r="V175" s="172" t="str">
        <f>IF(OR('CASE DATA'!E176="123.46",'CASE DATA'!E176="123.47"),"YES","NO")</f>
        <v>NO</v>
      </c>
      <c r="W175" s="172"/>
      <c r="X175" s="168" t="str">
        <f>IF(V175="YES",IF(C175+730.5&lt;'BASIC INFO'!$B$3, "YES","NO"), "N/A")</f>
        <v>N/A</v>
      </c>
      <c r="Y175" s="172" t="str">
        <f t="shared" si="3"/>
        <v>NO</v>
      </c>
      <c r="Z175" s="170" t="str">
        <f xml:space="preserve"> IF('BASIC INFO'!$B$6+6574.5&gt;C175, "YES", "NO")</f>
        <v>YES</v>
      </c>
    </row>
    <row r="176" spans="1:26" x14ac:dyDescent="0.3">
      <c r="A176" s="152" t="str">
        <f xml:space="preserve"> IF('CASE DATA'!A177="","",'CASE DATA'!A177)</f>
        <v/>
      </c>
      <c r="B176" s="152" t="str">
        <f xml:space="preserve"> IF('CASE DATA'!A177="","",'CASE DATA'!E177)</f>
        <v/>
      </c>
      <c r="C176" s="153">
        <f xml:space="preserve"> 'CASE DATA'!C177</f>
        <v>0</v>
      </c>
      <c r="D176" s="8" t="str">
        <f xml:space="preserve"> IF(OR('CASE DATA'!F177="JUV", 'CASE DATA'!F177="JWV"), "YES", "NO")</f>
        <v>NO</v>
      </c>
      <c r="E176" s="8" t="str" cm="1">
        <f t="array" ref="E176">IF(D176="YES",IF(SUM(COUNTIF('CASE DATA'!$F$4:$F$200, {"GTR","GPL","DEF","JUV"}))&gt;0, "YES","NO"),"N/A")</f>
        <v>N/A</v>
      </c>
      <c r="F176" s="8" t="str">
        <f>IF(D176="YES",IF(COUNTIF('CASE DATA'!$C$4:$C$200, "")-COUNTIF('CASE DATA'!$A$4:$A$200, "")&gt;0, "YES","NO"),"N/A")</f>
        <v>N/A</v>
      </c>
      <c r="G176" s="154" t="str">
        <f xml:space="preserve"> _xlfn.IFS(D176="NO", "N/A", AND('BASIC INFO'!$B$3&gt;'BASIC INFO'!$B$6+6574.5, C176+730.5&lt;'BASIC INFO'!$B$3), "YES", 'BASIC INFO'!$B$3&lt;('BASIC INFO'!$B$6+6574.5), "NOT YET 18", C176+730.5&gt;'BASIC INFO'!$B$3, "NOT YET 2 YEARS")</f>
        <v>N/A</v>
      </c>
      <c r="H176" s="169" t="str">
        <f xml:space="preserve"> IF(LEFT('CASE DATA'!E177,4)&lt;&gt;"321.",IF(OR('CASE DATA'!F177="DISM", 'CASE DATA'!F177="ACQ", 'CASE DATA'!F177="NOTF", 'CASE DATA'!F177="WTHD", 'CASE DATA'!F177="TNSF"), "YES", "NO"), "TRAFFIC")</f>
        <v>NO</v>
      </c>
      <c r="I176" s="168" t="str">
        <f xml:space="preserve"> IF(H176="YES",'CASE DATA'!K177,"N/A")</f>
        <v>N/A</v>
      </c>
      <c r="J176" s="168" t="str">
        <f>IF(H176="YES",'CASE DATA'!I177+'CASE DATA'!J177+'CASE DATA'!L177+'CASE DATA'!M177+'CASE DATA'!N177+'CASE DATA'!O177+'CASE DATA'!P177+'CASE DATA'!Q177+'CASE DATA'!R177,"N/A")</f>
        <v>N/A</v>
      </c>
      <c r="K176" s="152" t="str">
        <f xml:space="preserve"> IF(H176="YES",IF(C176+180&lt;'BASIC INFO'!$B$3, "YES", "NO"),"N/A")</f>
        <v>N/A</v>
      </c>
      <c r="L176" s="168" t="str" cm="1">
        <f t="array" ref="L176">IF(OR('CASE DATA'!F177="GTR", 'CASE DATA'!F177="GPL"),IF(SUM(COUNTIF('CASE DATA'!U177:AF177, TABLES!$N$2:$N$217&amp;"*"))&gt;0,"felony","eligible"),"n/a")</f>
        <v>n/a</v>
      </c>
      <c r="M176" s="168" t="str" cm="1">
        <f t="array" ref="M176">IF(L176="eligible",IF(OR((SUM(COUNTIF('CASE DATA'!U177:AF177,TABLES!$P$2:$P$19&amp;"*"))&gt;0),LEFT('CASE DATA'!U177:AF177,4)="717C", LEFT('CASE DATA'!U177:AF177, 3)="719", LEFT('CASE DATA'!U177:AF177,3)="720", LEFT('CASE DATA'!U177:AF177,3)="724", LEFT('CASE DATA'!U177:AF177,3)="726", LEFT('CASE DATA'!U177:AF177,3)="728", LEFT('CASE DATA'!U177:AF177,4)="901A"), "ineligible misd","eligible"),"n/a")</f>
        <v>n/a</v>
      </c>
      <c r="N176" s="168" t="str">
        <f>IF(M176="eligible",IF(COUNTIF('CASE DATA'!$C$4:$C$200, "")-COUNTIF('CASE DATA'!$A$4:$A$200, "")&gt;0, "YES","NO"),"N/A")</f>
        <v>N/A</v>
      </c>
      <c r="O176" s="168" t="str">
        <f xml:space="preserve"> IF(M176="eligible",'CASE DATA'!K177,"N/A")</f>
        <v>N/A</v>
      </c>
      <c r="P176" s="168" t="str">
        <f xml:space="preserve"> IF(M176="eligible",'CASE DATA'!I177+'CASE DATA'!J177+'CASE DATA'!L177+'CASE DATA'!M177+'CASE DATA'!N177+'CASE DATA'!O177+'CASE DATA'!M177+'CASE DATA'!Q177+'CASE DATA'!R177,"N/A")</f>
        <v>N/A</v>
      </c>
      <c r="Q176" s="8" t="str">
        <f>IF(M176="eligible",IF(C176+2920&lt;'BASIC INFO'!$B$3, "YES", "NO"),"N/A")</f>
        <v>N/A</v>
      </c>
      <c r="R176" s="169" t="str">
        <f xml:space="preserve"> IF(OR('CASE DATA'!F177="DEF"), "YES", "NO")</f>
        <v>NO</v>
      </c>
      <c r="S176" s="152" t="str">
        <f>IF(R176="YES",'CASE DATA'!H177,"N/A")</f>
        <v>N/A</v>
      </c>
      <c r="T176" s="168" t="str">
        <f xml:space="preserve"> IF(R176="YES",'CASE DATA'!K177,"N/A")</f>
        <v>N/A</v>
      </c>
      <c r="U176" s="168" t="str">
        <f>IF(R176="YES",'CASE DATA'!I177+'CASE DATA'!J177+'CASE DATA'!L177+'CASE DATA'!M177+'CASE DATA'!N177+'CASE DATA'!O177+'CASE DATA'!P177+'CASE DATA'!Q177+'CASE DATA'!R177,"N/A")</f>
        <v>N/A</v>
      </c>
      <c r="V176" s="172" t="str">
        <f>IF(OR('CASE DATA'!E177="123.46",'CASE DATA'!E177="123.47"),"YES","NO")</f>
        <v>NO</v>
      </c>
      <c r="W176" s="172"/>
      <c r="X176" s="168" t="str">
        <f>IF(V176="YES",IF(C176+730.5&lt;'BASIC INFO'!$B$3, "YES","NO"), "N/A")</f>
        <v>N/A</v>
      </c>
      <c r="Y176" s="172" t="str">
        <f t="shared" si="3"/>
        <v>NO</v>
      </c>
      <c r="Z176" s="170" t="str">
        <f xml:space="preserve"> IF('BASIC INFO'!$B$6+6574.5&gt;C176, "YES", "NO")</f>
        <v>YES</v>
      </c>
    </row>
    <row r="177" spans="1:26" x14ac:dyDescent="0.3">
      <c r="A177" s="152" t="str">
        <f xml:space="preserve"> IF('CASE DATA'!A178="","",'CASE DATA'!A178)</f>
        <v/>
      </c>
      <c r="B177" s="152" t="str">
        <f xml:space="preserve"> IF('CASE DATA'!A178="","",'CASE DATA'!E178)</f>
        <v/>
      </c>
      <c r="C177" s="153">
        <f xml:space="preserve"> 'CASE DATA'!C178</f>
        <v>0</v>
      </c>
      <c r="D177" s="8" t="str">
        <f xml:space="preserve"> IF(OR('CASE DATA'!F178="JUV", 'CASE DATA'!F178="JWV"), "YES", "NO")</f>
        <v>NO</v>
      </c>
      <c r="E177" s="8" t="str" cm="1">
        <f t="array" ref="E177">IF(D177="YES",IF(SUM(COUNTIF('CASE DATA'!$F$4:$F$200, {"GTR","GPL","DEF","JUV"}))&gt;0, "YES","NO"),"N/A")</f>
        <v>N/A</v>
      </c>
      <c r="F177" s="8" t="str">
        <f>IF(D177="YES",IF(COUNTIF('CASE DATA'!$C$4:$C$200, "")-COUNTIF('CASE DATA'!$A$4:$A$200, "")&gt;0, "YES","NO"),"N/A")</f>
        <v>N/A</v>
      </c>
      <c r="G177" s="154" t="str">
        <f xml:space="preserve"> _xlfn.IFS(D177="NO", "N/A", AND('BASIC INFO'!$B$3&gt;'BASIC INFO'!$B$6+6574.5, C177+730.5&lt;'BASIC INFO'!$B$3), "YES", 'BASIC INFO'!$B$3&lt;('BASIC INFO'!$B$6+6574.5), "NOT YET 18", C177+730.5&gt;'BASIC INFO'!$B$3, "NOT YET 2 YEARS")</f>
        <v>N/A</v>
      </c>
      <c r="H177" s="169" t="str">
        <f xml:space="preserve"> IF(LEFT('CASE DATA'!E178,4)&lt;&gt;"321.",IF(OR('CASE DATA'!F178="DISM", 'CASE DATA'!F178="ACQ", 'CASE DATA'!F178="NOTF", 'CASE DATA'!F178="WTHD", 'CASE DATA'!F178="TNSF"), "YES", "NO"), "TRAFFIC")</f>
        <v>NO</v>
      </c>
      <c r="I177" s="168" t="str">
        <f xml:space="preserve"> IF(H177="YES",'CASE DATA'!K178,"N/A")</f>
        <v>N/A</v>
      </c>
      <c r="J177" s="168" t="str">
        <f>IF(H177="YES",'CASE DATA'!I178+'CASE DATA'!J178+'CASE DATA'!L178+'CASE DATA'!M178+'CASE DATA'!N178+'CASE DATA'!O178+'CASE DATA'!P178+'CASE DATA'!Q178+'CASE DATA'!R178,"N/A")</f>
        <v>N/A</v>
      </c>
      <c r="K177" s="152" t="str">
        <f xml:space="preserve"> IF(H177="YES",IF(C177+180&lt;'BASIC INFO'!$B$3, "YES", "NO"),"N/A")</f>
        <v>N/A</v>
      </c>
      <c r="L177" s="168" t="str" cm="1">
        <f t="array" ref="L177">IF(OR('CASE DATA'!F178="GTR", 'CASE DATA'!F178="GPL"),IF(SUM(COUNTIF('CASE DATA'!U178:AF178, TABLES!$N$2:$N$217&amp;"*"))&gt;0,"felony","eligible"),"n/a")</f>
        <v>n/a</v>
      </c>
      <c r="M177" s="168" t="str" cm="1">
        <f t="array" ref="M177">IF(L177="eligible",IF(OR((SUM(COUNTIF('CASE DATA'!U178:AF178,TABLES!$P$2:$P$19&amp;"*"))&gt;0),LEFT('CASE DATA'!U178:AF178,4)="717C", LEFT('CASE DATA'!U178:AF178, 3)="719", LEFT('CASE DATA'!U178:AF178,3)="720", LEFT('CASE DATA'!U178:AF178,3)="724", LEFT('CASE DATA'!U178:AF178,3)="726", LEFT('CASE DATA'!U178:AF178,3)="728", LEFT('CASE DATA'!U178:AF178,4)="901A"), "ineligible misd","eligible"),"n/a")</f>
        <v>n/a</v>
      </c>
      <c r="N177" s="168" t="str">
        <f>IF(M177="eligible",IF(COUNTIF('CASE DATA'!$C$4:$C$200, "")-COUNTIF('CASE DATA'!$A$4:$A$200, "")&gt;0, "YES","NO"),"N/A")</f>
        <v>N/A</v>
      </c>
      <c r="O177" s="168" t="str">
        <f xml:space="preserve"> IF(M177="eligible",'CASE DATA'!K178,"N/A")</f>
        <v>N/A</v>
      </c>
      <c r="P177" s="168" t="str">
        <f xml:space="preserve"> IF(M177="eligible",'CASE DATA'!I178+'CASE DATA'!J178+'CASE DATA'!L178+'CASE DATA'!M178+'CASE DATA'!N178+'CASE DATA'!O178+'CASE DATA'!M178+'CASE DATA'!Q178+'CASE DATA'!R178,"N/A")</f>
        <v>N/A</v>
      </c>
      <c r="Q177" s="8" t="str">
        <f>IF(M177="eligible",IF(C177+2920&lt;'BASIC INFO'!$B$3, "YES", "NO"),"N/A")</f>
        <v>N/A</v>
      </c>
      <c r="R177" s="169" t="str">
        <f xml:space="preserve"> IF(OR('CASE DATA'!F178="DEF"), "YES", "NO")</f>
        <v>NO</v>
      </c>
      <c r="S177" s="152" t="str">
        <f>IF(R177="YES",'CASE DATA'!H178,"N/A")</f>
        <v>N/A</v>
      </c>
      <c r="T177" s="168" t="str">
        <f xml:space="preserve"> IF(R177="YES",'CASE DATA'!K178,"N/A")</f>
        <v>N/A</v>
      </c>
      <c r="U177" s="168" t="str">
        <f>IF(R177="YES",'CASE DATA'!I178+'CASE DATA'!J178+'CASE DATA'!L178+'CASE DATA'!M178+'CASE DATA'!N178+'CASE DATA'!O178+'CASE DATA'!P178+'CASE DATA'!Q178+'CASE DATA'!R178,"N/A")</f>
        <v>N/A</v>
      </c>
      <c r="V177" s="172" t="str">
        <f>IF(OR('CASE DATA'!E178="123.46",'CASE DATA'!E178="123.47"),"YES","NO")</f>
        <v>NO</v>
      </c>
      <c r="W177" s="172"/>
      <c r="X177" s="168" t="str">
        <f>IF(V177="YES",IF(C177+730.5&lt;'BASIC INFO'!$B$3, "YES","NO"), "N/A")</f>
        <v>N/A</v>
      </c>
      <c r="Y177" s="172" t="str">
        <f t="shared" si="3"/>
        <v>NO</v>
      </c>
      <c r="Z177" s="170" t="str">
        <f xml:space="preserve"> IF('BASIC INFO'!$B$6+6574.5&gt;C177, "YES", "NO")</f>
        <v>YES</v>
      </c>
    </row>
    <row r="178" spans="1:26" x14ac:dyDescent="0.3">
      <c r="A178" s="152" t="str">
        <f xml:space="preserve"> IF('CASE DATA'!A179="","",'CASE DATA'!A179)</f>
        <v/>
      </c>
      <c r="B178" s="152" t="str">
        <f xml:space="preserve"> IF('CASE DATA'!A179="","",'CASE DATA'!E179)</f>
        <v/>
      </c>
      <c r="C178" s="153">
        <f xml:space="preserve"> 'CASE DATA'!C179</f>
        <v>0</v>
      </c>
      <c r="D178" s="8" t="str">
        <f xml:space="preserve"> IF(OR('CASE DATA'!F179="JUV", 'CASE DATA'!F179="JWV"), "YES", "NO")</f>
        <v>NO</v>
      </c>
      <c r="E178" s="8" t="str" cm="1">
        <f t="array" ref="E178">IF(D178="YES",IF(SUM(COUNTIF('CASE DATA'!$F$4:$F$200, {"GTR","GPL","DEF","JUV"}))&gt;0, "YES","NO"),"N/A")</f>
        <v>N/A</v>
      </c>
      <c r="F178" s="8" t="str">
        <f>IF(D178="YES",IF(COUNTIF('CASE DATA'!$C$4:$C$200, "")-COUNTIF('CASE DATA'!$A$4:$A$200, "")&gt;0, "YES","NO"),"N/A")</f>
        <v>N/A</v>
      </c>
      <c r="G178" s="154" t="str">
        <f xml:space="preserve"> _xlfn.IFS(D178="NO", "N/A", AND('BASIC INFO'!$B$3&gt;'BASIC INFO'!$B$6+6574.5, C178+730.5&lt;'BASIC INFO'!$B$3), "YES", 'BASIC INFO'!$B$3&lt;('BASIC INFO'!$B$6+6574.5), "NOT YET 18", C178+730.5&gt;'BASIC INFO'!$B$3, "NOT YET 2 YEARS")</f>
        <v>N/A</v>
      </c>
      <c r="H178" s="169" t="str">
        <f xml:space="preserve"> IF(LEFT('CASE DATA'!E179,4)&lt;&gt;"321.",IF(OR('CASE DATA'!F179="DISM", 'CASE DATA'!F179="ACQ", 'CASE DATA'!F179="NOTF", 'CASE DATA'!F179="WTHD", 'CASE DATA'!F179="TNSF"), "YES", "NO"), "TRAFFIC")</f>
        <v>NO</v>
      </c>
      <c r="I178" s="168" t="str">
        <f xml:space="preserve"> IF(H178="YES",'CASE DATA'!K179,"N/A")</f>
        <v>N/A</v>
      </c>
      <c r="J178" s="168" t="str">
        <f>IF(H178="YES",'CASE DATA'!I179+'CASE DATA'!J179+'CASE DATA'!L179+'CASE DATA'!M179+'CASE DATA'!N179+'CASE DATA'!O179+'CASE DATA'!P179+'CASE DATA'!Q179+'CASE DATA'!R179,"N/A")</f>
        <v>N/A</v>
      </c>
      <c r="K178" s="152" t="str">
        <f xml:space="preserve"> IF(H178="YES",IF(C178+180&lt;'BASIC INFO'!$B$3, "YES", "NO"),"N/A")</f>
        <v>N/A</v>
      </c>
      <c r="L178" s="168" t="str" cm="1">
        <f t="array" ref="L178">IF(OR('CASE DATA'!F179="GTR", 'CASE DATA'!F179="GPL"),IF(SUM(COUNTIF('CASE DATA'!U179:AF179, TABLES!$N$2:$N$217&amp;"*"))&gt;0,"felony","eligible"),"n/a")</f>
        <v>n/a</v>
      </c>
      <c r="M178" s="168" t="str" cm="1">
        <f t="array" ref="M178">IF(L178="eligible",IF(OR((SUM(COUNTIF('CASE DATA'!U179:AF179,TABLES!$P$2:$P$19&amp;"*"))&gt;0),LEFT('CASE DATA'!U179:AF179,4)="717C", LEFT('CASE DATA'!U179:AF179, 3)="719", LEFT('CASE DATA'!U179:AF179,3)="720", LEFT('CASE DATA'!U179:AF179,3)="724", LEFT('CASE DATA'!U179:AF179,3)="726", LEFT('CASE DATA'!U179:AF179,3)="728", LEFT('CASE DATA'!U179:AF179,4)="901A"), "ineligible misd","eligible"),"n/a")</f>
        <v>n/a</v>
      </c>
      <c r="N178" s="168" t="str">
        <f>IF(M178="eligible",IF(COUNTIF('CASE DATA'!$C$4:$C$200, "")-COUNTIF('CASE DATA'!$A$4:$A$200, "")&gt;0, "YES","NO"),"N/A")</f>
        <v>N/A</v>
      </c>
      <c r="O178" s="168" t="str">
        <f xml:space="preserve"> IF(M178="eligible",'CASE DATA'!K179,"N/A")</f>
        <v>N/A</v>
      </c>
      <c r="P178" s="168" t="str">
        <f xml:space="preserve"> IF(M178="eligible",'CASE DATA'!I179+'CASE DATA'!J179+'CASE DATA'!L179+'CASE DATA'!M179+'CASE DATA'!N179+'CASE DATA'!O179+'CASE DATA'!M179+'CASE DATA'!Q179+'CASE DATA'!R179,"N/A")</f>
        <v>N/A</v>
      </c>
      <c r="Q178" s="8" t="str">
        <f>IF(M178="eligible",IF(C178+2920&lt;'BASIC INFO'!$B$3, "YES", "NO"),"N/A")</f>
        <v>N/A</v>
      </c>
      <c r="R178" s="169" t="str">
        <f xml:space="preserve"> IF(OR('CASE DATA'!F179="DEF"), "YES", "NO")</f>
        <v>NO</v>
      </c>
      <c r="S178" s="152" t="str">
        <f>IF(R178="YES",'CASE DATA'!H179,"N/A")</f>
        <v>N/A</v>
      </c>
      <c r="T178" s="168" t="str">
        <f xml:space="preserve"> IF(R178="YES",'CASE DATA'!K179,"N/A")</f>
        <v>N/A</v>
      </c>
      <c r="U178" s="168" t="str">
        <f>IF(R178="YES",'CASE DATA'!I179+'CASE DATA'!J179+'CASE DATA'!L179+'CASE DATA'!M179+'CASE DATA'!N179+'CASE DATA'!O179+'CASE DATA'!P179+'CASE DATA'!Q179+'CASE DATA'!R179,"N/A")</f>
        <v>N/A</v>
      </c>
      <c r="V178" s="172" t="str">
        <f>IF(OR('CASE DATA'!E179="123.46",'CASE DATA'!E179="123.47"),"YES","NO")</f>
        <v>NO</v>
      </c>
      <c r="W178" s="172"/>
      <c r="X178" s="168" t="str">
        <f>IF(V178="YES",IF(C178+730.5&lt;'BASIC INFO'!$B$3, "YES","NO"), "N/A")</f>
        <v>N/A</v>
      </c>
      <c r="Y178" s="172" t="str">
        <f t="shared" si="3"/>
        <v>NO</v>
      </c>
      <c r="Z178" s="170" t="str">
        <f xml:space="preserve"> IF('BASIC INFO'!$B$6+6574.5&gt;C178, "YES", "NO")</f>
        <v>YES</v>
      </c>
    </row>
    <row r="179" spans="1:26" x14ac:dyDescent="0.3">
      <c r="A179" s="152" t="str">
        <f xml:space="preserve"> IF('CASE DATA'!A180="","",'CASE DATA'!A180)</f>
        <v/>
      </c>
      <c r="B179" s="152" t="str">
        <f xml:space="preserve"> IF('CASE DATA'!A180="","",'CASE DATA'!E180)</f>
        <v/>
      </c>
      <c r="C179" s="153">
        <f xml:space="preserve"> 'CASE DATA'!C180</f>
        <v>0</v>
      </c>
      <c r="D179" s="8" t="str">
        <f xml:space="preserve"> IF(OR('CASE DATA'!F180="JUV", 'CASE DATA'!F180="JWV"), "YES", "NO")</f>
        <v>NO</v>
      </c>
      <c r="E179" s="8" t="str" cm="1">
        <f t="array" ref="E179">IF(D179="YES",IF(SUM(COUNTIF('CASE DATA'!$F$4:$F$200, {"GTR","GPL","DEF","JUV"}))&gt;0, "YES","NO"),"N/A")</f>
        <v>N/A</v>
      </c>
      <c r="F179" s="8" t="str">
        <f>IF(D179="YES",IF(COUNTIF('CASE DATA'!$C$4:$C$200, "")-COUNTIF('CASE DATA'!$A$4:$A$200, "")&gt;0, "YES","NO"),"N/A")</f>
        <v>N/A</v>
      </c>
      <c r="G179" s="154" t="str">
        <f xml:space="preserve"> _xlfn.IFS(D179="NO", "N/A", AND('BASIC INFO'!$B$3&gt;'BASIC INFO'!$B$6+6574.5, C179+730.5&lt;'BASIC INFO'!$B$3), "YES", 'BASIC INFO'!$B$3&lt;('BASIC INFO'!$B$6+6574.5), "NOT YET 18", C179+730.5&gt;'BASIC INFO'!$B$3, "NOT YET 2 YEARS")</f>
        <v>N/A</v>
      </c>
      <c r="H179" s="169" t="str">
        <f xml:space="preserve"> IF(LEFT('CASE DATA'!E180,4)&lt;&gt;"321.",IF(OR('CASE DATA'!F180="DISM", 'CASE DATA'!F180="ACQ", 'CASE DATA'!F180="NOTF", 'CASE DATA'!F180="WTHD", 'CASE DATA'!F180="TNSF"), "YES", "NO"), "TRAFFIC")</f>
        <v>NO</v>
      </c>
      <c r="I179" s="168" t="str">
        <f xml:space="preserve"> IF(H179="YES",'CASE DATA'!K180,"N/A")</f>
        <v>N/A</v>
      </c>
      <c r="J179" s="168" t="str">
        <f>IF(H179="YES",'CASE DATA'!I180+'CASE DATA'!J180+'CASE DATA'!L180+'CASE DATA'!M180+'CASE DATA'!N180+'CASE DATA'!O180+'CASE DATA'!P180+'CASE DATA'!Q180+'CASE DATA'!R180,"N/A")</f>
        <v>N/A</v>
      </c>
      <c r="K179" s="152" t="str">
        <f xml:space="preserve"> IF(H179="YES",IF(C179+180&lt;'BASIC INFO'!$B$3, "YES", "NO"),"N/A")</f>
        <v>N/A</v>
      </c>
      <c r="L179" s="168" t="str" cm="1">
        <f t="array" ref="L179">IF(OR('CASE DATA'!F180="GTR", 'CASE DATA'!F180="GPL"),IF(SUM(COUNTIF('CASE DATA'!U180:AF180, TABLES!$N$2:$N$217&amp;"*"))&gt;0,"felony","eligible"),"n/a")</f>
        <v>n/a</v>
      </c>
      <c r="M179" s="168" t="str" cm="1">
        <f t="array" ref="M179">IF(L179="eligible",IF(OR((SUM(COUNTIF('CASE DATA'!U180:AF180,TABLES!$P$2:$P$19&amp;"*"))&gt;0),LEFT('CASE DATA'!U180:AF180,4)="717C", LEFT('CASE DATA'!U180:AF180, 3)="719", LEFT('CASE DATA'!U180:AF180,3)="720", LEFT('CASE DATA'!U180:AF180,3)="724", LEFT('CASE DATA'!U180:AF180,3)="726", LEFT('CASE DATA'!U180:AF180,3)="728", LEFT('CASE DATA'!U180:AF180,4)="901A"), "ineligible misd","eligible"),"n/a")</f>
        <v>n/a</v>
      </c>
      <c r="N179" s="168" t="str">
        <f>IF(M179="eligible",IF(COUNTIF('CASE DATA'!$C$4:$C$200, "")-COUNTIF('CASE DATA'!$A$4:$A$200, "")&gt;0, "YES","NO"),"N/A")</f>
        <v>N/A</v>
      </c>
      <c r="O179" s="168" t="str">
        <f xml:space="preserve"> IF(M179="eligible",'CASE DATA'!K180,"N/A")</f>
        <v>N/A</v>
      </c>
      <c r="P179" s="168" t="str">
        <f xml:space="preserve"> IF(M179="eligible",'CASE DATA'!I180+'CASE DATA'!J180+'CASE DATA'!L180+'CASE DATA'!M180+'CASE DATA'!N180+'CASE DATA'!O180+'CASE DATA'!M180+'CASE DATA'!Q180+'CASE DATA'!R180,"N/A")</f>
        <v>N/A</v>
      </c>
      <c r="Q179" s="8" t="str">
        <f>IF(M179="eligible",IF(C179+2920&lt;'BASIC INFO'!$B$3, "YES", "NO"),"N/A")</f>
        <v>N/A</v>
      </c>
      <c r="R179" s="169" t="str">
        <f xml:space="preserve"> IF(OR('CASE DATA'!F180="DEF"), "YES", "NO")</f>
        <v>NO</v>
      </c>
      <c r="S179" s="152" t="str">
        <f>IF(R179="YES",'CASE DATA'!H180,"N/A")</f>
        <v>N/A</v>
      </c>
      <c r="T179" s="168" t="str">
        <f xml:space="preserve"> IF(R179="YES",'CASE DATA'!K180,"N/A")</f>
        <v>N/A</v>
      </c>
      <c r="U179" s="168" t="str">
        <f>IF(R179="YES",'CASE DATA'!I180+'CASE DATA'!J180+'CASE DATA'!L180+'CASE DATA'!M180+'CASE DATA'!N180+'CASE DATA'!O180+'CASE DATA'!P180+'CASE DATA'!Q180+'CASE DATA'!R180,"N/A")</f>
        <v>N/A</v>
      </c>
      <c r="V179" s="172" t="str">
        <f>IF(OR('CASE DATA'!E180="123.46",'CASE DATA'!E180="123.47"),"YES","NO")</f>
        <v>NO</v>
      </c>
      <c r="W179" s="172"/>
      <c r="X179" s="168" t="str">
        <f>IF(V179="YES",IF(C179+730.5&lt;'BASIC INFO'!$B$3, "YES","NO"), "N/A")</f>
        <v>N/A</v>
      </c>
      <c r="Y179" s="172" t="str">
        <f t="shared" si="3"/>
        <v>NO</v>
      </c>
      <c r="Z179" s="170" t="str">
        <f xml:space="preserve"> IF('BASIC INFO'!$B$6+6574.5&gt;C179, "YES", "NO")</f>
        <v>YES</v>
      </c>
    </row>
    <row r="180" spans="1:26" x14ac:dyDescent="0.3">
      <c r="A180" s="152" t="str">
        <f xml:space="preserve"> IF('CASE DATA'!A181="","",'CASE DATA'!A181)</f>
        <v/>
      </c>
      <c r="B180" s="152" t="str">
        <f xml:space="preserve"> IF('CASE DATA'!A181="","",'CASE DATA'!E181)</f>
        <v/>
      </c>
      <c r="C180" s="153">
        <f xml:space="preserve"> 'CASE DATA'!C181</f>
        <v>0</v>
      </c>
      <c r="D180" s="8" t="str">
        <f xml:space="preserve"> IF(OR('CASE DATA'!F181="JUV", 'CASE DATA'!F181="JWV"), "YES", "NO")</f>
        <v>NO</v>
      </c>
      <c r="E180" s="8" t="str" cm="1">
        <f t="array" ref="E180">IF(D180="YES",IF(SUM(COUNTIF('CASE DATA'!$F$4:$F$200, {"GTR","GPL","DEF","JUV"}))&gt;0, "YES","NO"),"N/A")</f>
        <v>N/A</v>
      </c>
      <c r="F180" s="8" t="str">
        <f>IF(D180="YES",IF(COUNTIF('CASE DATA'!$C$4:$C$200, "")-COUNTIF('CASE DATA'!$A$4:$A$200, "")&gt;0, "YES","NO"),"N/A")</f>
        <v>N/A</v>
      </c>
      <c r="G180" s="154" t="str">
        <f xml:space="preserve"> _xlfn.IFS(D180="NO", "N/A", AND('BASIC INFO'!$B$3&gt;'BASIC INFO'!$B$6+6574.5, C180+730.5&lt;'BASIC INFO'!$B$3), "YES", 'BASIC INFO'!$B$3&lt;('BASIC INFO'!$B$6+6574.5), "NOT YET 18", C180+730.5&gt;'BASIC INFO'!$B$3, "NOT YET 2 YEARS")</f>
        <v>N/A</v>
      </c>
      <c r="H180" s="169" t="str">
        <f xml:space="preserve"> IF(LEFT('CASE DATA'!E181,4)&lt;&gt;"321.",IF(OR('CASE DATA'!F181="DISM", 'CASE DATA'!F181="ACQ", 'CASE DATA'!F181="NOTF", 'CASE DATA'!F181="WTHD", 'CASE DATA'!F181="TNSF"), "YES", "NO"), "TRAFFIC")</f>
        <v>NO</v>
      </c>
      <c r="I180" s="168" t="str">
        <f xml:space="preserve"> IF(H180="YES",'CASE DATA'!K181,"N/A")</f>
        <v>N/A</v>
      </c>
      <c r="J180" s="168" t="str">
        <f>IF(H180="YES",'CASE DATA'!I181+'CASE DATA'!J181+'CASE DATA'!L181+'CASE DATA'!M181+'CASE DATA'!N181+'CASE DATA'!O181+'CASE DATA'!P181+'CASE DATA'!Q181+'CASE DATA'!R181,"N/A")</f>
        <v>N/A</v>
      </c>
      <c r="K180" s="152" t="str">
        <f xml:space="preserve"> IF(H180="YES",IF(C180+180&lt;'BASIC INFO'!$B$3, "YES", "NO"),"N/A")</f>
        <v>N/A</v>
      </c>
      <c r="L180" s="168" t="str" cm="1">
        <f t="array" ref="L180">IF(OR('CASE DATA'!F181="GTR", 'CASE DATA'!F181="GPL"),IF(SUM(COUNTIF('CASE DATA'!U181:AF181, TABLES!$N$2:$N$217&amp;"*"))&gt;0,"felony","eligible"),"n/a")</f>
        <v>n/a</v>
      </c>
      <c r="M180" s="168" t="str" cm="1">
        <f t="array" ref="M180">IF(L180="eligible",IF(OR((SUM(COUNTIF('CASE DATA'!U181:AF181,TABLES!$P$2:$P$19&amp;"*"))&gt;0),LEFT('CASE DATA'!U181:AF181,4)="717C", LEFT('CASE DATA'!U181:AF181, 3)="719", LEFT('CASE DATA'!U181:AF181,3)="720", LEFT('CASE DATA'!U181:AF181,3)="724", LEFT('CASE DATA'!U181:AF181,3)="726", LEFT('CASE DATA'!U181:AF181,3)="728", LEFT('CASE DATA'!U181:AF181,4)="901A"), "ineligible misd","eligible"),"n/a")</f>
        <v>n/a</v>
      </c>
      <c r="N180" s="168" t="str">
        <f>IF(M180="eligible",IF(COUNTIF('CASE DATA'!$C$4:$C$200, "")-COUNTIF('CASE DATA'!$A$4:$A$200, "")&gt;0, "YES","NO"),"N/A")</f>
        <v>N/A</v>
      </c>
      <c r="O180" s="168" t="str">
        <f xml:space="preserve"> IF(M180="eligible",'CASE DATA'!K181,"N/A")</f>
        <v>N/A</v>
      </c>
      <c r="P180" s="168" t="str">
        <f xml:space="preserve"> IF(M180="eligible",'CASE DATA'!I181+'CASE DATA'!J181+'CASE DATA'!L181+'CASE DATA'!M181+'CASE DATA'!N181+'CASE DATA'!O181+'CASE DATA'!M181+'CASE DATA'!Q181+'CASE DATA'!R181,"N/A")</f>
        <v>N/A</v>
      </c>
      <c r="Q180" s="8" t="str">
        <f>IF(M180="eligible",IF(C180+2920&lt;'BASIC INFO'!$B$3, "YES", "NO"),"N/A")</f>
        <v>N/A</v>
      </c>
      <c r="R180" s="169" t="str">
        <f xml:space="preserve"> IF(OR('CASE DATA'!F181="DEF"), "YES", "NO")</f>
        <v>NO</v>
      </c>
      <c r="S180" s="152" t="str">
        <f>IF(R180="YES",'CASE DATA'!H181,"N/A")</f>
        <v>N/A</v>
      </c>
      <c r="T180" s="168" t="str">
        <f xml:space="preserve"> IF(R180="YES",'CASE DATA'!K181,"N/A")</f>
        <v>N/A</v>
      </c>
      <c r="U180" s="168" t="str">
        <f>IF(R180="YES",'CASE DATA'!I181+'CASE DATA'!J181+'CASE DATA'!L181+'CASE DATA'!M181+'CASE DATA'!N181+'CASE DATA'!O181+'CASE DATA'!P181+'CASE DATA'!Q181+'CASE DATA'!R181,"N/A")</f>
        <v>N/A</v>
      </c>
      <c r="V180" s="172" t="str">
        <f>IF(OR('CASE DATA'!E181="123.46",'CASE DATA'!E181="123.47"),"YES","NO")</f>
        <v>NO</v>
      </c>
      <c r="W180" s="172"/>
      <c r="X180" s="168" t="str">
        <f>IF(V180="YES",IF(C180+730.5&lt;'BASIC INFO'!$B$3, "YES","NO"), "N/A")</f>
        <v>N/A</v>
      </c>
      <c r="Y180" s="172" t="str">
        <f t="shared" si="3"/>
        <v>NO</v>
      </c>
      <c r="Z180" s="170" t="str">
        <f xml:space="preserve"> IF('BASIC INFO'!$B$6+6574.5&gt;C180, "YES", "NO")</f>
        <v>YES</v>
      </c>
    </row>
    <row r="181" spans="1:26" x14ac:dyDescent="0.3">
      <c r="A181" s="152" t="str">
        <f xml:space="preserve"> IF('CASE DATA'!A182="","",'CASE DATA'!A182)</f>
        <v/>
      </c>
      <c r="B181" s="152" t="str">
        <f xml:space="preserve"> IF('CASE DATA'!A182="","",'CASE DATA'!E182)</f>
        <v/>
      </c>
      <c r="C181" s="153">
        <f xml:space="preserve"> 'CASE DATA'!C182</f>
        <v>0</v>
      </c>
      <c r="D181" s="8" t="str">
        <f xml:space="preserve"> IF(OR('CASE DATA'!F182="JUV", 'CASE DATA'!F182="JWV"), "YES", "NO")</f>
        <v>NO</v>
      </c>
      <c r="E181" s="8" t="str" cm="1">
        <f t="array" ref="E181">IF(D181="YES",IF(SUM(COUNTIF('CASE DATA'!$F$4:$F$200, {"GTR","GPL","DEF","JUV"}))&gt;0, "YES","NO"),"N/A")</f>
        <v>N/A</v>
      </c>
      <c r="F181" s="8" t="str">
        <f>IF(D181="YES",IF(COUNTIF('CASE DATA'!$C$4:$C$200, "")-COUNTIF('CASE DATA'!$A$4:$A$200, "")&gt;0, "YES","NO"),"N/A")</f>
        <v>N/A</v>
      </c>
      <c r="G181" s="154" t="str">
        <f xml:space="preserve"> _xlfn.IFS(D181="NO", "N/A", AND('BASIC INFO'!$B$3&gt;'BASIC INFO'!$B$6+6574.5, C181+730.5&lt;'BASIC INFO'!$B$3), "YES", 'BASIC INFO'!$B$3&lt;('BASIC INFO'!$B$6+6574.5), "NOT YET 18", C181+730.5&gt;'BASIC INFO'!$B$3, "NOT YET 2 YEARS")</f>
        <v>N/A</v>
      </c>
      <c r="H181" s="169" t="str">
        <f xml:space="preserve"> IF(LEFT('CASE DATA'!E182,4)&lt;&gt;"321.",IF(OR('CASE DATA'!F182="DISM", 'CASE DATA'!F182="ACQ", 'CASE DATA'!F182="NOTF", 'CASE DATA'!F182="WTHD", 'CASE DATA'!F182="TNSF"), "YES", "NO"), "TRAFFIC")</f>
        <v>NO</v>
      </c>
      <c r="I181" s="168" t="str">
        <f xml:space="preserve"> IF(H181="YES",'CASE DATA'!K182,"N/A")</f>
        <v>N/A</v>
      </c>
      <c r="J181" s="168" t="str">
        <f>IF(H181="YES",'CASE DATA'!I182+'CASE DATA'!J182+'CASE DATA'!L182+'CASE DATA'!M182+'CASE DATA'!N182+'CASE DATA'!O182+'CASE DATA'!P182+'CASE DATA'!Q182+'CASE DATA'!R182,"N/A")</f>
        <v>N/A</v>
      </c>
      <c r="K181" s="152" t="str">
        <f xml:space="preserve"> IF(H181="YES",IF(C181+180&lt;'BASIC INFO'!$B$3, "YES", "NO"),"N/A")</f>
        <v>N/A</v>
      </c>
      <c r="L181" s="168" t="str" cm="1">
        <f t="array" ref="L181">IF(OR('CASE DATA'!F182="GTR", 'CASE DATA'!F182="GPL"),IF(SUM(COUNTIF('CASE DATA'!U182:AF182, TABLES!$N$2:$N$217&amp;"*"))&gt;0,"felony","eligible"),"n/a")</f>
        <v>n/a</v>
      </c>
      <c r="M181" s="168" t="str" cm="1">
        <f t="array" ref="M181">IF(L181="eligible",IF(OR((SUM(COUNTIF('CASE DATA'!U182:AF182,TABLES!$P$2:$P$19&amp;"*"))&gt;0),LEFT('CASE DATA'!U182:AF182,4)="717C", LEFT('CASE DATA'!U182:AF182, 3)="719", LEFT('CASE DATA'!U182:AF182,3)="720", LEFT('CASE DATA'!U182:AF182,3)="724", LEFT('CASE DATA'!U182:AF182,3)="726", LEFT('CASE DATA'!U182:AF182,3)="728", LEFT('CASE DATA'!U182:AF182,4)="901A"), "ineligible misd","eligible"),"n/a")</f>
        <v>n/a</v>
      </c>
      <c r="N181" s="168" t="str">
        <f>IF(M181="eligible",IF(COUNTIF('CASE DATA'!$C$4:$C$200, "")-COUNTIF('CASE DATA'!$A$4:$A$200, "")&gt;0, "YES","NO"),"N/A")</f>
        <v>N/A</v>
      </c>
      <c r="O181" s="168" t="str">
        <f xml:space="preserve"> IF(M181="eligible",'CASE DATA'!K182,"N/A")</f>
        <v>N/A</v>
      </c>
      <c r="P181" s="168" t="str">
        <f xml:space="preserve"> IF(M181="eligible",'CASE DATA'!I182+'CASE DATA'!J182+'CASE DATA'!L182+'CASE DATA'!M182+'CASE DATA'!N182+'CASE DATA'!O182+'CASE DATA'!M182+'CASE DATA'!Q182+'CASE DATA'!R182,"N/A")</f>
        <v>N/A</v>
      </c>
      <c r="Q181" s="8" t="str">
        <f>IF(M181="eligible",IF(C181+2920&lt;'BASIC INFO'!$B$3, "YES", "NO"),"N/A")</f>
        <v>N/A</v>
      </c>
      <c r="R181" s="169" t="str">
        <f xml:space="preserve"> IF(OR('CASE DATA'!F182="DEF"), "YES", "NO")</f>
        <v>NO</v>
      </c>
      <c r="S181" s="152" t="str">
        <f>IF(R181="YES",'CASE DATA'!H182,"N/A")</f>
        <v>N/A</v>
      </c>
      <c r="T181" s="168" t="str">
        <f xml:space="preserve"> IF(R181="YES",'CASE DATA'!K182,"N/A")</f>
        <v>N/A</v>
      </c>
      <c r="U181" s="168" t="str">
        <f>IF(R181="YES",'CASE DATA'!I182+'CASE DATA'!J182+'CASE DATA'!L182+'CASE DATA'!M182+'CASE DATA'!N182+'CASE DATA'!O182+'CASE DATA'!P182+'CASE DATA'!Q182+'CASE DATA'!R182,"N/A")</f>
        <v>N/A</v>
      </c>
      <c r="V181" s="172" t="str">
        <f>IF(OR('CASE DATA'!E182="123.46",'CASE DATA'!E182="123.47"),"YES","NO")</f>
        <v>NO</v>
      </c>
      <c r="W181" s="172"/>
      <c r="X181" s="168" t="str">
        <f>IF(V181="YES",IF(C181+730.5&lt;'BASIC INFO'!$B$3, "YES","NO"), "N/A")</f>
        <v>N/A</v>
      </c>
      <c r="Y181" s="172" t="str">
        <f t="shared" si="3"/>
        <v>NO</v>
      </c>
      <c r="Z181" s="170" t="str">
        <f xml:space="preserve"> IF('BASIC INFO'!$B$6+6574.5&gt;C181, "YES", "NO")</f>
        <v>YES</v>
      </c>
    </row>
    <row r="182" spans="1:26" x14ac:dyDescent="0.3">
      <c r="A182" s="152" t="str">
        <f xml:space="preserve"> IF('CASE DATA'!A183="","",'CASE DATA'!A183)</f>
        <v/>
      </c>
      <c r="B182" s="152" t="str">
        <f xml:space="preserve"> IF('CASE DATA'!A183="","",'CASE DATA'!E183)</f>
        <v/>
      </c>
      <c r="C182" s="153">
        <f xml:space="preserve"> 'CASE DATA'!C183</f>
        <v>0</v>
      </c>
      <c r="D182" s="8" t="str">
        <f xml:space="preserve"> IF(OR('CASE DATA'!F183="JUV", 'CASE DATA'!F183="JWV"), "YES", "NO")</f>
        <v>NO</v>
      </c>
      <c r="E182" s="8" t="str" cm="1">
        <f t="array" ref="E182">IF(D182="YES",IF(SUM(COUNTIF('CASE DATA'!$F$4:$F$200, {"GTR","GPL","DEF","JUV"}))&gt;0, "YES","NO"),"N/A")</f>
        <v>N/A</v>
      </c>
      <c r="F182" s="8" t="str">
        <f>IF(D182="YES",IF(COUNTIF('CASE DATA'!$C$4:$C$200, "")-COUNTIF('CASE DATA'!$A$4:$A$200, "")&gt;0, "YES","NO"),"N/A")</f>
        <v>N/A</v>
      </c>
      <c r="G182" s="154" t="str">
        <f xml:space="preserve"> _xlfn.IFS(D182="NO", "N/A", AND('BASIC INFO'!$B$3&gt;'BASIC INFO'!$B$6+6574.5, C182+730.5&lt;'BASIC INFO'!$B$3), "YES", 'BASIC INFO'!$B$3&lt;('BASIC INFO'!$B$6+6574.5), "NOT YET 18", C182+730.5&gt;'BASIC INFO'!$B$3, "NOT YET 2 YEARS")</f>
        <v>N/A</v>
      </c>
      <c r="H182" s="169" t="str">
        <f xml:space="preserve"> IF(LEFT('CASE DATA'!E183,4)&lt;&gt;"321.",IF(OR('CASE DATA'!F183="DISM", 'CASE DATA'!F183="ACQ", 'CASE DATA'!F183="NOTF", 'CASE DATA'!F183="WTHD", 'CASE DATA'!F183="TNSF"), "YES", "NO"), "TRAFFIC")</f>
        <v>NO</v>
      </c>
      <c r="I182" s="168" t="str">
        <f xml:space="preserve"> IF(H182="YES",'CASE DATA'!K183,"N/A")</f>
        <v>N/A</v>
      </c>
      <c r="J182" s="168" t="str">
        <f>IF(H182="YES",'CASE DATA'!I183+'CASE DATA'!J183+'CASE DATA'!L183+'CASE DATA'!M183+'CASE DATA'!N183+'CASE DATA'!O183+'CASE DATA'!P183+'CASE DATA'!Q183+'CASE DATA'!R183,"N/A")</f>
        <v>N/A</v>
      </c>
      <c r="K182" s="152" t="str">
        <f xml:space="preserve"> IF(H182="YES",IF(C182+180&lt;'BASIC INFO'!$B$3, "YES", "NO"),"N/A")</f>
        <v>N/A</v>
      </c>
      <c r="L182" s="168" t="str" cm="1">
        <f t="array" ref="L182">IF(OR('CASE DATA'!F183="GTR", 'CASE DATA'!F183="GPL"),IF(SUM(COUNTIF('CASE DATA'!U183:AF183, TABLES!$N$2:$N$217&amp;"*"))&gt;0,"felony","eligible"),"n/a")</f>
        <v>n/a</v>
      </c>
      <c r="M182" s="168" t="str" cm="1">
        <f t="array" ref="M182">IF(L182="eligible",IF(OR((SUM(COUNTIF('CASE DATA'!U183:AF183,TABLES!$P$2:$P$19&amp;"*"))&gt;0),LEFT('CASE DATA'!U183:AF183,4)="717C", LEFT('CASE DATA'!U183:AF183, 3)="719", LEFT('CASE DATA'!U183:AF183,3)="720", LEFT('CASE DATA'!U183:AF183,3)="724", LEFT('CASE DATA'!U183:AF183,3)="726", LEFT('CASE DATA'!U183:AF183,3)="728", LEFT('CASE DATA'!U183:AF183,4)="901A"), "ineligible misd","eligible"),"n/a")</f>
        <v>n/a</v>
      </c>
      <c r="N182" s="168" t="str">
        <f>IF(M182="eligible",IF(COUNTIF('CASE DATA'!$C$4:$C$200, "")-COUNTIF('CASE DATA'!$A$4:$A$200, "")&gt;0, "YES","NO"),"N/A")</f>
        <v>N/A</v>
      </c>
      <c r="O182" s="168" t="str">
        <f xml:space="preserve"> IF(M182="eligible",'CASE DATA'!K183,"N/A")</f>
        <v>N/A</v>
      </c>
      <c r="P182" s="168" t="str">
        <f xml:space="preserve"> IF(M182="eligible",'CASE DATA'!I183+'CASE DATA'!J183+'CASE DATA'!L183+'CASE DATA'!M183+'CASE DATA'!N183+'CASE DATA'!O183+'CASE DATA'!M183+'CASE DATA'!Q183+'CASE DATA'!R183,"N/A")</f>
        <v>N/A</v>
      </c>
      <c r="Q182" s="8" t="str">
        <f>IF(M182="eligible",IF(C182+2920&lt;'BASIC INFO'!$B$3, "YES", "NO"),"N/A")</f>
        <v>N/A</v>
      </c>
      <c r="R182" s="169" t="str">
        <f xml:space="preserve"> IF(OR('CASE DATA'!F183="DEF"), "YES", "NO")</f>
        <v>NO</v>
      </c>
      <c r="S182" s="152" t="str">
        <f>IF(R182="YES",'CASE DATA'!H183,"N/A")</f>
        <v>N/A</v>
      </c>
      <c r="T182" s="168" t="str">
        <f xml:space="preserve"> IF(R182="YES",'CASE DATA'!K183,"N/A")</f>
        <v>N/A</v>
      </c>
      <c r="U182" s="168" t="str">
        <f>IF(R182="YES",'CASE DATA'!I183+'CASE DATA'!J183+'CASE DATA'!L183+'CASE DATA'!M183+'CASE DATA'!N183+'CASE DATA'!O183+'CASE DATA'!P183+'CASE DATA'!Q183+'CASE DATA'!R183,"N/A")</f>
        <v>N/A</v>
      </c>
      <c r="V182" s="172" t="str">
        <f>IF(OR('CASE DATA'!E183="123.46",'CASE DATA'!E183="123.47"),"YES","NO")</f>
        <v>NO</v>
      </c>
      <c r="W182" s="172"/>
      <c r="X182" s="168" t="str">
        <f>IF(V182="YES",IF(C182+730.5&lt;'BASIC INFO'!$B$3, "YES","NO"), "N/A")</f>
        <v>N/A</v>
      </c>
      <c r="Y182" s="172" t="str">
        <f t="shared" si="3"/>
        <v>NO</v>
      </c>
      <c r="Z182" s="170" t="str">
        <f xml:space="preserve"> IF('BASIC INFO'!$B$6+6574.5&gt;C182, "YES", "NO")</f>
        <v>YES</v>
      </c>
    </row>
    <row r="183" spans="1:26" x14ac:dyDescent="0.3">
      <c r="A183" s="152" t="str">
        <f xml:space="preserve"> IF('CASE DATA'!A184="","",'CASE DATA'!A184)</f>
        <v/>
      </c>
      <c r="B183" s="152" t="str">
        <f xml:space="preserve"> IF('CASE DATA'!A184="","",'CASE DATA'!E184)</f>
        <v/>
      </c>
      <c r="C183" s="153">
        <f xml:space="preserve"> 'CASE DATA'!C184</f>
        <v>0</v>
      </c>
      <c r="D183" s="8" t="str">
        <f xml:space="preserve"> IF(OR('CASE DATA'!F184="JUV", 'CASE DATA'!F184="JWV"), "YES", "NO")</f>
        <v>NO</v>
      </c>
      <c r="E183" s="8" t="str" cm="1">
        <f t="array" ref="E183">IF(D183="YES",IF(SUM(COUNTIF('CASE DATA'!$F$4:$F$200, {"GTR","GPL","DEF","JUV"}))&gt;0, "YES","NO"),"N/A")</f>
        <v>N/A</v>
      </c>
      <c r="F183" s="8" t="str">
        <f>IF(D183="YES",IF(COUNTIF('CASE DATA'!$C$4:$C$200, "")-COUNTIF('CASE DATA'!$A$4:$A$200, "")&gt;0, "YES","NO"),"N/A")</f>
        <v>N/A</v>
      </c>
      <c r="G183" s="154" t="str">
        <f xml:space="preserve"> _xlfn.IFS(D183="NO", "N/A", AND('BASIC INFO'!$B$3&gt;'BASIC INFO'!$B$6+6574.5, C183+730.5&lt;'BASIC INFO'!$B$3), "YES", 'BASIC INFO'!$B$3&lt;('BASIC INFO'!$B$6+6574.5), "NOT YET 18", C183+730.5&gt;'BASIC INFO'!$B$3, "NOT YET 2 YEARS")</f>
        <v>N/A</v>
      </c>
      <c r="H183" s="169" t="str">
        <f xml:space="preserve"> IF(LEFT('CASE DATA'!E184,4)&lt;&gt;"321.",IF(OR('CASE DATA'!F184="DISM", 'CASE DATA'!F184="ACQ", 'CASE DATA'!F184="NOTF", 'CASE DATA'!F184="WTHD", 'CASE DATA'!F184="TNSF"), "YES", "NO"), "TRAFFIC")</f>
        <v>NO</v>
      </c>
      <c r="I183" s="168" t="str">
        <f xml:space="preserve"> IF(H183="YES",'CASE DATA'!K184,"N/A")</f>
        <v>N/A</v>
      </c>
      <c r="J183" s="168" t="str">
        <f>IF(H183="YES",'CASE DATA'!I184+'CASE DATA'!J184+'CASE DATA'!L184+'CASE DATA'!M184+'CASE DATA'!N184+'CASE DATA'!O184+'CASE DATA'!P184+'CASE DATA'!Q184+'CASE DATA'!R184,"N/A")</f>
        <v>N/A</v>
      </c>
      <c r="K183" s="152" t="str">
        <f xml:space="preserve"> IF(H183="YES",IF(C183+180&lt;'BASIC INFO'!$B$3, "YES", "NO"),"N/A")</f>
        <v>N/A</v>
      </c>
      <c r="L183" s="168" t="str" cm="1">
        <f t="array" ref="L183">IF(OR('CASE DATA'!F184="GTR", 'CASE DATA'!F184="GPL"),IF(SUM(COUNTIF('CASE DATA'!U184:AF184, TABLES!$N$2:$N$217&amp;"*"))&gt;0,"felony","eligible"),"n/a")</f>
        <v>n/a</v>
      </c>
      <c r="M183" s="168" t="str" cm="1">
        <f t="array" ref="M183">IF(L183="eligible",IF(OR((SUM(COUNTIF('CASE DATA'!U184:AF184,TABLES!$P$2:$P$19&amp;"*"))&gt;0),LEFT('CASE DATA'!U184:AF184,4)="717C", LEFT('CASE DATA'!U184:AF184, 3)="719", LEFT('CASE DATA'!U184:AF184,3)="720", LEFT('CASE DATA'!U184:AF184,3)="724", LEFT('CASE DATA'!U184:AF184,3)="726", LEFT('CASE DATA'!U184:AF184,3)="728", LEFT('CASE DATA'!U184:AF184,4)="901A"), "ineligible misd","eligible"),"n/a")</f>
        <v>n/a</v>
      </c>
      <c r="N183" s="168" t="str">
        <f>IF(M183="eligible",IF(COUNTIF('CASE DATA'!$C$4:$C$200, "")-COUNTIF('CASE DATA'!$A$4:$A$200, "")&gt;0, "YES","NO"),"N/A")</f>
        <v>N/A</v>
      </c>
      <c r="O183" s="168" t="str">
        <f xml:space="preserve"> IF(M183="eligible",'CASE DATA'!K184,"N/A")</f>
        <v>N/A</v>
      </c>
      <c r="P183" s="168" t="str">
        <f xml:space="preserve"> IF(M183="eligible",'CASE DATA'!I184+'CASE DATA'!J184+'CASE DATA'!L184+'CASE DATA'!M184+'CASE DATA'!N184+'CASE DATA'!O184+'CASE DATA'!M184+'CASE DATA'!Q184+'CASE DATA'!R184,"N/A")</f>
        <v>N/A</v>
      </c>
      <c r="Q183" s="8" t="str">
        <f>IF(M183="eligible",IF(C183+2920&lt;'BASIC INFO'!$B$3, "YES", "NO"),"N/A")</f>
        <v>N/A</v>
      </c>
      <c r="R183" s="169" t="str">
        <f xml:space="preserve"> IF(OR('CASE DATA'!F184="DEF"), "YES", "NO")</f>
        <v>NO</v>
      </c>
      <c r="S183" s="152" t="str">
        <f>IF(R183="YES",'CASE DATA'!H184,"N/A")</f>
        <v>N/A</v>
      </c>
      <c r="T183" s="168" t="str">
        <f xml:space="preserve"> IF(R183="YES",'CASE DATA'!K184,"N/A")</f>
        <v>N/A</v>
      </c>
      <c r="U183" s="168" t="str">
        <f>IF(R183="YES",'CASE DATA'!I184+'CASE DATA'!J184+'CASE DATA'!L184+'CASE DATA'!M184+'CASE DATA'!N184+'CASE DATA'!O184+'CASE DATA'!P184+'CASE DATA'!Q184+'CASE DATA'!R184,"N/A")</f>
        <v>N/A</v>
      </c>
      <c r="V183" s="172" t="str">
        <f>IF(OR('CASE DATA'!E184="123.46",'CASE DATA'!E184="123.47"),"YES","NO")</f>
        <v>NO</v>
      </c>
      <c r="W183" s="172"/>
      <c r="X183" s="168" t="str">
        <f>IF(V183="YES",IF(C183+730.5&lt;'BASIC INFO'!$B$3, "YES","NO"), "N/A")</f>
        <v>N/A</v>
      </c>
      <c r="Y183" s="172" t="str">
        <f t="shared" si="3"/>
        <v>NO</v>
      </c>
      <c r="Z183" s="170" t="str">
        <f xml:space="preserve"> IF('BASIC INFO'!$B$6+6574.5&gt;C183, "YES", "NO")</f>
        <v>YES</v>
      </c>
    </row>
    <row r="184" spans="1:26" x14ac:dyDescent="0.3">
      <c r="A184" s="152" t="str">
        <f xml:space="preserve"> IF('CASE DATA'!A185="","",'CASE DATA'!A185)</f>
        <v/>
      </c>
      <c r="B184" s="152" t="str">
        <f xml:space="preserve"> IF('CASE DATA'!A185="","",'CASE DATA'!E185)</f>
        <v/>
      </c>
      <c r="C184" s="153">
        <f xml:space="preserve"> 'CASE DATA'!C185</f>
        <v>0</v>
      </c>
      <c r="D184" s="8" t="str">
        <f xml:space="preserve"> IF(OR('CASE DATA'!F185="JUV", 'CASE DATA'!F185="JWV"), "YES", "NO")</f>
        <v>NO</v>
      </c>
      <c r="E184" s="8" t="str" cm="1">
        <f t="array" ref="E184">IF(D184="YES",IF(SUM(COUNTIF('CASE DATA'!$F$4:$F$200, {"GTR","GPL","DEF","JUV"}))&gt;0, "YES","NO"),"N/A")</f>
        <v>N/A</v>
      </c>
      <c r="F184" s="8" t="str">
        <f>IF(D184="YES",IF(COUNTIF('CASE DATA'!$C$4:$C$200, "")-COUNTIF('CASE DATA'!$A$4:$A$200, "")&gt;0, "YES","NO"),"N/A")</f>
        <v>N/A</v>
      </c>
      <c r="G184" s="154" t="str">
        <f xml:space="preserve"> _xlfn.IFS(D184="NO", "N/A", AND('BASIC INFO'!$B$3&gt;'BASIC INFO'!$B$6+6574.5, C184+730.5&lt;'BASIC INFO'!$B$3), "YES", 'BASIC INFO'!$B$3&lt;('BASIC INFO'!$B$6+6574.5), "NOT YET 18", C184+730.5&gt;'BASIC INFO'!$B$3, "NOT YET 2 YEARS")</f>
        <v>N/A</v>
      </c>
      <c r="H184" s="169" t="str">
        <f xml:space="preserve"> IF(LEFT('CASE DATA'!E185,4)&lt;&gt;"321.",IF(OR('CASE DATA'!F185="DISM", 'CASE DATA'!F185="ACQ", 'CASE DATA'!F185="NOTF", 'CASE DATA'!F185="WTHD", 'CASE DATA'!F185="TNSF"), "YES", "NO"), "TRAFFIC")</f>
        <v>NO</v>
      </c>
      <c r="I184" s="168" t="str">
        <f xml:space="preserve"> IF(H184="YES",'CASE DATA'!K185,"N/A")</f>
        <v>N/A</v>
      </c>
      <c r="J184" s="168" t="str">
        <f>IF(H184="YES",'CASE DATA'!I185+'CASE DATA'!J185+'CASE DATA'!L185+'CASE DATA'!M185+'CASE DATA'!N185+'CASE DATA'!O185+'CASE DATA'!P185+'CASE DATA'!Q185+'CASE DATA'!R185,"N/A")</f>
        <v>N/A</v>
      </c>
      <c r="K184" s="152" t="str">
        <f xml:space="preserve"> IF(H184="YES",IF(C184+180&lt;'BASIC INFO'!$B$3, "YES", "NO"),"N/A")</f>
        <v>N/A</v>
      </c>
      <c r="L184" s="168" t="str" cm="1">
        <f t="array" ref="L184">IF(OR('CASE DATA'!F185="GTR", 'CASE DATA'!F185="GPL"),IF(SUM(COUNTIF('CASE DATA'!U185:AF185, TABLES!$N$2:$N$217&amp;"*"))&gt;0,"felony","eligible"),"n/a")</f>
        <v>n/a</v>
      </c>
      <c r="M184" s="168" t="str" cm="1">
        <f t="array" ref="M184">IF(L184="eligible",IF(OR((SUM(COUNTIF('CASE DATA'!U185:AF185,TABLES!$P$2:$P$19&amp;"*"))&gt;0),LEFT('CASE DATA'!U185:AF185,4)="717C", LEFT('CASE DATA'!U185:AF185, 3)="719", LEFT('CASE DATA'!U185:AF185,3)="720", LEFT('CASE DATA'!U185:AF185,3)="724", LEFT('CASE DATA'!U185:AF185,3)="726", LEFT('CASE DATA'!U185:AF185,3)="728", LEFT('CASE DATA'!U185:AF185,4)="901A"), "ineligible misd","eligible"),"n/a")</f>
        <v>n/a</v>
      </c>
      <c r="N184" s="168" t="str">
        <f>IF(M184="eligible",IF(COUNTIF('CASE DATA'!$C$4:$C$200, "")-COUNTIF('CASE DATA'!$A$4:$A$200, "")&gt;0, "YES","NO"),"N/A")</f>
        <v>N/A</v>
      </c>
      <c r="O184" s="168" t="str">
        <f xml:space="preserve"> IF(M184="eligible",'CASE DATA'!K185,"N/A")</f>
        <v>N/A</v>
      </c>
      <c r="P184" s="168" t="str">
        <f xml:space="preserve"> IF(M184="eligible",'CASE DATA'!I185+'CASE DATA'!J185+'CASE DATA'!L185+'CASE DATA'!M185+'CASE DATA'!N185+'CASE DATA'!O185+'CASE DATA'!M185+'CASE DATA'!Q185+'CASE DATA'!R185,"N/A")</f>
        <v>N/A</v>
      </c>
      <c r="Q184" s="8" t="str">
        <f>IF(M184="eligible",IF(C184+2920&lt;'BASIC INFO'!$B$3, "YES", "NO"),"N/A")</f>
        <v>N/A</v>
      </c>
      <c r="R184" s="169" t="str">
        <f xml:space="preserve"> IF(OR('CASE DATA'!F185="DEF"), "YES", "NO")</f>
        <v>NO</v>
      </c>
      <c r="S184" s="152" t="str">
        <f>IF(R184="YES",'CASE DATA'!H185,"N/A")</f>
        <v>N/A</v>
      </c>
      <c r="T184" s="168" t="str">
        <f xml:space="preserve"> IF(R184="YES",'CASE DATA'!K185,"N/A")</f>
        <v>N/A</v>
      </c>
      <c r="U184" s="168" t="str">
        <f>IF(R184="YES",'CASE DATA'!I185+'CASE DATA'!J185+'CASE DATA'!L185+'CASE DATA'!M185+'CASE DATA'!N185+'CASE DATA'!O185+'CASE DATA'!P185+'CASE DATA'!Q185+'CASE DATA'!R185,"N/A")</f>
        <v>N/A</v>
      </c>
      <c r="V184" s="172" t="str">
        <f>IF(OR('CASE DATA'!E185="123.46",'CASE DATA'!E185="123.47"),"YES","NO")</f>
        <v>NO</v>
      </c>
      <c r="W184" s="172"/>
      <c r="X184" s="168" t="str">
        <f>IF(V184="YES",IF(C184+730.5&lt;'BASIC INFO'!$B$3, "YES","NO"), "N/A")</f>
        <v>N/A</v>
      </c>
      <c r="Y184" s="172" t="str">
        <f t="shared" si="3"/>
        <v>NO</v>
      </c>
      <c r="Z184" s="170" t="str">
        <f xml:space="preserve"> IF('BASIC INFO'!$B$6+6574.5&gt;C184, "YES", "NO")</f>
        <v>YES</v>
      </c>
    </row>
    <row r="185" spans="1:26" x14ac:dyDescent="0.3">
      <c r="A185" s="152" t="str">
        <f xml:space="preserve"> IF('CASE DATA'!A186="","",'CASE DATA'!A186)</f>
        <v/>
      </c>
      <c r="B185" s="152" t="str">
        <f xml:space="preserve"> IF('CASE DATA'!A186="","",'CASE DATA'!E186)</f>
        <v/>
      </c>
      <c r="C185" s="153">
        <f xml:space="preserve"> 'CASE DATA'!C186</f>
        <v>0</v>
      </c>
      <c r="D185" s="8" t="str">
        <f xml:space="preserve"> IF(OR('CASE DATA'!F186="JUV", 'CASE DATA'!F186="JWV"), "YES", "NO")</f>
        <v>NO</v>
      </c>
      <c r="E185" s="8" t="str" cm="1">
        <f t="array" ref="E185">IF(D185="YES",IF(SUM(COUNTIF('CASE DATA'!$F$4:$F$200, {"GTR","GPL","DEF","JUV"}))&gt;0, "YES","NO"),"N/A")</f>
        <v>N/A</v>
      </c>
      <c r="F185" s="8" t="str">
        <f>IF(D185="YES",IF(COUNTIF('CASE DATA'!$C$4:$C$200, "")-COUNTIF('CASE DATA'!$A$4:$A$200, "")&gt;0, "YES","NO"),"N/A")</f>
        <v>N/A</v>
      </c>
      <c r="G185" s="154" t="str">
        <f xml:space="preserve"> _xlfn.IFS(D185="NO", "N/A", AND('BASIC INFO'!$B$3&gt;'BASIC INFO'!$B$6+6574.5, C185+730.5&lt;'BASIC INFO'!$B$3), "YES", 'BASIC INFO'!$B$3&lt;('BASIC INFO'!$B$6+6574.5), "NOT YET 18", C185+730.5&gt;'BASIC INFO'!$B$3, "NOT YET 2 YEARS")</f>
        <v>N/A</v>
      </c>
      <c r="H185" s="169" t="str">
        <f xml:space="preserve"> IF(LEFT('CASE DATA'!E186,4)&lt;&gt;"321.",IF(OR('CASE DATA'!F186="DISM", 'CASE DATA'!F186="ACQ", 'CASE DATA'!F186="NOTF", 'CASE DATA'!F186="WTHD", 'CASE DATA'!F186="TNSF"), "YES", "NO"), "TRAFFIC")</f>
        <v>NO</v>
      </c>
      <c r="I185" s="168" t="str">
        <f xml:space="preserve"> IF(H185="YES",'CASE DATA'!K186,"N/A")</f>
        <v>N/A</v>
      </c>
      <c r="J185" s="168" t="str">
        <f>IF(H185="YES",'CASE DATA'!I186+'CASE DATA'!J186+'CASE DATA'!L186+'CASE DATA'!M186+'CASE DATA'!N186+'CASE DATA'!O186+'CASE DATA'!P186+'CASE DATA'!Q186+'CASE DATA'!R186,"N/A")</f>
        <v>N/A</v>
      </c>
      <c r="K185" s="152" t="str">
        <f xml:space="preserve"> IF(H185="YES",IF(C185+180&lt;'BASIC INFO'!$B$3, "YES", "NO"),"N/A")</f>
        <v>N/A</v>
      </c>
      <c r="L185" s="168" t="str" cm="1">
        <f t="array" ref="L185">IF(OR('CASE DATA'!F186="GTR", 'CASE DATA'!F186="GPL"),IF(SUM(COUNTIF('CASE DATA'!U186:AF186, TABLES!$N$2:$N$217&amp;"*"))&gt;0,"felony","eligible"),"n/a")</f>
        <v>n/a</v>
      </c>
      <c r="M185" s="168" t="str" cm="1">
        <f t="array" ref="M185">IF(L185="eligible",IF(OR((SUM(COUNTIF('CASE DATA'!U186:AF186,TABLES!$P$2:$P$19&amp;"*"))&gt;0),LEFT('CASE DATA'!U186:AF186,4)="717C", LEFT('CASE DATA'!U186:AF186, 3)="719", LEFT('CASE DATA'!U186:AF186,3)="720", LEFT('CASE DATA'!U186:AF186,3)="724", LEFT('CASE DATA'!U186:AF186,3)="726", LEFT('CASE DATA'!U186:AF186,3)="728", LEFT('CASE DATA'!U186:AF186,4)="901A"), "ineligible misd","eligible"),"n/a")</f>
        <v>n/a</v>
      </c>
      <c r="N185" s="168" t="str">
        <f>IF(M185="eligible",IF(COUNTIF('CASE DATA'!$C$4:$C$200, "")-COUNTIF('CASE DATA'!$A$4:$A$200, "")&gt;0, "YES","NO"),"N/A")</f>
        <v>N/A</v>
      </c>
      <c r="O185" s="168" t="str">
        <f xml:space="preserve"> IF(M185="eligible",'CASE DATA'!K186,"N/A")</f>
        <v>N/A</v>
      </c>
      <c r="P185" s="168" t="str">
        <f xml:space="preserve"> IF(M185="eligible",'CASE DATA'!I186+'CASE DATA'!J186+'CASE DATA'!L186+'CASE DATA'!M186+'CASE DATA'!N186+'CASE DATA'!O186+'CASE DATA'!M186+'CASE DATA'!Q186+'CASE DATA'!R186,"N/A")</f>
        <v>N/A</v>
      </c>
      <c r="Q185" s="8" t="str">
        <f>IF(M185="eligible",IF(C185+2920&lt;'BASIC INFO'!$B$3, "YES", "NO"),"N/A")</f>
        <v>N/A</v>
      </c>
      <c r="R185" s="169" t="str">
        <f xml:space="preserve"> IF(OR('CASE DATA'!F186="DEF"), "YES", "NO")</f>
        <v>NO</v>
      </c>
      <c r="S185" s="152" t="str">
        <f>IF(R185="YES",'CASE DATA'!H186,"N/A")</f>
        <v>N/A</v>
      </c>
      <c r="T185" s="168" t="str">
        <f xml:space="preserve"> IF(R185="YES",'CASE DATA'!K186,"N/A")</f>
        <v>N/A</v>
      </c>
      <c r="U185" s="168" t="str">
        <f>IF(R185="YES",'CASE DATA'!I186+'CASE DATA'!J186+'CASE DATA'!L186+'CASE DATA'!M186+'CASE DATA'!N186+'CASE DATA'!O186+'CASE DATA'!P186+'CASE DATA'!Q186+'CASE DATA'!R186,"N/A")</f>
        <v>N/A</v>
      </c>
      <c r="V185" s="172" t="str">
        <f>IF(OR('CASE DATA'!E186="123.46",'CASE DATA'!E186="123.47"),"YES","NO")</f>
        <v>NO</v>
      </c>
      <c r="W185" s="172"/>
      <c r="X185" s="168" t="str">
        <f>IF(V185="YES",IF(C185+730.5&lt;'BASIC INFO'!$B$3, "YES","NO"), "N/A")</f>
        <v>N/A</v>
      </c>
      <c r="Y185" s="172" t="str">
        <f t="shared" si="3"/>
        <v>NO</v>
      </c>
      <c r="Z185" s="170" t="str">
        <f xml:space="preserve"> IF('BASIC INFO'!$B$6+6574.5&gt;C185, "YES", "NO")</f>
        <v>YES</v>
      </c>
    </row>
    <row r="186" spans="1:26" x14ac:dyDescent="0.3">
      <c r="A186" s="152" t="str">
        <f xml:space="preserve"> IF('CASE DATA'!A187="","",'CASE DATA'!A187)</f>
        <v/>
      </c>
      <c r="B186" s="152" t="str">
        <f xml:space="preserve"> IF('CASE DATA'!A187="","",'CASE DATA'!E187)</f>
        <v/>
      </c>
      <c r="C186" s="153">
        <f xml:space="preserve"> 'CASE DATA'!C187</f>
        <v>0</v>
      </c>
      <c r="D186" s="8" t="str">
        <f xml:space="preserve"> IF(OR('CASE DATA'!F187="JUV", 'CASE DATA'!F187="JWV"), "YES", "NO")</f>
        <v>NO</v>
      </c>
      <c r="E186" s="8" t="str" cm="1">
        <f t="array" ref="E186">IF(D186="YES",IF(SUM(COUNTIF('CASE DATA'!$F$4:$F$200, {"GTR","GPL","DEF","JUV"}))&gt;0, "YES","NO"),"N/A")</f>
        <v>N/A</v>
      </c>
      <c r="F186" s="8" t="str">
        <f>IF(D186="YES",IF(COUNTIF('CASE DATA'!$C$4:$C$200, "")-COUNTIF('CASE DATA'!$A$4:$A$200, "")&gt;0, "YES","NO"),"N/A")</f>
        <v>N/A</v>
      </c>
      <c r="G186" s="154" t="str">
        <f xml:space="preserve"> _xlfn.IFS(D186="NO", "N/A", AND('BASIC INFO'!$B$3&gt;'BASIC INFO'!$B$6+6574.5, C186+730.5&lt;'BASIC INFO'!$B$3), "YES", 'BASIC INFO'!$B$3&lt;('BASIC INFO'!$B$6+6574.5), "NOT YET 18", C186+730.5&gt;'BASIC INFO'!$B$3, "NOT YET 2 YEARS")</f>
        <v>N/A</v>
      </c>
      <c r="H186" s="169" t="str">
        <f xml:space="preserve"> IF(LEFT('CASE DATA'!E187,4)&lt;&gt;"321.",IF(OR('CASE DATA'!F187="DISM", 'CASE DATA'!F187="ACQ", 'CASE DATA'!F187="NOTF", 'CASE DATA'!F187="WTHD", 'CASE DATA'!F187="TNSF"), "YES", "NO"), "TRAFFIC")</f>
        <v>NO</v>
      </c>
      <c r="I186" s="168" t="str">
        <f xml:space="preserve"> IF(H186="YES",'CASE DATA'!K187,"N/A")</f>
        <v>N/A</v>
      </c>
      <c r="J186" s="168" t="str">
        <f>IF(H186="YES",'CASE DATA'!I187+'CASE DATA'!J187+'CASE DATA'!L187+'CASE DATA'!M187+'CASE DATA'!N187+'CASE DATA'!O187+'CASE DATA'!P187+'CASE DATA'!Q187+'CASE DATA'!R187,"N/A")</f>
        <v>N/A</v>
      </c>
      <c r="K186" s="152" t="str">
        <f xml:space="preserve"> IF(H186="YES",IF(C186+180&lt;'BASIC INFO'!$B$3, "YES", "NO"),"N/A")</f>
        <v>N/A</v>
      </c>
      <c r="L186" s="168" t="str" cm="1">
        <f t="array" ref="L186">IF(OR('CASE DATA'!F187="GTR", 'CASE DATA'!F187="GPL"),IF(SUM(COUNTIF('CASE DATA'!U187:AF187, TABLES!$N$2:$N$217&amp;"*"))&gt;0,"felony","eligible"),"n/a")</f>
        <v>n/a</v>
      </c>
      <c r="M186" s="168" t="str" cm="1">
        <f t="array" ref="M186">IF(L186="eligible",IF(OR((SUM(COUNTIF('CASE DATA'!U187:AF187,TABLES!$P$2:$P$19&amp;"*"))&gt;0),LEFT('CASE DATA'!U187:AF187,4)="717C", LEFT('CASE DATA'!U187:AF187, 3)="719", LEFT('CASE DATA'!U187:AF187,3)="720", LEFT('CASE DATA'!U187:AF187,3)="724", LEFT('CASE DATA'!U187:AF187,3)="726", LEFT('CASE DATA'!U187:AF187,3)="728", LEFT('CASE DATA'!U187:AF187,4)="901A"), "ineligible misd","eligible"),"n/a")</f>
        <v>n/a</v>
      </c>
      <c r="N186" s="168" t="str">
        <f>IF(M186="eligible",IF(COUNTIF('CASE DATA'!$C$4:$C$200, "")-COUNTIF('CASE DATA'!$A$4:$A$200, "")&gt;0, "YES","NO"),"N/A")</f>
        <v>N/A</v>
      </c>
      <c r="O186" s="168" t="str">
        <f xml:space="preserve"> IF(M186="eligible",'CASE DATA'!K187,"N/A")</f>
        <v>N/A</v>
      </c>
      <c r="P186" s="168" t="str">
        <f xml:space="preserve"> IF(M186="eligible",'CASE DATA'!I187+'CASE DATA'!J187+'CASE DATA'!L187+'CASE DATA'!M187+'CASE DATA'!N187+'CASE DATA'!O187+'CASE DATA'!M187+'CASE DATA'!Q187+'CASE DATA'!R187,"N/A")</f>
        <v>N/A</v>
      </c>
      <c r="Q186" s="8" t="str">
        <f>IF(M186="eligible",IF(C186+2920&lt;'BASIC INFO'!$B$3, "YES", "NO"),"N/A")</f>
        <v>N/A</v>
      </c>
      <c r="R186" s="169" t="str">
        <f xml:space="preserve"> IF(OR('CASE DATA'!F187="DEF"), "YES", "NO")</f>
        <v>NO</v>
      </c>
      <c r="S186" s="152" t="str">
        <f>IF(R186="YES",'CASE DATA'!H187,"N/A")</f>
        <v>N/A</v>
      </c>
      <c r="T186" s="168" t="str">
        <f xml:space="preserve"> IF(R186="YES",'CASE DATA'!K187,"N/A")</f>
        <v>N/A</v>
      </c>
      <c r="U186" s="168" t="str">
        <f>IF(R186="YES",'CASE DATA'!I187+'CASE DATA'!J187+'CASE DATA'!L187+'CASE DATA'!M187+'CASE DATA'!N187+'CASE DATA'!O187+'CASE DATA'!P187+'CASE DATA'!Q187+'CASE DATA'!R187,"N/A")</f>
        <v>N/A</v>
      </c>
      <c r="V186" s="172" t="str">
        <f>IF(OR('CASE DATA'!E187="123.46",'CASE DATA'!E187="123.47"),"YES","NO")</f>
        <v>NO</v>
      </c>
      <c r="W186" s="172"/>
      <c r="X186" s="168" t="str">
        <f>IF(V186="YES",IF(C186+730.5&lt;'BASIC INFO'!$B$3, "YES","NO"), "N/A")</f>
        <v>N/A</v>
      </c>
      <c r="Y186" s="172" t="str">
        <f t="shared" si="3"/>
        <v>NO</v>
      </c>
      <c r="Z186" s="170" t="str">
        <f xml:space="preserve"> IF('BASIC INFO'!$B$6+6574.5&gt;C186, "YES", "NO")</f>
        <v>YES</v>
      </c>
    </row>
    <row r="187" spans="1:26" x14ac:dyDescent="0.3">
      <c r="A187" s="152" t="str">
        <f xml:space="preserve"> IF('CASE DATA'!A188="","",'CASE DATA'!A188)</f>
        <v/>
      </c>
      <c r="B187" s="152" t="str">
        <f xml:space="preserve"> IF('CASE DATA'!A188="","",'CASE DATA'!E188)</f>
        <v/>
      </c>
      <c r="C187" s="153">
        <f xml:space="preserve"> 'CASE DATA'!C188</f>
        <v>0</v>
      </c>
      <c r="D187" s="8" t="str">
        <f xml:space="preserve"> IF(OR('CASE DATA'!F188="JUV", 'CASE DATA'!F188="JWV"), "YES", "NO")</f>
        <v>NO</v>
      </c>
      <c r="E187" s="8" t="str" cm="1">
        <f t="array" ref="E187">IF(D187="YES",IF(SUM(COUNTIF('CASE DATA'!$F$4:$F$200, {"GTR","GPL","DEF","JUV"}))&gt;0, "YES","NO"),"N/A")</f>
        <v>N/A</v>
      </c>
      <c r="F187" s="8" t="str">
        <f>IF(D187="YES",IF(COUNTIF('CASE DATA'!$C$4:$C$200, "")-COUNTIF('CASE DATA'!$A$4:$A$200, "")&gt;0, "YES","NO"),"N/A")</f>
        <v>N/A</v>
      </c>
      <c r="G187" s="154" t="str">
        <f xml:space="preserve"> _xlfn.IFS(D187="NO", "N/A", AND('BASIC INFO'!$B$3&gt;'BASIC INFO'!$B$6+6574.5, C187+730.5&lt;'BASIC INFO'!$B$3), "YES", 'BASIC INFO'!$B$3&lt;('BASIC INFO'!$B$6+6574.5), "NOT YET 18", C187+730.5&gt;'BASIC INFO'!$B$3, "NOT YET 2 YEARS")</f>
        <v>N/A</v>
      </c>
      <c r="H187" s="169" t="str">
        <f xml:space="preserve"> IF(LEFT('CASE DATA'!E188,4)&lt;&gt;"321.",IF(OR('CASE DATA'!F188="DISM", 'CASE DATA'!F188="ACQ", 'CASE DATA'!F188="NOTF", 'CASE DATA'!F188="WTHD", 'CASE DATA'!F188="TNSF"), "YES", "NO"), "TRAFFIC")</f>
        <v>NO</v>
      </c>
      <c r="I187" s="168" t="str">
        <f xml:space="preserve"> IF(H187="YES",'CASE DATA'!K188,"N/A")</f>
        <v>N/A</v>
      </c>
      <c r="J187" s="168" t="str">
        <f>IF(H187="YES",'CASE DATA'!I188+'CASE DATA'!J188+'CASE DATA'!L188+'CASE DATA'!M188+'CASE DATA'!N188+'CASE DATA'!O188+'CASE DATA'!P188+'CASE DATA'!Q188+'CASE DATA'!R188,"N/A")</f>
        <v>N/A</v>
      </c>
      <c r="K187" s="152" t="str">
        <f xml:space="preserve"> IF(H187="YES",IF(C187+180&lt;'BASIC INFO'!$B$3, "YES", "NO"),"N/A")</f>
        <v>N/A</v>
      </c>
      <c r="L187" s="168" t="str" cm="1">
        <f t="array" ref="L187">IF(OR('CASE DATA'!F188="GTR", 'CASE DATA'!F188="GPL"),IF(SUM(COUNTIF('CASE DATA'!U188:AF188, TABLES!$N$2:$N$217&amp;"*"))&gt;0,"felony","eligible"),"n/a")</f>
        <v>n/a</v>
      </c>
      <c r="M187" s="168" t="str" cm="1">
        <f t="array" ref="M187">IF(L187="eligible",IF(OR((SUM(COUNTIF('CASE DATA'!U188:AF188,TABLES!$P$2:$P$19&amp;"*"))&gt;0),LEFT('CASE DATA'!U188:AF188,4)="717C", LEFT('CASE DATA'!U188:AF188, 3)="719", LEFT('CASE DATA'!U188:AF188,3)="720", LEFT('CASE DATA'!U188:AF188,3)="724", LEFT('CASE DATA'!U188:AF188,3)="726", LEFT('CASE DATA'!U188:AF188,3)="728", LEFT('CASE DATA'!U188:AF188,4)="901A"), "ineligible misd","eligible"),"n/a")</f>
        <v>n/a</v>
      </c>
      <c r="N187" s="168" t="str">
        <f>IF(M187="eligible",IF(COUNTIF('CASE DATA'!$C$4:$C$200, "")-COUNTIF('CASE DATA'!$A$4:$A$200, "")&gt;0, "YES","NO"),"N/A")</f>
        <v>N/A</v>
      </c>
      <c r="O187" s="168" t="str">
        <f xml:space="preserve"> IF(M187="eligible",'CASE DATA'!K188,"N/A")</f>
        <v>N/A</v>
      </c>
      <c r="P187" s="168" t="str">
        <f xml:space="preserve"> IF(M187="eligible",'CASE DATA'!I188+'CASE DATA'!J188+'CASE DATA'!L188+'CASE DATA'!M188+'CASE DATA'!N188+'CASE DATA'!O188+'CASE DATA'!M188+'CASE DATA'!Q188+'CASE DATA'!R188,"N/A")</f>
        <v>N/A</v>
      </c>
      <c r="Q187" s="8" t="str">
        <f>IF(M187="eligible",IF(C187+2920&lt;'BASIC INFO'!$B$3, "YES", "NO"),"N/A")</f>
        <v>N/A</v>
      </c>
      <c r="R187" s="169" t="str">
        <f xml:space="preserve"> IF(OR('CASE DATA'!F188="DEF"), "YES", "NO")</f>
        <v>NO</v>
      </c>
      <c r="S187" s="152" t="str">
        <f>IF(R187="YES",'CASE DATA'!H188,"N/A")</f>
        <v>N/A</v>
      </c>
      <c r="T187" s="168" t="str">
        <f xml:space="preserve"> IF(R187="YES",'CASE DATA'!K188,"N/A")</f>
        <v>N/A</v>
      </c>
      <c r="U187" s="168" t="str">
        <f>IF(R187="YES",'CASE DATA'!I188+'CASE DATA'!J188+'CASE DATA'!L188+'CASE DATA'!M188+'CASE DATA'!N188+'CASE DATA'!O188+'CASE DATA'!P188+'CASE DATA'!Q188+'CASE DATA'!R188,"N/A")</f>
        <v>N/A</v>
      </c>
      <c r="V187" s="172" t="str">
        <f>IF(OR('CASE DATA'!E188="123.46",'CASE DATA'!E188="123.47"),"YES","NO")</f>
        <v>NO</v>
      </c>
      <c r="W187" s="172"/>
      <c r="X187" s="168" t="str">
        <f>IF(V187="YES",IF(C187+730.5&lt;'BASIC INFO'!$B$3, "YES","NO"), "N/A")</f>
        <v>N/A</v>
      </c>
      <c r="Y187" s="172" t="str">
        <f t="shared" si="3"/>
        <v>NO</v>
      </c>
      <c r="Z187" s="170" t="str">
        <f xml:space="preserve"> IF('BASIC INFO'!$B$6+6574.5&gt;C187, "YES", "NO")</f>
        <v>YES</v>
      </c>
    </row>
    <row r="188" spans="1:26" x14ac:dyDescent="0.3">
      <c r="A188" s="152" t="str">
        <f xml:space="preserve"> IF('CASE DATA'!A189="","",'CASE DATA'!A189)</f>
        <v/>
      </c>
      <c r="B188" s="152" t="str">
        <f xml:space="preserve"> IF('CASE DATA'!A189="","",'CASE DATA'!E189)</f>
        <v/>
      </c>
      <c r="C188" s="153">
        <f xml:space="preserve"> 'CASE DATA'!C189</f>
        <v>0</v>
      </c>
      <c r="D188" s="8" t="str">
        <f xml:space="preserve"> IF(OR('CASE DATA'!F189="JUV", 'CASE DATA'!F189="JWV"), "YES", "NO")</f>
        <v>NO</v>
      </c>
      <c r="E188" s="8" t="str" cm="1">
        <f t="array" ref="E188">IF(D188="YES",IF(SUM(COUNTIF('CASE DATA'!$F$4:$F$200, {"GTR","GPL","DEF","JUV"}))&gt;0, "YES","NO"),"N/A")</f>
        <v>N/A</v>
      </c>
      <c r="F188" s="8" t="str">
        <f>IF(D188="YES",IF(COUNTIF('CASE DATA'!$C$4:$C$200, "")-COUNTIF('CASE DATA'!$A$4:$A$200, "")&gt;0, "YES","NO"),"N/A")</f>
        <v>N/A</v>
      </c>
      <c r="G188" s="154" t="str">
        <f xml:space="preserve"> _xlfn.IFS(D188="NO", "N/A", AND('BASIC INFO'!$B$3&gt;'BASIC INFO'!$B$6+6574.5, C188+730.5&lt;'BASIC INFO'!$B$3), "YES", 'BASIC INFO'!$B$3&lt;('BASIC INFO'!$B$6+6574.5), "NOT YET 18", C188+730.5&gt;'BASIC INFO'!$B$3, "NOT YET 2 YEARS")</f>
        <v>N/A</v>
      </c>
      <c r="H188" s="169" t="str">
        <f xml:space="preserve"> IF(LEFT('CASE DATA'!E189,4)&lt;&gt;"321.",IF(OR('CASE DATA'!F189="DISM", 'CASE DATA'!F189="ACQ", 'CASE DATA'!F189="NOTF", 'CASE DATA'!F189="WTHD", 'CASE DATA'!F189="TNSF"), "YES", "NO"), "TRAFFIC")</f>
        <v>NO</v>
      </c>
      <c r="I188" s="168" t="str">
        <f xml:space="preserve"> IF(H188="YES",'CASE DATA'!K189,"N/A")</f>
        <v>N/A</v>
      </c>
      <c r="J188" s="168" t="str">
        <f>IF(H188="YES",'CASE DATA'!I189+'CASE DATA'!J189+'CASE DATA'!L189+'CASE DATA'!M189+'CASE DATA'!N189+'CASE DATA'!O189+'CASE DATA'!P189+'CASE DATA'!Q189+'CASE DATA'!R189,"N/A")</f>
        <v>N/A</v>
      </c>
      <c r="K188" s="152" t="str">
        <f xml:space="preserve"> IF(H188="YES",IF(C188+180&lt;'BASIC INFO'!$B$3, "YES", "NO"),"N/A")</f>
        <v>N/A</v>
      </c>
      <c r="L188" s="168" t="str" cm="1">
        <f t="array" ref="L188">IF(OR('CASE DATA'!F189="GTR", 'CASE DATA'!F189="GPL"),IF(SUM(COUNTIF('CASE DATA'!U189:AF189, TABLES!$N$2:$N$217&amp;"*"))&gt;0,"felony","eligible"),"n/a")</f>
        <v>n/a</v>
      </c>
      <c r="M188" s="168" t="str" cm="1">
        <f t="array" ref="M188">IF(L188="eligible",IF(OR((SUM(COUNTIF('CASE DATA'!U189:AF189,TABLES!$P$2:$P$19&amp;"*"))&gt;0),LEFT('CASE DATA'!U189:AF189,4)="717C", LEFT('CASE DATA'!U189:AF189, 3)="719", LEFT('CASE DATA'!U189:AF189,3)="720", LEFT('CASE DATA'!U189:AF189,3)="724", LEFT('CASE DATA'!U189:AF189,3)="726", LEFT('CASE DATA'!U189:AF189,3)="728", LEFT('CASE DATA'!U189:AF189,4)="901A"), "ineligible misd","eligible"),"n/a")</f>
        <v>n/a</v>
      </c>
      <c r="N188" s="168" t="str">
        <f>IF(M188="eligible",IF(COUNTIF('CASE DATA'!$C$4:$C$200, "")-COUNTIF('CASE DATA'!$A$4:$A$200, "")&gt;0, "YES","NO"),"N/A")</f>
        <v>N/A</v>
      </c>
      <c r="O188" s="168" t="str">
        <f xml:space="preserve"> IF(M188="eligible",'CASE DATA'!K189,"N/A")</f>
        <v>N/A</v>
      </c>
      <c r="P188" s="168" t="str">
        <f xml:space="preserve"> IF(M188="eligible",'CASE DATA'!I189+'CASE DATA'!J189+'CASE DATA'!L189+'CASE DATA'!M189+'CASE DATA'!N189+'CASE DATA'!O189+'CASE DATA'!M189+'CASE DATA'!Q189+'CASE DATA'!R189,"N/A")</f>
        <v>N/A</v>
      </c>
      <c r="Q188" s="8" t="str">
        <f>IF(M188="eligible",IF(C188+2920&lt;'BASIC INFO'!$B$3, "YES", "NO"),"N/A")</f>
        <v>N/A</v>
      </c>
      <c r="R188" s="169" t="str">
        <f xml:space="preserve"> IF(OR('CASE DATA'!F189="DEF"), "YES", "NO")</f>
        <v>NO</v>
      </c>
      <c r="S188" s="152" t="str">
        <f>IF(R188="YES",'CASE DATA'!H189,"N/A")</f>
        <v>N/A</v>
      </c>
      <c r="T188" s="168" t="str">
        <f xml:space="preserve"> IF(R188="YES",'CASE DATA'!K189,"N/A")</f>
        <v>N/A</v>
      </c>
      <c r="U188" s="168" t="str">
        <f>IF(R188="YES",'CASE DATA'!I189+'CASE DATA'!J189+'CASE DATA'!L189+'CASE DATA'!M189+'CASE DATA'!N189+'CASE DATA'!O189+'CASE DATA'!P189+'CASE DATA'!Q189+'CASE DATA'!R189,"N/A")</f>
        <v>N/A</v>
      </c>
      <c r="V188" s="172" t="str">
        <f>IF(OR('CASE DATA'!E189="123.46",'CASE DATA'!E189="123.47"),"YES","NO")</f>
        <v>NO</v>
      </c>
      <c r="W188" s="172"/>
      <c r="X188" s="168" t="str">
        <f>IF(V188="YES",IF(C188+730.5&lt;'BASIC INFO'!$B$3, "YES","NO"), "N/A")</f>
        <v>N/A</v>
      </c>
      <c r="Y188" s="172" t="str">
        <f t="shared" si="3"/>
        <v>NO</v>
      </c>
      <c r="Z188" s="170" t="str">
        <f xml:space="preserve"> IF('BASIC INFO'!$B$6+6574.5&gt;C188, "YES", "NO")</f>
        <v>YES</v>
      </c>
    </row>
    <row r="189" spans="1:26" x14ac:dyDescent="0.3">
      <c r="A189" s="152" t="str">
        <f xml:space="preserve"> IF('CASE DATA'!A190="","",'CASE DATA'!A190)</f>
        <v/>
      </c>
      <c r="B189" s="152" t="str">
        <f xml:space="preserve"> IF('CASE DATA'!A190="","",'CASE DATA'!E190)</f>
        <v/>
      </c>
      <c r="C189" s="153">
        <f xml:space="preserve"> 'CASE DATA'!C190</f>
        <v>0</v>
      </c>
      <c r="D189" s="8" t="str">
        <f xml:space="preserve"> IF(OR('CASE DATA'!F190="JUV", 'CASE DATA'!F190="JWV"), "YES", "NO")</f>
        <v>NO</v>
      </c>
      <c r="E189" s="8" t="str" cm="1">
        <f t="array" ref="E189">IF(D189="YES",IF(SUM(COUNTIF('CASE DATA'!$F$4:$F$200, {"GTR","GPL","DEF","JUV"}))&gt;0, "YES","NO"),"N/A")</f>
        <v>N/A</v>
      </c>
      <c r="F189" s="8" t="str">
        <f>IF(D189="YES",IF(COUNTIF('CASE DATA'!$C$4:$C$200, "")-COUNTIF('CASE DATA'!$A$4:$A$200, "")&gt;0, "YES","NO"),"N/A")</f>
        <v>N/A</v>
      </c>
      <c r="G189" s="154" t="str">
        <f xml:space="preserve"> _xlfn.IFS(D189="NO", "N/A", AND('BASIC INFO'!$B$3&gt;'BASIC INFO'!$B$6+6574.5, C189+730.5&lt;'BASIC INFO'!$B$3), "YES", 'BASIC INFO'!$B$3&lt;('BASIC INFO'!$B$6+6574.5), "NOT YET 18", C189+730.5&gt;'BASIC INFO'!$B$3, "NOT YET 2 YEARS")</f>
        <v>N/A</v>
      </c>
      <c r="H189" s="169" t="str">
        <f xml:space="preserve"> IF(LEFT('CASE DATA'!E190,4)&lt;&gt;"321.",IF(OR('CASE DATA'!F190="DISM", 'CASE DATA'!F190="ACQ", 'CASE DATA'!F190="NOTF", 'CASE DATA'!F190="WTHD", 'CASE DATA'!F190="TNSF"), "YES", "NO"), "TRAFFIC")</f>
        <v>NO</v>
      </c>
      <c r="I189" s="168" t="str">
        <f xml:space="preserve"> IF(H189="YES",'CASE DATA'!K190,"N/A")</f>
        <v>N/A</v>
      </c>
      <c r="J189" s="168" t="str">
        <f>IF(H189="YES",'CASE DATA'!I190+'CASE DATA'!J190+'CASE DATA'!L190+'CASE DATA'!M190+'CASE DATA'!N190+'CASE DATA'!O190+'CASE DATA'!P190+'CASE DATA'!Q190+'CASE DATA'!R190,"N/A")</f>
        <v>N/A</v>
      </c>
      <c r="K189" s="152" t="str">
        <f xml:space="preserve"> IF(H189="YES",IF(C189+180&lt;'BASIC INFO'!$B$3, "YES", "NO"),"N/A")</f>
        <v>N/A</v>
      </c>
      <c r="L189" s="168" t="str" cm="1">
        <f t="array" ref="L189">IF(OR('CASE DATA'!F190="GTR", 'CASE DATA'!F190="GPL"),IF(SUM(COUNTIF('CASE DATA'!U190:AF190, TABLES!$N$2:$N$217&amp;"*"))&gt;0,"felony","eligible"),"n/a")</f>
        <v>n/a</v>
      </c>
      <c r="M189" s="168" t="str" cm="1">
        <f t="array" ref="M189">IF(L189="eligible",IF(OR((SUM(COUNTIF('CASE DATA'!U190:AF190,TABLES!$P$2:$P$19&amp;"*"))&gt;0),LEFT('CASE DATA'!U190:AF190,4)="717C", LEFT('CASE DATA'!U190:AF190, 3)="719", LEFT('CASE DATA'!U190:AF190,3)="720", LEFT('CASE DATA'!U190:AF190,3)="724", LEFT('CASE DATA'!U190:AF190,3)="726", LEFT('CASE DATA'!U190:AF190,3)="728", LEFT('CASE DATA'!U190:AF190,4)="901A"), "ineligible misd","eligible"),"n/a")</f>
        <v>n/a</v>
      </c>
      <c r="N189" s="168" t="str">
        <f>IF(M189="eligible",IF(COUNTIF('CASE DATA'!$C$4:$C$200, "")-COUNTIF('CASE DATA'!$A$4:$A$200, "")&gt;0, "YES","NO"),"N/A")</f>
        <v>N/A</v>
      </c>
      <c r="O189" s="168" t="str">
        <f xml:space="preserve"> IF(M189="eligible",'CASE DATA'!K190,"N/A")</f>
        <v>N/A</v>
      </c>
      <c r="P189" s="168" t="str">
        <f xml:space="preserve"> IF(M189="eligible",'CASE DATA'!I190+'CASE DATA'!J190+'CASE DATA'!L190+'CASE DATA'!M190+'CASE DATA'!N190+'CASE DATA'!O190+'CASE DATA'!M190+'CASE DATA'!Q190+'CASE DATA'!R190,"N/A")</f>
        <v>N/A</v>
      </c>
      <c r="Q189" s="8" t="str">
        <f>IF(M189="eligible",IF(C189+2920&lt;'BASIC INFO'!$B$3, "YES", "NO"),"N/A")</f>
        <v>N/A</v>
      </c>
      <c r="R189" s="169" t="str">
        <f xml:space="preserve"> IF(OR('CASE DATA'!F190="DEF"), "YES", "NO")</f>
        <v>NO</v>
      </c>
      <c r="S189" s="152" t="str">
        <f>IF(R189="YES",'CASE DATA'!H190,"N/A")</f>
        <v>N/A</v>
      </c>
      <c r="T189" s="168" t="str">
        <f xml:space="preserve"> IF(R189="YES",'CASE DATA'!K190,"N/A")</f>
        <v>N/A</v>
      </c>
      <c r="U189" s="168" t="str">
        <f>IF(R189="YES",'CASE DATA'!I190+'CASE DATA'!J190+'CASE DATA'!L190+'CASE DATA'!M190+'CASE DATA'!N190+'CASE DATA'!O190+'CASE DATA'!P190+'CASE DATA'!Q190+'CASE DATA'!R190,"N/A")</f>
        <v>N/A</v>
      </c>
      <c r="V189" s="172" t="str">
        <f>IF(OR('CASE DATA'!E190="123.46",'CASE DATA'!E190="123.47"),"YES","NO")</f>
        <v>NO</v>
      </c>
      <c r="W189" s="172"/>
      <c r="X189" s="168" t="str">
        <f>IF(V189="YES",IF(C189+730.5&lt;'BASIC INFO'!$B$3, "YES","NO"), "N/A")</f>
        <v>N/A</v>
      </c>
      <c r="Y189" s="172" t="str">
        <f t="shared" si="3"/>
        <v>NO</v>
      </c>
      <c r="Z189" s="170" t="str">
        <f xml:space="preserve"> IF('BASIC INFO'!$B$6+6574.5&gt;C189, "YES", "NO")</f>
        <v>YES</v>
      </c>
    </row>
    <row r="190" spans="1:26" x14ac:dyDescent="0.3">
      <c r="A190" s="152" t="str">
        <f xml:space="preserve"> IF('CASE DATA'!A191="","",'CASE DATA'!A191)</f>
        <v/>
      </c>
      <c r="B190" s="152" t="str">
        <f xml:space="preserve"> IF('CASE DATA'!A191="","",'CASE DATA'!E191)</f>
        <v/>
      </c>
      <c r="C190" s="153">
        <f xml:space="preserve"> 'CASE DATA'!C191</f>
        <v>0</v>
      </c>
      <c r="D190" s="8" t="str">
        <f xml:space="preserve"> IF(OR('CASE DATA'!F191="JUV", 'CASE DATA'!F191="JWV"), "YES", "NO")</f>
        <v>NO</v>
      </c>
      <c r="E190" s="8" t="str" cm="1">
        <f t="array" ref="E190">IF(D190="YES",IF(SUM(COUNTIF('CASE DATA'!$F$4:$F$200, {"GTR","GPL","DEF","JUV"}))&gt;0, "YES","NO"),"N/A")</f>
        <v>N/A</v>
      </c>
      <c r="F190" s="8" t="str">
        <f>IF(D190="YES",IF(COUNTIF('CASE DATA'!$C$4:$C$200, "")-COUNTIF('CASE DATA'!$A$4:$A$200, "")&gt;0, "YES","NO"),"N/A")</f>
        <v>N/A</v>
      </c>
      <c r="G190" s="154" t="str">
        <f xml:space="preserve"> _xlfn.IFS(D190="NO", "N/A", AND('BASIC INFO'!$B$3&gt;'BASIC INFO'!$B$6+6574.5, C190+730.5&lt;'BASIC INFO'!$B$3), "YES", 'BASIC INFO'!$B$3&lt;('BASIC INFO'!$B$6+6574.5), "NOT YET 18", C190+730.5&gt;'BASIC INFO'!$B$3, "NOT YET 2 YEARS")</f>
        <v>N/A</v>
      </c>
      <c r="H190" s="169" t="str">
        <f xml:space="preserve"> IF(LEFT('CASE DATA'!E191,4)&lt;&gt;"321.",IF(OR('CASE DATA'!F191="DISM", 'CASE DATA'!F191="ACQ", 'CASE DATA'!F191="NOTF", 'CASE DATA'!F191="WTHD", 'CASE DATA'!F191="TNSF"), "YES", "NO"), "TRAFFIC")</f>
        <v>NO</v>
      </c>
      <c r="I190" s="168" t="str">
        <f xml:space="preserve"> IF(H190="YES",'CASE DATA'!K191,"N/A")</f>
        <v>N/A</v>
      </c>
      <c r="J190" s="168" t="str">
        <f>IF(H190="YES",'CASE DATA'!I191+'CASE DATA'!J191+'CASE DATA'!L191+'CASE DATA'!M191+'CASE DATA'!N191+'CASE DATA'!O191+'CASE DATA'!P191+'CASE DATA'!Q191+'CASE DATA'!R191,"N/A")</f>
        <v>N/A</v>
      </c>
      <c r="K190" s="152" t="str">
        <f xml:space="preserve"> IF(H190="YES",IF(C190+180&lt;'BASIC INFO'!$B$3, "YES", "NO"),"N/A")</f>
        <v>N/A</v>
      </c>
      <c r="L190" s="168" t="str" cm="1">
        <f t="array" ref="L190">IF(OR('CASE DATA'!F191="GTR", 'CASE DATA'!F191="GPL"),IF(SUM(COUNTIF('CASE DATA'!U191:AF191, TABLES!$N$2:$N$217&amp;"*"))&gt;0,"felony","eligible"),"n/a")</f>
        <v>n/a</v>
      </c>
      <c r="M190" s="168" t="str" cm="1">
        <f t="array" ref="M190">IF(L190="eligible",IF(OR((SUM(COUNTIF('CASE DATA'!U191:AF191,TABLES!$P$2:$P$19&amp;"*"))&gt;0),LEFT('CASE DATA'!U191:AF191,4)="717C", LEFT('CASE DATA'!U191:AF191, 3)="719", LEFT('CASE DATA'!U191:AF191,3)="720", LEFT('CASE DATA'!U191:AF191,3)="724", LEFT('CASE DATA'!U191:AF191,3)="726", LEFT('CASE DATA'!U191:AF191,3)="728", LEFT('CASE DATA'!U191:AF191,4)="901A"), "ineligible misd","eligible"),"n/a")</f>
        <v>n/a</v>
      </c>
      <c r="N190" s="168" t="str">
        <f>IF(M190="eligible",IF(COUNTIF('CASE DATA'!$C$4:$C$200, "")-COUNTIF('CASE DATA'!$A$4:$A$200, "")&gt;0, "YES","NO"),"N/A")</f>
        <v>N/A</v>
      </c>
      <c r="O190" s="168" t="str">
        <f xml:space="preserve"> IF(M190="eligible",'CASE DATA'!K191,"N/A")</f>
        <v>N/A</v>
      </c>
      <c r="P190" s="168" t="str">
        <f xml:space="preserve"> IF(M190="eligible",'CASE DATA'!I191+'CASE DATA'!J191+'CASE DATA'!L191+'CASE DATA'!M191+'CASE DATA'!N191+'CASE DATA'!O191+'CASE DATA'!M191+'CASE DATA'!Q191+'CASE DATA'!R191,"N/A")</f>
        <v>N/A</v>
      </c>
      <c r="Q190" s="8" t="str">
        <f>IF(M190="eligible",IF(C190+2920&lt;'BASIC INFO'!$B$3, "YES", "NO"),"N/A")</f>
        <v>N/A</v>
      </c>
      <c r="R190" s="169" t="str">
        <f xml:space="preserve"> IF(OR('CASE DATA'!F191="DEF"), "YES", "NO")</f>
        <v>NO</v>
      </c>
      <c r="S190" s="152" t="str">
        <f>IF(R190="YES",'CASE DATA'!H191,"N/A")</f>
        <v>N/A</v>
      </c>
      <c r="T190" s="168" t="str">
        <f xml:space="preserve"> IF(R190="YES",'CASE DATA'!K191,"N/A")</f>
        <v>N/A</v>
      </c>
      <c r="U190" s="168" t="str">
        <f>IF(R190="YES",'CASE DATA'!I191+'CASE DATA'!J191+'CASE DATA'!L191+'CASE DATA'!M191+'CASE DATA'!N191+'CASE DATA'!O191+'CASE DATA'!P191+'CASE DATA'!Q191+'CASE DATA'!R191,"N/A")</f>
        <v>N/A</v>
      </c>
      <c r="V190" s="172" t="str">
        <f>IF(OR('CASE DATA'!E191="123.46",'CASE DATA'!E191="123.47"),"YES","NO")</f>
        <v>NO</v>
      </c>
      <c r="W190" s="172"/>
      <c r="X190" s="168" t="str">
        <f>IF(V190="YES",IF(C190+730.5&lt;'BASIC INFO'!$B$3, "YES","NO"), "N/A")</f>
        <v>N/A</v>
      </c>
      <c r="Y190" s="172" t="str">
        <f t="shared" si="3"/>
        <v>NO</v>
      </c>
      <c r="Z190" s="170" t="str">
        <f xml:space="preserve"> IF('BASIC INFO'!$B$6+6574.5&gt;C190, "YES", "NO")</f>
        <v>YES</v>
      </c>
    </row>
    <row r="191" spans="1:26" x14ac:dyDescent="0.3">
      <c r="A191" s="152" t="str">
        <f xml:space="preserve"> IF('CASE DATA'!A192="","",'CASE DATA'!A192)</f>
        <v/>
      </c>
      <c r="B191" s="152" t="str">
        <f xml:space="preserve"> IF('CASE DATA'!A192="","",'CASE DATA'!E192)</f>
        <v/>
      </c>
      <c r="C191" s="153">
        <f xml:space="preserve"> 'CASE DATA'!C192</f>
        <v>0</v>
      </c>
      <c r="D191" s="8" t="str">
        <f xml:space="preserve"> IF(OR('CASE DATA'!F192="JUV", 'CASE DATA'!F192="JWV"), "YES", "NO")</f>
        <v>NO</v>
      </c>
      <c r="E191" s="8" t="str" cm="1">
        <f t="array" ref="E191">IF(D191="YES",IF(SUM(COUNTIF('CASE DATA'!$F$4:$F$200, {"GTR","GPL","DEF","JUV"}))&gt;0, "YES","NO"),"N/A")</f>
        <v>N/A</v>
      </c>
      <c r="F191" s="8" t="str">
        <f>IF(D191="YES",IF(COUNTIF('CASE DATA'!$C$4:$C$200, "")-COUNTIF('CASE DATA'!$A$4:$A$200, "")&gt;0, "YES","NO"),"N/A")</f>
        <v>N/A</v>
      </c>
      <c r="G191" s="154" t="str">
        <f xml:space="preserve"> _xlfn.IFS(D191="NO", "N/A", AND('BASIC INFO'!$B$3&gt;'BASIC INFO'!$B$6+6574.5, C191+730.5&lt;'BASIC INFO'!$B$3), "YES", 'BASIC INFO'!$B$3&lt;('BASIC INFO'!$B$6+6574.5), "NOT YET 18", C191+730.5&gt;'BASIC INFO'!$B$3, "NOT YET 2 YEARS")</f>
        <v>N/A</v>
      </c>
      <c r="H191" s="169" t="str">
        <f xml:space="preserve"> IF(LEFT('CASE DATA'!E192,4)&lt;&gt;"321.",IF(OR('CASE DATA'!F192="DISM", 'CASE DATA'!F192="ACQ", 'CASE DATA'!F192="NOTF", 'CASE DATA'!F192="WTHD", 'CASE DATA'!F192="TNSF"), "YES", "NO"), "TRAFFIC")</f>
        <v>NO</v>
      </c>
      <c r="I191" s="168" t="str">
        <f xml:space="preserve"> IF(H191="YES",'CASE DATA'!K192,"N/A")</f>
        <v>N/A</v>
      </c>
      <c r="J191" s="168" t="str">
        <f>IF(H191="YES",'CASE DATA'!I192+'CASE DATA'!J192+'CASE DATA'!L192+'CASE DATA'!M192+'CASE DATA'!N192+'CASE DATA'!O192+'CASE DATA'!P192+'CASE DATA'!Q192+'CASE DATA'!R192,"N/A")</f>
        <v>N/A</v>
      </c>
      <c r="K191" s="152" t="str">
        <f xml:space="preserve"> IF(H191="YES",IF(C191+180&lt;'BASIC INFO'!$B$3, "YES", "NO"),"N/A")</f>
        <v>N/A</v>
      </c>
      <c r="L191" s="168" t="str" cm="1">
        <f t="array" ref="L191">IF(OR('CASE DATA'!F192="GTR", 'CASE DATA'!F192="GPL"),IF(SUM(COUNTIF('CASE DATA'!U192:AF192, TABLES!$N$2:$N$217&amp;"*"))&gt;0,"felony","eligible"),"n/a")</f>
        <v>n/a</v>
      </c>
      <c r="M191" s="168" t="str" cm="1">
        <f t="array" ref="M191">IF(L191="eligible",IF(OR((SUM(COUNTIF('CASE DATA'!U192:AF192,TABLES!$P$2:$P$19&amp;"*"))&gt;0),LEFT('CASE DATA'!U192:AF192,4)="717C", LEFT('CASE DATA'!U192:AF192, 3)="719", LEFT('CASE DATA'!U192:AF192,3)="720", LEFT('CASE DATA'!U192:AF192,3)="724", LEFT('CASE DATA'!U192:AF192,3)="726", LEFT('CASE DATA'!U192:AF192,3)="728", LEFT('CASE DATA'!U192:AF192,4)="901A"), "ineligible misd","eligible"),"n/a")</f>
        <v>n/a</v>
      </c>
      <c r="N191" s="168" t="str">
        <f>IF(M191="eligible",IF(COUNTIF('CASE DATA'!$C$4:$C$200, "")-COUNTIF('CASE DATA'!$A$4:$A$200, "")&gt;0, "YES","NO"),"N/A")</f>
        <v>N/A</v>
      </c>
      <c r="O191" s="168" t="str">
        <f xml:space="preserve"> IF(M191="eligible",'CASE DATA'!K192,"N/A")</f>
        <v>N/A</v>
      </c>
      <c r="P191" s="168" t="str">
        <f xml:space="preserve"> IF(M191="eligible",'CASE DATA'!I192+'CASE DATA'!J192+'CASE DATA'!L192+'CASE DATA'!M192+'CASE DATA'!N192+'CASE DATA'!O192+'CASE DATA'!M192+'CASE DATA'!Q192+'CASE DATA'!R192,"N/A")</f>
        <v>N/A</v>
      </c>
      <c r="Q191" s="8" t="str">
        <f>IF(M191="eligible",IF(C191+2920&lt;'BASIC INFO'!$B$3, "YES", "NO"),"N/A")</f>
        <v>N/A</v>
      </c>
      <c r="R191" s="169" t="str">
        <f xml:space="preserve"> IF(OR('CASE DATA'!F192="DEF"), "YES", "NO")</f>
        <v>NO</v>
      </c>
      <c r="S191" s="152" t="str">
        <f>IF(R191="YES",'CASE DATA'!H192,"N/A")</f>
        <v>N/A</v>
      </c>
      <c r="T191" s="168" t="str">
        <f xml:space="preserve"> IF(R191="YES",'CASE DATA'!K192,"N/A")</f>
        <v>N/A</v>
      </c>
      <c r="U191" s="168" t="str">
        <f>IF(R191="YES",'CASE DATA'!I192+'CASE DATA'!J192+'CASE DATA'!L192+'CASE DATA'!M192+'CASE DATA'!N192+'CASE DATA'!O192+'CASE DATA'!P192+'CASE DATA'!Q192+'CASE DATA'!R192,"N/A")</f>
        <v>N/A</v>
      </c>
      <c r="V191" s="172" t="str">
        <f>IF(OR('CASE DATA'!E192="123.46",'CASE DATA'!E192="123.47"),"YES","NO")</f>
        <v>NO</v>
      </c>
      <c r="W191" s="172"/>
      <c r="X191" s="168" t="str">
        <f>IF(V191="YES",IF(C191+730.5&lt;'BASIC INFO'!$B$3, "YES","NO"), "N/A")</f>
        <v>N/A</v>
      </c>
      <c r="Y191" s="172" t="str">
        <f t="shared" si="3"/>
        <v>NO</v>
      </c>
      <c r="Z191" s="170" t="str">
        <f xml:space="preserve"> IF('BASIC INFO'!$B$6+6574.5&gt;C191, "YES", "NO")</f>
        <v>YES</v>
      </c>
    </row>
    <row r="192" spans="1:26" x14ac:dyDescent="0.3">
      <c r="A192" s="152" t="str">
        <f xml:space="preserve"> IF('CASE DATA'!A193="","",'CASE DATA'!A193)</f>
        <v/>
      </c>
      <c r="B192" s="152" t="str">
        <f xml:space="preserve"> IF('CASE DATA'!A193="","",'CASE DATA'!E193)</f>
        <v/>
      </c>
      <c r="C192" s="153">
        <f xml:space="preserve"> 'CASE DATA'!C193</f>
        <v>0</v>
      </c>
      <c r="D192" s="8" t="str">
        <f xml:space="preserve"> IF(OR('CASE DATA'!F193="JUV", 'CASE DATA'!F193="JWV"), "YES", "NO")</f>
        <v>NO</v>
      </c>
      <c r="E192" s="8" t="str" cm="1">
        <f t="array" ref="E192">IF(D192="YES",IF(SUM(COUNTIF('CASE DATA'!$F$4:$F$200, {"GTR","GPL","DEF","JUV"}))&gt;0, "YES","NO"),"N/A")</f>
        <v>N/A</v>
      </c>
      <c r="F192" s="8" t="str">
        <f>IF(D192="YES",IF(COUNTIF('CASE DATA'!$C$4:$C$200, "")-COUNTIF('CASE DATA'!$A$4:$A$200, "")&gt;0, "YES","NO"),"N/A")</f>
        <v>N/A</v>
      </c>
      <c r="G192" s="154" t="str">
        <f xml:space="preserve"> _xlfn.IFS(D192="NO", "N/A", AND('BASIC INFO'!$B$3&gt;'BASIC INFO'!$B$6+6574.5, C192+730.5&lt;'BASIC INFO'!$B$3), "YES", 'BASIC INFO'!$B$3&lt;('BASIC INFO'!$B$6+6574.5), "NOT YET 18", C192+730.5&gt;'BASIC INFO'!$B$3, "NOT YET 2 YEARS")</f>
        <v>N/A</v>
      </c>
      <c r="H192" s="169" t="str">
        <f xml:space="preserve"> IF(LEFT('CASE DATA'!E193,4)&lt;&gt;"321.",IF(OR('CASE DATA'!F193="DISM", 'CASE DATA'!F193="ACQ", 'CASE DATA'!F193="NOTF", 'CASE DATA'!F193="WTHD", 'CASE DATA'!F193="TNSF"), "YES", "NO"), "TRAFFIC")</f>
        <v>NO</v>
      </c>
      <c r="I192" s="168" t="str">
        <f xml:space="preserve"> IF(H192="YES",'CASE DATA'!K193,"N/A")</f>
        <v>N/A</v>
      </c>
      <c r="J192" s="168" t="str">
        <f>IF(H192="YES",'CASE DATA'!I193+'CASE DATA'!J193+'CASE DATA'!L193+'CASE DATA'!M193+'CASE DATA'!N193+'CASE DATA'!O193+'CASE DATA'!P193+'CASE DATA'!Q193+'CASE DATA'!R193,"N/A")</f>
        <v>N/A</v>
      </c>
      <c r="K192" s="152" t="str">
        <f xml:space="preserve"> IF(H192="YES",IF(C192+180&lt;'BASIC INFO'!$B$3, "YES", "NO"),"N/A")</f>
        <v>N/A</v>
      </c>
      <c r="L192" s="168" t="str" cm="1">
        <f t="array" ref="L192">IF(OR('CASE DATA'!F193="GTR", 'CASE DATA'!F193="GPL"),IF(SUM(COUNTIF('CASE DATA'!U193:AF193, TABLES!$N$2:$N$217&amp;"*"))&gt;0,"felony","eligible"),"n/a")</f>
        <v>n/a</v>
      </c>
      <c r="M192" s="168" t="str" cm="1">
        <f t="array" ref="M192">IF(L192="eligible",IF(OR((SUM(COUNTIF('CASE DATA'!U193:AF193,TABLES!$P$2:$P$19&amp;"*"))&gt;0),LEFT('CASE DATA'!U193:AF193,4)="717C", LEFT('CASE DATA'!U193:AF193, 3)="719", LEFT('CASE DATA'!U193:AF193,3)="720", LEFT('CASE DATA'!U193:AF193,3)="724", LEFT('CASE DATA'!U193:AF193,3)="726", LEFT('CASE DATA'!U193:AF193,3)="728", LEFT('CASE DATA'!U193:AF193,4)="901A"), "ineligible misd","eligible"),"n/a")</f>
        <v>n/a</v>
      </c>
      <c r="N192" s="168" t="str">
        <f>IF(M192="eligible",IF(COUNTIF('CASE DATA'!$C$4:$C$200, "")-COUNTIF('CASE DATA'!$A$4:$A$200, "")&gt;0, "YES","NO"),"N/A")</f>
        <v>N/A</v>
      </c>
      <c r="O192" s="168" t="str">
        <f xml:space="preserve"> IF(M192="eligible",'CASE DATA'!K193,"N/A")</f>
        <v>N/A</v>
      </c>
      <c r="P192" s="168" t="str">
        <f xml:space="preserve"> IF(M192="eligible",'CASE DATA'!I193+'CASE DATA'!J193+'CASE DATA'!L193+'CASE DATA'!M193+'CASE DATA'!N193+'CASE DATA'!O193+'CASE DATA'!M193+'CASE DATA'!Q193+'CASE DATA'!R193,"N/A")</f>
        <v>N/A</v>
      </c>
      <c r="Q192" s="8" t="str">
        <f>IF(M192="eligible",IF(C192+2920&lt;'BASIC INFO'!$B$3, "YES", "NO"),"N/A")</f>
        <v>N/A</v>
      </c>
      <c r="R192" s="169" t="str">
        <f xml:space="preserve"> IF(OR('CASE DATA'!F193="DEF"), "YES", "NO")</f>
        <v>NO</v>
      </c>
      <c r="S192" s="152" t="str">
        <f>IF(R192="YES",'CASE DATA'!H193,"N/A")</f>
        <v>N/A</v>
      </c>
      <c r="T192" s="168" t="str">
        <f xml:space="preserve"> IF(R192="YES",'CASE DATA'!K193,"N/A")</f>
        <v>N/A</v>
      </c>
      <c r="U192" s="168" t="str">
        <f>IF(R192="YES",'CASE DATA'!I193+'CASE DATA'!J193+'CASE DATA'!L193+'CASE DATA'!M193+'CASE DATA'!N193+'CASE DATA'!O193+'CASE DATA'!P193+'CASE DATA'!Q193+'CASE DATA'!R193,"N/A")</f>
        <v>N/A</v>
      </c>
      <c r="V192" s="172" t="str">
        <f>IF(OR('CASE DATA'!E193="123.46",'CASE DATA'!E193="123.47"),"YES","NO")</f>
        <v>NO</v>
      </c>
      <c r="W192" s="172"/>
      <c r="X192" s="168" t="str">
        <f>IF(V192="YES",IF(C192+730.5&lt;'BASIC INFO'!$B$3, "YES","NO"), "N/A")</f>
        <v>N/A</v>
      </c>
      <c r="Y192" s="172" t="str">
        <f t="shared" si="3"/>
        <v>NO</v>
      </c>
      <c r="Z192" s="170" t="str">
        <f xml:space="preserve"> IF('BASIC INFO'!$B$6+6574.5&gt;C192, "YES", "NO")</f>
        <v>YES</v>
      </c>
    </row>
    <row r="193" spans="1:26" x14ac:dyDescent="0.3">
      <c r="A193" s="152" t="str">
        <f xml:space="preserve"> IF('CASE DATA'!A194="","",'CASE DATA'!A194)</f>
        <v/>
      </c>
      <c r="B193" s="152" t="str">
        <f xml:space="preserve"> IF('CASE DATA'!A194="","",'CASE DATA'!E194)</f>
        <v/>
      </c>
      <c r="C193" s="153">
        <f xml:space="preserve"> 'CASE DATA'!C194</f>
        <v>0</v>
      </c>
      <c r="D193" s="8" t="str">
        <f xml:space="preserve"> IF(OR('CASE DATA'!F194="JUV", 'CASE DATA'!F194="JWV"), "YES", "NO")</f>
        <v>NO</v>
      </c>
      <c r="E193" s="8" t="str" cm="1">
        <f t="array" ref="E193">IF(D193="YES",IF(SUM(COUNTIF('CASE DATA'!$F$4:$F$200, {"GTR","GPL","DEF","JUV"}))&gt;0, "YES","NO"),"N/A")</f>
        <v>N/A</v>
      </c>
      <c r="F193" s="8" t="str">
        <f>IF(D193="YES",IF(COUNTIF('CASE DATA'!$C$4:$C$200, "")-COUNTIF('CASE DATA'!$A$4:$A$200, "")&gt;0, "YES","NO"),"N/A")</f>
        <v>N/A</v>
      </c>
      <c r="G193" s="154" t="str">
        <f xml:space="preserve"> _xlfn.IFS(D193="NO", "N/A", AND('BASIC INFO'!$B$3&gt;'BASIC INFO'!$B$6+6574.5, C193+730.5&lt;'BASIC INFO'!$B$3), "YES", 'BASIC INFO'!$B$3&lt;('BASIC INFO'!$B$6+6574.5), "NOT YET 18", C193+730.5&gt;'BASIC INFO'!$B$3, "NOT YET 2 YEARS")</f>
        <v>N/A</v>
      </c>
      <c r="H193" s="169" t="str">
        <f xml:space="preserve"> IF(LEFT('CASE DATA'!E194,4)&lt;&gt;"321.",IF(OR('CASE DATA'!F194="DISM", 'CASE DATA'!F194="ACQ", 'CASE DATA'!F194="NOTF", 'CASE DATA'!F194="WTHD", 'CASE DATA'!F194="TNSF"), "YES", "NO"), "TRAFFIC")</f>
        <v>NO</v>
      </c>
      <c r="I193" s="168" t="str">
        <f xml:space="preserve"> IF(H193="YES",'CASE DATA'!K194,"N/A")</f>
        <v>N/A</v>
      </c>
      <c r="J193" s="168" t="str">
        <f>IF(H193="YES",'CASE DATA'!I194+'CASE DATA'!J194+'CASE DATA'!L194+'CASE DATA'!M194+'CASE DATA'!N194+'CASE DATA'!O194+'CASE DATA'!P194+'CASE DATA'!Q194+'CASE DATA'!R194,"N/A")</f>
        <v>N/A</v>
      </c>
      <c r="K193" s="152" t="str">
        <f xml:space="preserve"> IF(H193="YES",IF(C193+180&lt;'BASIC INFO'!$B$3, "YES", "NO"),"N/A")</f>
        <v>N/A</v>
      </c>
      <c r="L193" s="168" t="str" cm="1">
        <f t="array" ref="L193">IF(OR('CASE DATA'!F194="GTR", 'CASE DATA'!F194="GPL"),IF(SUM(COUNTIF('CASE DATA'!U194:AF194, TABLES!$N$2:$N$217&amp;"*"))&gt;0,"felony","eligible"),"n/a")</f>
        <v>n/a</v>
      </c>
      <c r="M193" s="168" t="str" cm="1">
        <f t="array" ref="M193">IF(L193="eligible",IF(OR((SUM(COUNTIF('CASE DATA'!U194:AF194,TABLES!$P$2:$P$19&amp;"*"))&gt;0),LEFT('CASE DATA'!U194:AF194,4)="717C", LEFT('CASE DATA'!U194:AF194, 3)="719", LEFT('CASE DATA'!U194:AF194,3)="720", LEFT('CASE DATA'!U194:AF194,3)="724", LEFT('CASE DATA'!U194:AF194,3)="726", LEFT('CASE DATA'!U194:AF194,3)="728", LEFT('CASE DATA'!U194:AF194,4)="901A"), "ineligible misd","eligible"),"n/a")</f>
        <v>n/a</v>
      </c>
      <c r="N193" s="168" t="str">
        <f>IF(M193="eligible",IF(COUNTIF('CASE DATA'!$C$4:$C$200, "")-COUNTIF('CASE DATA'!$A$4:$A$200, "")&gt;0, "YES","NO"),"N/A")</f>
        <v>N/A</v>
      </c>
      <c r="O193" s="168" t="str">
        <f xml:space="preserve"> IF(M193="eligible",'CASE DATA'!K194,"N/A")</f>
        <v>N/A</v>
      </c>
      <c r="P193" s="168" t="str">
        <f xml:space="preserve"> IF(M193="eligible",'CASE DATA'!I194+'CASE DATA'!J194+'CASE DATA'!L194+'CASE DATA'!M194+'CASE DATA'!N194+'CASE DATA'!O194+'CASE DATA'!M194+'CASE DATA'!Q194+'CASE DATA'!R194,"N/A")</f>
        <v>N/A</v>
      </c>
      <c r="Q193" s="8" t="str">
        <f>IF(M193="eligible",IF(C193+2920&lt;'BASIC INFO'!$B$3, "YES", "NO"),"N/A")</f>
        <v>N/A</v>
      </c>
      <c r="R193" s="169" t="str">
        <f xml:space="preserve"> IF(OR('CASE DATA'!F194="DEF"), "YES", "NO")</f>
        <v>NO</v>
      </c>
      <c r="S193" s="152" t="str">
        <f>IF(R193="YES",'CASE DATA'!H194,"N/A")</f>
        <v>N/A</v>
      </c>
      <c r="T193" s="168" t="str">
        <f xml:space="preserve"> IF(R193="YES",'CASE DATA'!K194,"N/A")</f>
        <v>N/A</v>
      </c>
      <c r="U193" s="168" t="str">
        <f>IF(R193="YES",'CASE DATA'!I194+'CASE DATA'!J194+'CASE DATA'!L194+'CASE DATA'!M194+'CASE DATA'!N194+'CASE DATA'!O194+'CASE DATA'!P194+'CASE DATA'!Q194+'CASE DATA'!R194,"N/A")</f>
        <v>N/A</v>
      </c>
      <c r="V193" s="172" t="str">
        <f>IF(OR('CASE DATA'!E194="123.46",'CASE DATA'!E194="123.47"),"YES","NO")</f>
        <v>NO</v>
      </c>
      <c r="W193" s="172"/>
      <c r="X193" s="168" t="str">
        <f>IF(V193="YES",IF(C193+730.5&lt;'BASIC INFO'!$B$3, "YES","NO"), "N/A")</f>
        <v>N/A</v>
      </c>
      <c r="Y193" s="172" t="str">
        <f t="shared" si="3"/>
        <v>NO</v>
      </c>
      <c r="Z193" s="170" t="str">
        <f xml:space="preserve"> IF('BASIC INFO'!$B$6+6574.5&gt;C193, "YES", "NO")</f>
        <v>YES</v>
      </c>
    </row>
    <row r="194" spans="1:26" x14ac:dyDescent="0.3">
      <c r="A194" s="152" t="str">
        <f xml:space="preserve"> IF('CASE DATA'!A195="","",'CASE DATA'!A195)</f>
        <v/>
      </c>
      <c r="B194" s="152" t="str">
        <f xml:space="preserve"> IF('CASE DATA'!A195="","",'CASE DATA'!E195)</f>
        <v/>
      </c>
      <c r="C194" s="153">
        <f xml:space="preserve"> 'CASE DATA'!C195</f>
        <v>0</v>
      </c>
      <c r="D194" s="8" t="str">
        <f xml:space="preserve"> IF(OR('CASE DATA'!F195="JUV", 'CASE DATA'!F195="JWV"), "YES", "NO")</f>
        <v>NO</v>
      </c>
      <c r="E194" s="8" t="str" cm="1">
        <f t="array" ref="E194">IF(D194="YES",IF(SUM(COUNTIF('CASE DATA'!$F$4:$F$200, {"GTR","GPL","DEF","JUV"}))&gt;0, "YES","NO"),"N/A")</f>
        <v>N/A</v>
      </c>
      <c r="F194" s="8" t="str">
        <f>IF(D194="YES",IF(COUNTIF('CASE DATA'!$C$4:$C$200, "")-COUNTIF('CASE DATA'!$A$4:$A$200, "")&gt;0, "YES","NO"),"N/A")</f>
        <v>N/A</v>
      </c>
      <c r="G194" s="154" t="str">
        <f xml:space="preserve"> _xlfn.IFS(D194="NO", "N/A", AND('BASIC INFO'!$B$3&gt;'BASIC INFO'!$B$6+6574.5, C194+730.5&lt;'BASIC INFO'!$B$3), "YES", 'BASIC INFO'!$B$3&lt;('BASIC INFO'!$B$6+6574.5), "NOT YET 18", C194+730.5&gt;'BASIC INFO'!$B$3, "NOT YET 2 YEARS")</f>
        <v>N/A</v>
      </c>
      <c r="H194" s="169" t="str">
        <f xml:space="preserve"> IF(LEFT('CASE DATA'!E195,4)&lt;&gt;"321.",IF(OR('CASE DATA'!F195="DISM", 'CASE DATA'!F195="ACQ", 'CASE DATA'!F195="NOTF", 'CASE DATA'!F195="WTHD", 'CASE DATA'!F195="TNSF"), "YES", "NO"), "TRAFFIC")</f>
        <v>NO</v>
      </c>
      <c r="I194" s="168" t="str">
        <f xml:space="preserve"> IF(H194="YES",'CASE DATA'!K195,"N/A")</f>
        <v>N/A</v>
      </c>
      <c r="J194" s="168" t="str">
        <f>IF(H194="YES",'CASE DATA'!I195+'CASE DATA'!J195+'CASE DATA'!L195+'CASE DATA'!M195+'CASE DATA'!N195+'CASE DATA'!O195+'CASE DATA'!P195+'CASE DATA'!Q195+'CASE DATA'!R195,"N/A")</f>
        <v>N/A</v>
      </c>
      <c r="K194" s="152" t="str">
        <f xml:space="preserve"> IF(H194="YES",IF(C194+180&lt;'BASIC INFO'!$B$3, "YES", "NO"),"N/A")</f>
        <v>N/A</v>
      </c>
      <c r="L194" s="168" t="str" cm="1">
        <f t="array" ref="L194">IF(OR('CASE DATA'!F195="GTR", 'CASE DATA'!F195="GPL"),IF(SUM(COUNTIF('CASE DATA'!U195:AF195, TABLES!$N$2:$N$217&amp;"*"))&gt;0,"felony","eligible"),"n/a")</f>
        <v>n/a</v>
      </c>
      <c r="M194" s="168" t="str" cm="1">
        <f t="array" ref="M194">IF(L194="eligible",IF(OR((SUM(COUNTIF('CASE DATA'!U195:AF195,TABLES!$P$2:$P$19&amp;"*"))&gt;0),LEFT('CASE DATA'!U195:AF195,4)="717C", LEFT('CASE DATA'!U195:AF195, 3)="719", LEFT('CASE DATA'!U195:AF195,3)="720", LEFT('CASE DATA'!U195:AF195,3)="724", LEFT('CASE DATA'!U195:AF195,3)="726", LEFT('CASE DATA'!U195:AF195,3)="728", LEFT('CASE DATA'!U195:AF195,4)="901A"), "ineligible misd","eligible"),"n/a")</f>
        <v>n/a</v>
      </c>
      <c r="N194" s="168" t="str">
        <f>IF(M194="eligible",IF(COUNTIF('CASE DATA'!$C$4:$C$200, "")-COUNTIF('CASE DATA'!$A$4:$A$200, "")&gt;0, "YES","NO"),"N/A")</f>
        <v>N/A</v>
      </c>
      <c r="O194" s="168" t="str">
        <f xml:space="preserve"> IF(M194="eligible",'CASE DATA'!K195,"N/A")</f>
        <v>N/A</v>
      </c>
      <c r="P194" s="168" t="str">
        <f xml:space="preserve"> IF(M194="eligible",'CASE DATA'!I195+'CASE DATA'!J195+'CASE DATA'!L195+'CASE DATA'!M195+'CASE DATA'!N195+'CASE DATA'!O195+'CASE DATA'!M195+'CASE DATA'!Q195+'CASE DATA'!R195,"N/A")</f>
        <v>N/A</v>
      </c>
      <c r="Q194" s="8" t="str">
        <f>IF(M194="eligible",IF(C194+2920&lt;'BASIC INFO'!$B$3, "YES", "NO"),"N/A")</f>
        <v>N/A</v>
      </c>
      <c r="R194" s="169" t="str">
        <f xml:space="preserve"> IF(OR('CASE DATA'!F195="DEF"), "YES", "NO")</f>
        <v>NO</v>
      </c>
      <c r="S194" s="152" t="str">
        <f>IF(R194="YES",'CASE DATA'!H195,"N/A")</f>
        <v>N/A</v>
      </c>
      <c r="T194" s="168" t="str">
        <f xml:space="preserve"> IF(R194="YES",'CASE DATA'!K195,"N/A")</f>
        <v>N/A</v>
      </c>
      <c r="U194" s="168" t="str">
        <f>IF(R194="YES",'CASE DATA'!I195+'CASE DATA'!J195+'CASE DATA'!L195+'CASE DATA'!M195+'CASE DATA'!N195+'CASE DATA'!O195+'CASE DATA'!P195+'CASE DATA'!Q195+'CASE DATA'!R195,"N/A")</f>
        <v>N/A</v>
      </c>
      <c r="V194" s="172" t="str">
        <f>IF(OR('CASE DATA'!E195="123.46",'CASE DATA'!E195="123.47"),"YES","NO")</f>
        <v>NO</v>
      </c>
      <c r="W194" s="172"/>
      <c r="X194" s="168" t="str">
        <f>IF(V194="YES",IF(C194+730.5&lt;'BASIC INFO'!$B$3, "YES","NO"), "N/A")</f>
        <v>N/A</v>
      </c>
      <c r="Y194" s="172" t="str">
        <f t="shared" si="3"/>
        <v>NO</v>
      </c>
      <c r="Z194" s="170" t="str">
        <f xml:space="preserve"> IF('BASIC INFO'!$B$6+6574.5&gt;C194, "YES", "NO")</f>
        <v>YES</v>
      </c>
    </row>
    <row r="195" spans="1:26" x14ac:dyDescent="0.3">
      <c r="A195" s="152" t="str">
        <f xml:space="preserve"> IF('CASE DATA'!A196="","",'CASE DATA'!A196)</f>
        <v/>
      </c>
      <c r="B195" s="152" t="str">
        <f xml:space="preserve"> IF('CASE DATA'!A196="","",'CASE DATA'!E196)</f>
        <v/>
      </c>
      <c r="C195" s="153">
        <f xml:space="preserve"> 'CASE DATA'!C196</f>
        <v>0</v>
      </c>
      <c r="D195" s="8" t="str">
        <f xml:space="preserve"> IF(OR('CASE DATA'!F196="JUV", 'CASE DATA'!F196="JWV"), "YES", "NO")</f>
        <v>NO</v>
      </c>
      <c r="E195" s="8" t="str" cm="1">
        <f t="array" ref="E195">IF(D195="YES",IF(SUM(COUNTIF('CASE DATA'!$F$4:$F$200, {"GTR","GPL","DEF","JUV"}))&gt;0, "YES","NO"),"N/A")</f>
        <v>N/A</v>
      </c>
      <c r="F195" s="8" t="str">
        <f>IF(D195="YES",IF(COUNTIF('CASE DATA'!$C$4:$C$200, "")-COUNTIF('CASE DATA'!$A$4:$A$200, "")&gt;0, "YES","NO"),"N/A")</f>
        <v>N/A</v>
      </c>
      <c r="G195" s="154" t="str">
        <f xml:space="preserve"> _xlfn.IFS(D195="NO", "N/A", AND('BASIC INFO'!$B$3&gt;'BASIC INFO'!$B$6+6574.5, C195+730.5&lt;'BASIC INFO'!$B$3), "YES", 'BASIC INFO'!$B$3&lt;('BASIC INFO'!$B$6+6574.5), "NOT YET 18", C195+730.5&gt;'BASIC INFO'!$B$3, "NOT YET 2 YEARS")</f>
        <v>N/A</v>
      </c>
      <c r="H195" s="169" t="str">
        <f xml:space="preserve"> IF(LEFT('CASE DATA'!E196,4)&lt;&gt;"321.",IF(OR('CASE DATA'!F196="DISM", 'CASE DATA'!F196="ACQ", 'CASE DATA'!F196="NOTF", 'CASE DATA'!F196="WTHD", 'CASE DATA'!F196="TNSF"), "YES", "NO"), "TRAFFIC")</f>
        <v>NO</v>
      </c>
      <c r="I195" s="168" t="str">
        <f xml:space="preserve"> IF(H195="YES",'CASE DATA'!K196,"N/A")</f>
        <v>N/A</v>
      </c>
      <c r="J195" s="168" t="str">
        <f>IF(H195="YES",'CASE DATA'!I196+'CASE DATA'!J196+'CASE DATA'!L196+'CASE DATA'!M196+'CASE DATA'!N196+'CASE DATA'!O196+'CASE DATA'!P196+'CASE DATA'!Q196+'CASE DATA'!R196,"N/A")</f>
        <v>N/A</v>
      </c>
      <c r="K195" s="152" t="str">
        <f xml:space="preserve"> IF(H195="YES",IF(C195+180&lt;'BASIC INFO'!$B$3, "YES", "NO"),"N/A")</f>
        <v>N/A</v>
      </c>
      <c r="L195" s="168" t="str" cm="1">
        <f t="array" ref="L195">IF(OR('CASE DATA'!F196="GTR", 'CASE DATA'!F196="GPL"),IF(SUM(COUNTIF('CASE DATA'!U196:AF196, TABLES!$N$2:$N$217&amp;"*"))&gt;0,"felony","eligible"),"n/a")</f>
        <v>n/a</v>
      </c>
      <c r="M195" s="168" t="str" cm="1">
        <f t="array" ref="M195">IF(L195="eligible",IF(OR((SUM(COUNTIF('CASE DATA'!U196:AF196,TABLES!$P$2:$P$19&amp;"*"))&gt;0),LEFT('CASE DATA'!U196:AF196,4)="717C", LEFT('CASE DATA'!U196:AF196, 3)="719", LEFT('CASE DATA'!U196:AF196,3)="720", LEFT('CASE DATA'!U196:AF196,3)="724", LEFT('CASE DATA'!U196:AF196,3)="726", LEFT('CASE DATA'!U196:AF196,3)="728", LEFT('CASE DATA'!U196:AF196,4)="901A"), "ineligible misd","eligible"),"n/a")</f>
        <v>n/a</v>
      </c>
      <c r="N195" s="168" t="str">
        <f>IF(M195="eligible",IF(COUNTIF('CASE DATA'!$C$4:$C$200, "")-COUNTIF('CASE DATA'!$A$4:$A$200, "")&gt;0, "YES","NO"),"N/A")</f>
        <v>N/A</v>
      </c>
      <c r="O195" s="168" t="str">
        <f xml:space="preserve"> IF(M195="eligible",'CASE DATA'!K196,"N/A")</f>
        <v>N/A</v>
      </c>
      <c r="P195" s="168" t="str">
        <f xml:space="preserve"> IF(M195="eligible",'CASE DATA'!I196+'CASE DATA'!J196+'CASE DATA'!L196+'CASE DATA'!M196+'CASE DATA'!N196+'CASE DATA'!O196+'CASE DATA'!M196+'CASE DATA'!Q196+'CASE DATA'!R196,"N/A")</f>
        <v>N/A</v>
      </c>
      <c r="Q195" s="8" t="str">
        <f>IF(M195="eligible",IF(C195+2920&lt;'BASIC INFO'!$B$3, "YES", "NO"),"N/A")</f>
        <v>N/A</v>
      </c>
      <c r="R195" s="169" t="str">
        <f xml:space="preserve"> IF(OR('CASE DATA'!F196="DEF"), "YES", "NO")</f>
        <v>NO</v>
      </c>
      <c r="S195" s="152" t="str">
        <f>IF(R195="YES",'CASE DATA'!H196,"N/A")</f>
        <v>N/A</v>
      </c>
      <c r="T195" s="168" t="str">
        <f xml:space="preserve"> IF(R195="YES",'CASE DATA'!K196,"N/A")</f>
        <v>N/A</v>
      </c>
      <c r="U195" s="168" t="str">
        <f>IF(R195="YES",'CASE DATA'!I196+'CASE DATA'!J196+'CASE DATA'!L196+'CASE DATA'!M196+'CASE DATA'!N196+'CASE DATA'!O196+'CASE DATA'!P196+'CASE DATA'!Q196+'CASE DATA'!R196,"N/A")</f>
        <v>N/A</v>
      </c>
      <c r="V195" s="172" t="str">
        <f>IF(OR('CASE DATA'!E196="123.46",'CASE DATA'!E196="123.47"),"YES","NO")</f>
        <v>NO</v>
      </c>
      <c r="W195" s="172"/>
      <c r="X195" s="168" t="str">
        <f>IF(V195="YES",IF(C195+730.5&lt;'BASIC INFO'!$B$3, "YES","NO"), "N/A")</f>
        <v>N/A</v>
      </c>
      <c r="Y195" s="172" t="str">
        <f t="shared" si="3"/>
        <v>NO</v>
      </c>
      <c r="Z195" s="170" t="str">
        <f xml:space="preserve"> IF('BASIC INFO'!$B$6+6574.5&gt;C195, "YES", "NO")</f>
        <v>YES</v>
      </c>
    </row>
    <row r="196" spans="1:26" x14ac:dyDescent="0.3">
      <c r="A196" s="152" t="str">
        <f xml:space="preserve"> IF('CASE DATA'!A197="","",'CASE DATA'!A197)</f>
        <v/>
      </c>
      <c r="B196" s="152" t="str">
        <f xml:space="preserve"> IF('CASE DATA'!A197="","",'CASE DATA'!E197)</f>
        <v/>
      </c>
      <c r="C196" s="153">
        <f xml:space="preserve"> 'CASE DATA'!C197</f>
        <v>0</v>
      </c>
      <c r="D196" s="8" t="str">
        <f xml:space="preserve"> IF(OR('CASE DATA'!F197="JUV", 'CASE DATA'!F197="JWV"), "YES", "NO")</f>
        <v>NO</v>
      </c>
      <c r="E196" s="8" t="str" cm="1">
        <f t="array" ref="E196">IF(D196="YES",IF(SUM(COUNTIF('CASE DATA'!$F$4:$F$200, {"GTR","GPL","DEF","JUV"}))&gt;0, "YES","NO"),"N/A")</f>
        <v>N/A</v>
      </c>
      <c r="F196" s="8" t="str">
        <f>IF(D196="YES",IF(COUNTIF('CASE DATA'!$C$4:$C$200, "")-COUNTIF('CASE DATA'!$A$4:$A$200, "")&gt;0, "YES","NO"),"N/A")</f>
        <v>N/A</v>
      </c>
      <c r="G196" s="154" t="str">
        <f xml:space="preserve"> _xlfn.IFS(D196="NO", "N/A", AND('BASIC INFO'!$B$3&gt;'BASIC INFO'!$B$6+6574.5, C196+730.5&lt;'BASIC INFO'!$B$3), "YES", 'BASIC INFO'!$B$3&lt;('BASIC INFO'!$B$6+6574.5), "NOT YET 18", C196+730.5&gt;'BASIC INFO'!$B$3, "NOT YET 2 YEARS")</f>
        <v>N/A</v>
      </c>
      <c r="H196" s="169" t="str">
        <f xml:space="preserve"> IF(LEFT('CASE DATA'!E197,4)&lt;&gt;"321.",IF(OR('CASE DATA'!F197="DISM", 'CASE DATA'!F197="ACQ", 'CASE DATA'!F197="NOTF", 'CASE DATA'!F197="WTHD", 'CASE DATA'!F197="TNSF"), "YES", "NO"), "TRAFFIC")</f>
        <v>NO</v>
      </c>
      <c r="I196" s="168" t="str">
        <f xml:space="preserve"> IF(H196="YES",'CASE DATA'!K197,"N/A")</f>
        <v>N/A</v>
      </c>
      <c r="J196" s="168" t="str">
        <f>IF(H196="YES",'CASE DATA'!I197+'CASE DATA'!J197+'CASE DATA'!L197+'CASE DATA'!M197+'CASE DATA'!N197+'CASE DATA'!O197+'CASE DATA'!P197+'CASE DATA'!Q197+'CASE DATA'!R197,"N/A")</f>
        <v>N/A</v>
      </c>
      <c r="K196" s="152" t="str">
        <f xml:space="preserve"> IF(H196="YES",IF(C196+180&lt;'BASIC INFO'!$B$3, "YES", "NO"),"N/A")</f>
        <v>N/A</v>
      </c>
      <c r="L196" s="168" t="str" cm="1">
        <f t="array" ref="L196">IF(OR('CASE DATA'!F197="GTR", 'CASE DATA'!F197="GPL"),IF(SUM(COUNTIF('CASE DATA'!U197:AF197, TABLES!$N$2:$N$217&amp;"*"))&gt;0,"felony","eligible"),"n/a")</f>
        <v>n/a</v>
      </c>
      <c r="M196" s="168" t="str" cm="1">
        <f t="array" ref="M196">IF(L196="eligible",IF(OR((SUM(COUNTIF('CASE DATA'!U197:AF197,TABLES!$P$2:$P$19&amp;"*"))&gt;0),LEFT('CASE DATA'!U197:AF197,4)="717C", LEFT('CASE DATA'!U197:AF197, 3)="719", LEFT('CASE DATA'!U197:AF197,3)="720", LEFT('CASE DATA'!U197:AF197,3)="724", LEFT('CASE DATA'!U197:AF197,3)="726", LEFT('CASE DATA'!U197:AF197,3)="728", LEFT('CASE DATA'!U197:AF197,4)="901A"), "ineligible misd","eligible"),"n/a")</f>
        <v>n/a</v>
      </c>
      <c r="N196" s="168" t="str">
        <f>IF(M196="eligible",IF(COUNTIF('CASE DATA'!$C$4:$C$200, "")-COUNTIF('CASE DATA'!$A$4:$A$200, "")&gt;0, "YES","NO"),"N/A")</f>
        <v>N/A</v>
      </c>
      <c r="O196" s="168" t="str">
        <f xml:space="preserve"> IF(M196="eligible",'CASE DATA'!K197,"N/A")</f>
        <v>N/A</v>
      </c>
      <c r="P196" s="168" t="str">
        <f xml:space="preserve"> IF(M196="eligible",'CASE DATA'!I197+'CASE DATA'!J197+'CASE DATA'!L197+'CASE DATA'!M197+'CASE DATA'!N197+'CASE DATA'!O197+'CASE DATA'!M197+'CASE DATA'!Q197+'CASE DATA'!R197,"N/A")</f>
        <v>N/A</v>
      </c>
      <c r="Q196" s="8" t="str">
        <f>IF(M196="eligible",IF(C196+2920&lt;'BASIC INFO'!$B$3, "YES", "NO"),"N/A")</f>
        <v>N/A</v>
      </c>
      <c r="R196" s="169" t="str">
        <f xml:space="preserve"> IF(OR('CASE DATA'!F197="DEF"), "YES", "NO")</f>
        <v>NO</v>
      </c>
      <c r="S196" s="152" t="str">
        <f>IF(R196="YES",'CASE DATA'!H197,"N/A")</f>
        <v>N/A</v>
      </c>
      <c r="T196" s="168" t="str">
        <f xml:space="preserve"> IF(R196="YES",'CASE DATA'!K197,"N/A")</f>
        <v>N/A</v>
      </c>
      <c r="U196" s="168" t="str">
        <f>IF(R196="YES",'CASE DATA'!I197+'CASE DATA'!J197+'CASE DATA'!L197+'CASE DATA'!M197+'CASE DATA'!N197+'CASE DATA'!O197+'CASE DATA'!P197+'CASE DATA'!Q197+'CASE DATA'!R197,"N/A")</f>
        <v>N/A</v>
      </c>
      <c r="V196" s="172" t="str">
        <f>IF(OR('CASE DATA'!E197="123.46",'CASE DATA'!E197="123.47"),"YES","NO")</f>
        <v>NO</v>
      </c>
      <c r="W196" s="172"/>
      <c r="X196" s="168" t="str">
        <f>IF(V196="YES",IF(C196+730.5&lt;'BASIC INFO'!$B$3, "YES","NO"), "N/A")</f>
        <v>N/A</v>
      </c>
      <c r="Y196" s="172" t="str">
        <f t="shared" si="3"/>
        <v>NO</v>
      </c>
      <c r="Z196" s="170" t="str">
        <f xml:space="preserve"> IF('BASIC INFO'!$B$6+6574.5&gt;C196, "YES", "NO")</f>
        <v>YES</v>
      </c>
    </row>
    <row r="197" spans="1:26" x14ac:dyDescent="0.3">
      <c r="A197" s="152" t="str">
        <f xml:space="preserve"> IF('CASE DATA'!A198="","",'CASE DATA'!A198)</f>
        <v/>
      </c>
      <c r="B197" s="152" t="str">
        <f xml:space="preserve"> IF('CASE DATA'!A198="","",'CASE DATA'!E198)</f>
        <v/>
      </c>
      <c r="C197" s="153">
        <f xml:space="preserve"> 'CASE DATA'!C198</f>
        <v>0</v>
      </c>
      <c r="D197" s="8" t="str">
        <f xml:space="preserve"> IF(OR('CASE DATA'!F198="JUV", 'CASE DATA'!F198="JWV"), "YES", "NO")</f>
        <v>NO</v>
      </c>
      <c r="E197" s="8" t="str" cm="1">
        <f t="array" ref="E197">IF(D197="YES",IF(SUM(COUNTIF('CASE DATA'!$F$4:$F$200, {"GTR","GPL","DEF","JUV"}))&gt;0, "YES","NO"),"N/A")</f>
        <v>N/A</v>
      </c>
      <c r="F197" s="8" t="str">
        <f>IF(D197="YES",IF(COUNTIF('CASE DATA'!$C$4:$C$200, "")-COUNTIF('CASE DATA'!$A$4:$A$200, "")&gt;0, "YES","NO"),"N/A")</f>
        <v>N/A</v>
      </c>
      <c r="G197" s="154" t="str">
        <f xml:space="preserve"> _xlfn.IFS(D197="NO", "N/A", AND('BASIC INFO'!$B$3&gt;'BASIC INFO'!$B$6+6574.5, C197+730.5&lt;'BASIC INFO'!$B$3), "YES", 'BASIC INFO'!$B$3&lt;('BASIC INFO'!$B$6+6574.5), "NOT YET 18", C197+730.5&gt;'BASIC INFO'!$B$3, "NOT YET 2 YEARS")</f>
        <v>N/A</v>
      </c>
      <c r="H197" s="169" t="str">
        <f xml:space="preserve"> IF(LEFT('CASE DATA'!E198,4)&lt;&gt;"321.",IF(OR('CASE DATA'!F198="DISM", 'CASE DATA'!F198="ACQ", 'CASE DATA'!F198="NOTF", 'CASE DATA'!F198="WTHD", 'CASE DATA'!F198="TNSF"), "YES", "NO"), "TRAFFIC")</f>
        <v>NO</v>
      </c>
      <c r="I197" s="168" t="str">
        <f xml:space="preserve"> IF(H197="YES",'CASE DATA'!K198,"N/A")</f>
        <v>N/A</v>
      </c>
      <c r="J197" s="168" t="str">
        <f>IF(H197="YES",'CASE DATA'!I198+'CASE DATA'!J198+'CASE DATA'!L198+'CASE DATA'!M198+'CASE DATA'!N198+'CASE DATA'!O198+'CASE DATA'!P198+'CASE DATA'!Q198+'CASE DATA'!R198,"N/A")</f>
        <v>N/A</v>
      </c>
      <c r="K197" s="152" t="str">
        <f xml:space="preserve"> IF(H197="YES",IF(C197+180&lt;'BASIC INFO'!$B$3, "YES", "NO"),"N/A")</f>
        <v>N/A</v>
      </c>
      <c r="L197" s="168" t="str" cm="1">
        <f t="array" ref="L197">IF(OR('CASE DATA'!F198="GTR", 'CASE DATA'!F198="GPL"),IF(SUM(COUNTIF('CASE DATA'!U198:AF198, TABLES!$N$2:$N$217&amp;"*"))&gt;0,"felony","eligible"),"n/a")</f>
        <v>n/a</v>
      </c>
      <c r="M197" s="168" t="str" cm="1">
        <f t="array" ref="M197">IF(L197="eligible",IF(OR((SUM(COUNTIF('CASE DATA'!U198:AF198,TABLES!$P$2:$P$19&amp;"*"))&gt;0),LEFT('CASE DATA'!U198:AF198,4)="717C", LEFT('CASE DATA'!U198:AF198, 3)="719", LEFT('CASE DATA'!U198:AF198,3)="720", LEFT('CASE DATA'!U198:AF198,3)="724", LEFT('CASE DATA'!U198:AF198,3)="726", LEFT('CASE DATA'!U198:AF198,3)="728", LEFT('CASE DATA'!U198:AF198,4)="901A"), "ineligible misd","eligible"),"n/a")</f>
        <v>n/a</v>
      </c>
      <c r="N197" s="168" t="str">
        <f>IF(M197="eligible",IF(COUNTIF('CASE DATA'!$C$4:$C$200, "")-COUNTIF('CASE DATA'!$A$4:$A$200, "")&gt;0, "YES","NO"),"N/A")</f>
        <v>N/A</v>
      </c>
      <c r="O197" s="168" t="str">
        <f xml:space="preserve"> IF(M197="eligible",'CASE DATA'!K198,"N/A")</f>
        <v>N/A</v>
      </c>
      <c r="P197" s="168" t="str">
        <f xml:space="preserve"> IF(M197="eligible",'CASE DATA'!I198+'CASE DATA'!J198+'CASE DATA'!L198+'CASE DATA'!M198+'CASE DATA'!N198+'CASE DATA'!O198+'CASE DATA'!M198+'CASE DATA'!Q198+'CASE DATA'!R198,"N/A")</f>
        <v>N/A</v>
      </c>
      <c r="Q197" s="8" t="str">
        <f>IF(M197="eligible",IF(C197+2920&lt;'BASIC INFO'!$B$3, "YES", "NO"),"N/A")</f>
        <v>N/A</v>
      </c>
      <c r="R197" s="169" t="str">
        <f xml:space="preserve"> IF(OR('CASE DATA'!F198="DEF"), "YES", "NO")</f>
        <v>NO</v>
      </c>
      <c r="S197" s="152" t="str">
        <f>IF(R197="YES",'CASE DATA'!H198,"N/A")</f>
        <v>N/A</v>
      </c>
      <c r="T197" s="168" t="str">
        <f xml:space="preserve"> IF(R197="YES",'CASE DATA'!K198,"N/A")</f>
        <v>N/A</v>
      </c>
      <c r="U197" s="168" t="str">
        <f>IF(R197="YES",'CASE DATA'!I198+'CASE DATA'!J198+'CASE DATA'!L198+'CASE DATA'!M198+'CASE DATA'!N198+'CASE DATA'!O198+'CASE DATA'!P198+'CASE DATA'!Q198+'CASE DATA'!R198,"N/A")</f>
        <v>N/A</v>
      </c>
      <c r="V197" s="172" t="str">
        <f>IF(OR('CASE DATA'!E198="123.46",'CASE DATA'!E198="123.47"),"YES","NO")</f>
        <v>NO</v>
      </c>
      <c r="W197" s="172"/>
      <c r="X197" s="168" t="str">
        <f>IF(V197="YES",IF(C197+730.5&lt;'BASIC INFO'!$B$3, "YES","NO"), "N/A")</f>
        <v>N/A</v>
      </c>
      <c r="Y197" s="172" t="str">
        <f t="shared" si="3"/>
        <v>NO</v>
      </c>
      <c r="Z197" s="170" t="str">
        <f xml:space="preserve"> IF('BASIC INFO'!$B$6+6574.5&gt;C197, "YES", "NO")</f>
        <v>YES</v>
      </c>
    </row>
    <row r="198" spans="1:26" x14ac:dyDescent="0.3">
      <c r="A198" s="152" t="str">
        <f xml:space="preserve"> IF('CASE DATA'!A199="","",'CASE DATA'!A199)</f>
        <v/>
      </c>
      <c r="B198" s="152" t="str">
        <f xml:space="preserve"> IF('CASE DATA'!A199="","",'CASE DATA'!E199)</f>
        <v/>
      </c>
      <c r="C198" s="153">
        <f xml:space="preserve"> 'CASE DATA'!C199</f>
        <v>0</v>
      </c>
      <c r="D198" s="8" t="str">
        <f xml:space="preserve"> IF(OR('CASE DATA'!F199="JUV", 'CASE DATA'!F199="JWV"), "YES", "NO")</f>
        <v>NO</v>
      </c>
      <c r="E198" s="8" t="str" cm="1">
        <f t="array" ref="E198">IF(D198="YES",IF(SUM(COUNTIF('CASE DATA'!$F$4:$F$200, {"GTR","GPL","DEF","JUV"}))&gt;0, "YES","NO"),"N/A")</f>
        <v>N/A</v>
      </c>
      <c r="F198" s="8" t="str">
        <f>IF(D198="YES",IF(COUNTIF('CASE DATA'!$C$4:$C$200, "")-COUNTIF('CASE DATA'!$A$4:$A$200, "")&gt;0, "YES","NO"),"N/A")</f>
        <v>N/A</v>
      </c>
      <c r="G198" s="154" t="str">
        <f xml:space="preserve"> _xlfn.IFS(D198="NO", "N/A", AND('BASIC INFO'!$B$3&gt;'BASIC INFO'!$B$6+6574.5, C198+730.5&lt;'BASIC INFO'!$B$3), "YES", 'BASIC INFO'!$B$3&lt;('BASIC INFO'!$B$6+6574.5), "NOT YET 18", C198+730.5&gt;'BASIC INFO'!$B$3, "NOT YET 2 YEARS")</f>
        <v>N/A</v>
      </c>
      <c r="H198" s="169" t="str">
        <f xml:space="preserve"> IF(LEFT('CASE DATA'!E199,4)&lt;&gt;"321.",IF(OR('CASE DATA'!F199="DISM", 'CASE DATA'!F199="ACQ", 'CASE DATA'!F199="NOTF", 'CASE DATA'!F199="WTHD", 'CASE DATA'!F199="TNSF"), "YES", "NO"), "TRAFFIC")</f>
        <v>NO</v>
      </c>
      <c r="I198" s="168" t="str">
        <f xml:space="preserve"> IF(H198="YES",'CASE DATA'!K199,"N/A")</f>
        <v>N/A</v>
      </c>
      <c r="J198" s="168" t="str">
        <f>IF(H198="YES",'CASE DATA'!I199+'CASE DATA'!J199+'CASE DATA'!L199+'CASE DATA'!M199+'CASE DATA'!N199+'CASE DATA'!O199+'CASE DATA'!P199+'CASE DATA'!Q199+'CASE DATA'!R199,"N/A")</f>
        <v>N/A</v>
      </c>
      <c r="K198" s="152" t="str">
        <f xml:space="preserve"> IF(H198="YES",IF(C198+180&lt;'BASIC INFO'!$B$3, "YES", "NO"),"N/A")</f>
        <v>N/A</v>
      </c>
      <c r="L198" s="168" t="str" cm="1">
        <f t="array" ref="L198">IF(OR('CASE DATA'!F199="GTR", 'CASE DATA'!F199="GPL"),IF(SUM(COUNTIF('CASE DATA'!U199:AF199, TABLES!$N$2:$N$217&amp;"*"))&gt;0,"felony","eligible"),"n/a")</f>
        <v>n/a</v>
      </c>
      <c r="M198" s="168" t="str" cm="1">
        <f t="array" ref="M198">IF(L198="eligible",IF(OR((SUM(COUNTIF('CASE DATA'!U199:AF199,TABLES!$P$2:$P$19&amp;"*"))&gt;0),LEFT('CASE DATA'!U199:AF199,4)="717C", LEFT('CASE DATA'!U199:AF199, 3)="719", LEFT('CASE DATA'!U199:AF199,3)="720", LEFT('CASE DATA'!U199:AF199,3)="724", LEFT('CASE DATA'!U199:AF199,3)="726", LEFT('CASE DATA'!U199:AF199,3)="728", LEFT('CASE DATA'!U199:AF199,4)="901A"), "ineligible misd","eligible"),"n/a")</f>
        <v>n/a</v>
      </c>
      <c r="N198" s="168" t="str">
        <f>IF(M198="eligible",IF(COUNTIF('CASE DATA'!$C$4:$C$200, "")-COUNTIF('CASE DATA'!$A$4:$A$200, "")&gt;0, "YES","NO"),"N/A")</f>
        <v>N/A</v>
      </c>
      <c r="O198" s="168" t="str">
        <f xml:space="preserve"> IF(M198="eligible",'CASE DATA'!K199,"N/A")</f>
        <v>N/A</v>
      </c>
      <c r="P198" s="168" t="str">
        <f xml:space="preserve"> IF(M198="eligible",'CASE DATA'!I199+'CASE DATA'!J199+'CASE DATA'!L199+'CASE DATA'!M199+'CASE DATA'!N199+'CASE DATA'!O199+'CASE DATA'!M199+'CASE DATA'!Q199+'CASE DATA'!R199,"N/A")</f>
        <v>N/A</v>
      </c>
      <c r="Q198" s="8" t="str">
        <f>IF(M198="eligible",IF(C198+2920&lt;'BASIC INFO'!$B$3, "YES", "NO"),"N/A")</f>
        <v>N/A</v>
      </c>
      <c r="R198" s="169" t="str">
        <f xml:space="preserve"> IF(OR('CASE DATA'!F199="DEF"), "YES", "NO")</f>
        <v>NO</v>
      </c>
      <c r="S198" s="152" t="str">
        <f>IF(R198="YES",'CASE DATA'!H199,"N/A")</f>
        <v>N/A</v>
      </c>
      <c r="T198" s="168" t="str">
        <f xml:space="preserve"> IF(R198="YES",'CASE DATA'!K199,"N/A")</f>
        <v>N/A</v>
      </c>
      <c r="U198" s="168" t="str">
        <f>IF(R198="YES",'CASE DATA'!I199+'CASE DATA'!J199+'CASE DATA'!L199+'CASE DATA'!M199+'CASE DATA'!N199+'CASE DATA'!O199+'CASE DATA'!P199+'CASE DATA'!Q199+'CASE DATA'!R199,"N/A")</f>
        <v>N/A</v>
      </c>
      <c r="V198" s="172" t="str">
        <f>IF(OR('CASE DATA'!E199="123.46",'CASE DATA'!E199="123.47"),"YES","NO")</f>
        <v>NO</v>
      </c>
      <c r="W198" s="172"/>
      <c r="X198" s="168" t="str">
        <f>IF(V198="YES",IF(C198+730.5&lt;'BASIC INFO'!$B$3, "YES","NO"), "N/A")</f>
        <v>N/A</v>
      </c>
      <c r="Y198" s="172" t="str">
        <f t="shared" si="3"/>
        <v>NO</v>
      </c>
      <c r="Z198" s="170" t="str">
        <f xml:space="preserve"> IF('BASIC INFO'!$B$6+6574.5&gt;C198, "YES", "NO")</f>
        <v>YES</v>
      </c>
    </row>
    <row r="199" spans="1:26" x14ac:dyDescent="0.3">
      <c r="A199" s="152" t="str">
        <f xml:space="preserve"> IF('CASE DATA'!A200="","",'CASE DATA'!A200)</f>
        <v/>
      </c>
      <c r="B199" s="152" t="str">
        <f xml:space="preserve"> IF('CASE DATA'!A200="","",'CASE DATA'!E200)</f>
        <v/>
      </c>
      <c r="C199" s="153">
        <f xml:space="preserve"> 'CASE DATA'!C200</f>
        <v>0</v>
      </c>
      <c r="D199" s="8" t="str">
        <f xml:space="preserve"> IF(OR('CASE DATA'!F200="JUV", 'CASE DATA'!F200="JWV"), "YES", "NO")</f>
        <v>NO</v>
      </c>
      <c r="E199" s="8" t="str" cm="1">
        <f t="array" ref="E199">IF(D199="YES",IF(SUM(COUNTIF('CASE DATA'!$F$4:$F$200, {"GTR","GPL","DEF","JUV"}))&gt;0, "YES","NO"),"N/A")</f>
        <v>N/A</v>
      </c>
      <c r="F199" s="8" t="str">
        <f>IF(D199="YES",IF(COUNTIF('CASE DATA'!$C$4:$C$200, "")-COUNTIF('CASE DATA'!$A$4:$A$200, "")&gt;0, "YES","NO"),"N/A")</f>
        <v>N/A</v>
      </c>
      <c r="G199" s="154" t="str">
        <f xml:space="preserve"> _xlfn.IFS(D199="NO", "N/A", AND('BASIC INFO'!$B$3&gt;'BASIC INFO'!$B$6+6574.5, C199+730.5&lt;'BASIC INFO'!$B$3), "YES", 'BASIC INFO'!$B$3&lt;('BASIC INFO'!$B$6+6574.5), "NOT YET 18", C199+730.5&gt;'BASIC INFO'!$B$3, "NOT YET 2 YEARS")</f>
        <v>N/A</v>
      </c>
      <c r="H199" s="169" t="str">
        <f xml:space="preserve"> IF(LEFT('CASE DATA'!E200,4)&lt;&gt;"321.",IF(OR('CASE DATA'!F200="DISM", 'CASE DATA'!F200="ACQ", 'CASE DATA'!F200="NOTF", 'CASE DATA'!F200="WTHD", 'CASE DATA'!F200="TNSF"), "YES", "NO"), "TRAFFIC")</f>
        <v>NO</v>
      </c>
      <c r="I199" s="168" t="str">
        <f xml:space="preserve"> IF(H199="YES",'CASE DATA'!K200,"N/A")</f>
        <v>N/A</v>
      </c>
      <c r="J199" s="168" t="str">
        <f>IF(H199="YES",'CASE DATA'!I200+'CASE DATA'!J200+'CASE DATA'!L200+'CASE DATA'!M200+'CASE DATA'!N200+'CASE DATA'!O200+'CASE DATA'!P200+'CASE DATA'!Q200+'CASE DATA'!R200,"N/A")</f>
        <v>N/A</v>
      </c>
      <c r="K199" s="152" t="str">
        <f xml:space="preserve"> IF(H199="YES",IF(C199+180&lt;'BASIC INFO'!$B$3, "YES", "NO"),"N/A")</f>
        <v>N/A</v>
      </c>
      <c r="L199" s="168" t="str" cm="1">
        <f t="array" ref="L199">IF(OR('CASE DATA'!F200="GTR", 'CASE DATA'!F200="GPL"),IF(SUM(COUNTIF('CASE DATA'!U200:AF200, TABLES!$N$2:$N$217&amp;"*"))&gt;0,"felony","eligible"),"n/a")</f>
        <v>n/a</v>
      </c>
      <c r="M199" s="168" t="str" cm="1">
        <f t="array" ref="M199">IF(L199="eligible",IF(OR((SUM(COUNTIF('CASE DATA'!U200:AF200,TABLES!$P$2:$P$19&amp;"*"))&gt;0),LEFT('CASE DATA'!U200:AF200,4)="717C", LEFT('CASE DATA'!U200:AF200, 3)="719", LEFT('CASE DATA'!U200:AF200,3)="720", LEFT('CASE DATA'!U200:AF200,3)="724", LEFT('CASE DATA'!U200:AF200,3)="726", LEFT('CASE DATA'!U200:AF200,3)="728", LEFT('CASE DATA'!U200:AF200,4)="901A"), "ineligible misd","eligible"),"n/a")</f>
        <v>n/a</v>
      </c>
      <c r="N199" s="168" t="str">
        <f>IF(M199="eligible",IF(COUNTIF('CASE DATA'!$C$4:$C$200, "")-COUNTIF('CASE DATA'!$A$4:$A$200, "")&gt;0, "YES","NO"),"N/A")</f>
        <v>N/A</v>
      </c>
      <c r="O199" s="168" t="str">
        <f xml:space="preserve"> IF(M199="eligible",'CASE DATA'!K200,"N/A")</f>
        <v>N/A</v>
      </c>
      <c r="P199" s="168" t="str">
        <f xml:space="preserve"> IF(M199="eligible",'CASE DATA'!I200+'CASE DATA'!J200+'CASE DATA'!L200+'CASE DATA'!M200+'CASE DATA'!N200+'CASE DATA'!O200+'CASE DATA'!M200+'CASE DATA'!Q200+'CASE DATA'!R200,"N/A")</f>
        <v>N/A</v>
      </c>
      <c r="Q199" s="8" t="str">
        <f>IF(M199="eligible",IF(C199+2920&lt;'BASIC INFO'!$B$3, "YES", "NO"),"N/A")</f>
        <v>N/A</v>
      </c>
      <c r="R199" s="169" t="str">
        <f xml:space="preserve"> IF(OR('CASE DATA'!F200="DEF"), "YES", "NO")</f>
        <v>NO</v>
      </c>
      <c r="S199" s="152" t="str">
        <f>IF(R199="YES",'CASE DATA'!H200,"N/A")</f>
        <v>N/A</v>
      </c>
      <c r="T199" s="168" t="str">
        <f xml:space="preserve"> IF(R199="YES",'CASE DATA'!K200,"N/A")</f>
        <v>N/A</v>
      </c>
      <c r="U199" s="168" t="str">
        <f>IF(R199="YES",'CASE DATA'!I200+'CASE DATA'!J200+'CASE DATA'!L200+'CASE DATA'!M200+'CASE DATA'!N200+'CASE DATA'!O200+'CASE DATA'!P200+'CASE DATA'!Q200+'CASE DATA'!R200,"N/A")</f>
        <v>N/A</v>
      </c>
      <c r="V199" s="172" t="str">
        <f>IF(OR('CASE DATA'!E200="123.46",'CASE DATA'!E200="123.47"),"YES","NO")</f>
        <v>NO</v>
      </c>
      <c r="W199" s="172"/>
      <c r="X199" s="168" t="str">
        <f>IF(V199="YES",IF(C199+730.5&lt;'BASIC INFO'!$B$3, "YES","NO"), "N/A")</f>
        <v>N/A</v>
      </c>
      <c r="Y199" s="172" t="str">
        <f t="shared" si="3"/>
        <v>NO</v>
      </c>
      <c r="Z199" s="170" t="str">
        <f xml:space="preserve"> IF('BASIC INFO'!$B$6+6574.5&gt;C199, "YES", "NO")</f>
        <v>YES</v>
      </c>
    </row>
    <row r="200" spans="1:26" x14ac:dyDescent="0.3">
      <c r="A200" s="152" t="str">
        <f xml:space="preserve"> IF('CASE DATA'!A201="","",'CASE DATA'!A201)</f>
        <v/>
      </c>
      <c r="B200" s="152" t="str">
        <f xml:space="preserve"> IF('CASE DATA'!A201="","",'CASE DATA'!E201)</f>
        <v/>
      </c>
      <c r="C200" s="153">
        <f xml:space="preserve"> 'CASE DATA'!C201</f>
        <v>0</v>
      </c>
      <c r="D200" s="8" t="str">
        <f xml:space="preserve"> IF(OR('CASE DATA'!F201="JUV", 'CASE DATA'!F201="JWV"), "YES", "NO")</f>
        <v>NO</v>
      </c>
      <c r="E200" s="8" t="str" cm="1">
        <f t="array" ref="E200">IF(D200="YES",IF(SUM(COUNTIF('CASE DATA'!$F$4:$F$200, {"GTR","GPL","DEF","JUV"}))&gt;0, "YES","NO"),"N/A")</f>
        <v>N/A</v>
      </c>
      <c r="F200" s="8" t="str">
        <f>IF(D200="YES",IF(COUNTIF('CASE DATA'!$C$4:$C$200, "")-COUNTIF('CASE DATA'!$A$4:$A$200, "")&gt;0, "YES","NO"),"N/A")</f>
        <v>N/A</v>
      </c>
      <c r="G200" s="154" t="str">
        <f xml:space="preserve"> _xlfn.IFS(D200="NO", "N/A", AND('BASIC INFO'!$B$3&gt;'BASIC INFO'!$B$6+6574.5, C200+730.5&lt;'BASIC INFO'!$B$3), "YES", 'BASIC INFO'!$B$3&lt;('BASIC INFO'!$B$6+6574.5), "NOT YET 18", C200+730.5&gt;'BASIC INFO'!$B$3, "NOT YET 2 YEARS")</f>
        <v>N/A</v>
      </c>
      <c r="H200" s="169" t="str">
        <f xml:space="preserve"> IF(LEFT('CASE DATA'!E201,4)&lt;&gt;"321.",IF(OR('CASE DATA'!F201="DISM", 'CASE DATA'!F201="ACQ", 'CASE DATA'!F201="NOTF", 'CASE DATA'!F201="WTHD", 'CASE DATA'!F201="TNSF"), "YES", "NO"), "TRAFFIC")</f>
        <v>NO</v>
      </c>
      <c r="I200" s="168" t="str">
        <f xml:space="preserve"> IF(H200="YES",'CASE DATA'!K201,"N/A")</f>
        <v>N/A</v>
      </c>
      <c r="J200" s="168" t="str">
        <f>IF(H200="YES",'CASE DATA'!I201+'CASE DATA'!J201+'CASE DATA'!L201+'CASE DATA'!M201+'CASE DATA'!N201+'CASE DATA'!O201+'CASE DATA'!P201+'CASE DATA'!Q201+'CASE DATA'!R201,"N/A")</f>
        <v>N/A</v>
      </c>
      <c r="K200" s="152" t="str">
        <f xml:space="preserve"> IF(H200="YES",IF(C200+180&lt;'BASIC INFO'!$B$3, "YES", "NO"),"N/A")</f>
        <v>N/A</v>
      </c>
      <c r="L200" s="168" t="str" cm="1">
        <f t="array" ref="L200">IF(OR('CASE DATA'!F201="GTR", 'CASE DATA'!F201="GPL"),IF(SUM(COUNTIF('CASE DATA'!U201:AF201, TABLES!$N$2:$N$217&amp;"*"))&gt;0,"felony","eligible"),"n/a")</f>
        <v>n/a</v>
      </c>
      <c r="M200" s="168" t="str" cm="1">
        <f t="array" ref="M200">IF(L200="eligible",IF(OR((SUM(COUNTIF('CASE DATA'!U201:AF201,TABLES!$P$2:$P$19&amp;"*"))&gt;0),LEFT('CASE DATA'!U201:AF201,4)="717C", LEFT('CASE DATA'!U201:AF201, 3)="719", LEFT('CASE DATA'!U201:AF201,3)="720", LEFT('CASE DATA'!U201:AF201,3)="724", LEFT('CASE DATA'!U201:AF201,3)="726", LEFT('CASE DATA'!U201:AF201,3)="728", LEFT('CASE DATA'!U201:AF201,4)="901A"), "ineligible misd","eligible"),"n/a")</f>
        <v>n/a</v>
      </c>
      <c r="N200" s="168" t="str">
        <f>IF(M200="eligible",IF(COUNTIF('CASE DATA'!$C$4:$C$200, "")-COUNTIF('CASE DATA'!$A$4:$A$200, "")&gt;0, "YES","NO"),"N/A")</f>
        <v>N/A</v>
      </c>
      <c r="O200" s="168" t="str">
        <f xml:space="preserve"> IF(M200="eligible",'CASE DATA'!K201,"N/A")</f>
        <v>N/A</v>
      </c>
      <c r="P200" s="168" t="str">
        <f xml:space="preserve"> IF(M200="eligible",'CASE DATA'!I201+'CASE DATA'!J201+'CASE DATA'!L201+'CASE DATA'!M201+'CASE DATA'!N201+'CASE DATA'!O201+'CASE DATA'!M201+'CASE DATA'!Q201+'CASE DATA'!R201,"N/A")</f>
        <v>N/A</v>
      </c>
      <c r="Q200" s="8" t="str">
        <f>IF(M200="eligible",IF(C200+2920&lt;'BASIC INFO'!$B$3, "YES", "NO"),"N/A")</f>
        <v>N/A</v>
      </c>
      <c r="R200" s="169" t="str">
        <f xml:space="preserve"> IF(OR('CASE DATA'!F201="DEF"), "YES", "NO")</f>
        <v>NO</v>
      </c>
      <c r="S200" s="152" t="str">
        <f>IF(R200="YES",'CASE DATA'!H201,"N/A")</f>
        <v>N/A</v>
      </c>
      <c r="T200" s="168" t="str">
        <f xml:space="preserve"> IF(R200="YES",'CASE DATA'!K201,"N/A")</f>
        <v>N/A</v>
      </c>
      <c r="U200" s="168" t="str">
        <f>IF(R200="YES",'CASE DATA'!I201+'CASE DATA'!J201+'CASE DATA'!L201+'CASE DATA'!M201+'CASE DATA'!N201+'CASE DATA'!O201+'CASE DATA'!P201+'CASE DATA'!Q201+'CASE DATA'!R201,"N/A")</f>
        <v>N/A</v>
      </c>
      <c r="V200" s="172" t="str">
        <f>IF(OR('CASE DATA'!E201="123.46",'CASE DATA'!E201="123.47"),"YES","NO")</f>
        <v>NO</v>
      </c>
      <c r="W200" s="172"/>
      <c r="X200" s="168" t="str">
        <f>IF(V200="YES",IF(C200+730.5&lt;'BASIC INFO'!$B$3, "YES","NO"), "N/A")</f>
        <v>N/A</v>
      </c>
      <c r="Y200" s="172" t="str">
        <f t="shared" si="3"/>
        <v>NO</v>
      </c>
      <c r="Z200" s="170" t="str">
        <f xml:space="preserve"> IF('BASIC INFO'!$B$6+6574.5&gt;C200, "YES", "NO")</f>
        <v>YES</v>
      </c>
    </row>
  </sheetData>
  <sortState xmlns:xlrd2="http://schemas.microsoft.com/office/spreadsheetml/2017/richdata2" ref="A3:X41">
    <sortCondition descending="1" ref="A3:A41"/>
  </sortState>
  <mergeCells count="9">
    <mergeCell ref="Y1:AA1"/>
    <mergeCell ref="A1:A2"/>
    <mergeCell ref="D1:G1"/>
    <mergeCell ref="H1:K1"/>
    <mergeCell ref="C1:C2"/>
    <mergeCell ref="B1:B2"/>
    <mergeCell ref="L1:Q1"/>
    <mergeCell ref="R1:U1"/>
    <mergeCell ref="V1:X1"/>
  </mergeCells>
  <conditionalFormatting sqref="H3:H7 H10:H100">
    <cfRule type="cellIs" dxfId="517" priority="864" operator="equal">
      <formula>"YES"</formula>
    </cfRule>
  </conditionalFormatting>
  <conditionalFormatting sqref="R3:R7 R10:R100">
    <cfRule type="cellIs" dxfId="516" priority="862" operator="equal">
      <formula>"YES"</formula>
    </cfRule>
  </conditionalFormatting>
  <conditionalFormatting sqref="R42:R100">
    <cfRule type="cellIs" dxfId="515" priority="859" operator="equal">
      <formula>"YES"</formula>
    </cfRule>
  </conditionalFormatting>
  <conditionalFormatting sqref="J3:J7 J10:J14">
    <cfRule type="cellIs" dxfId="514" priority="807" stopIfTrue="1" operator="equal">
      <formula>0</formula>
    </cfRule>
    <cfRule type="cellIs" dxfId="513" priority="808" stopIfTrue="1" operator="equal">
      <formula>"N/A"</formula>
    </cfRule>
    <cfRule type="cellIs" dxfId="512" priority="854" operator="greaterThan">
      <formula>0</formula>
    </cfRule>
  </conditionalFormatting>
  <conditionalFormatting sqref="H3:H7 H10:H100">
    <cfRule type="cellIs" dxfId="511" priority="852" operator="equal">
      <formula>"NO"</formula>
    </cfRule>
  </conditionalFormatting>
  <conditionalFormatting sqref="I3:I5 U3:U7 U10:U100">
    <cfRule type="cellIs" dxfId="510" priority="638" stopIfTrue="1" operator="equal">
      <formula>"N/A"</formula>
    </cfRule>
  </conditionalFormatting>
  <conditionalFormatting sqref="I4 U3:U7 U10:U100">
    <cfRule type="cellIs" dxfId="509" priority="846" stopIfTrue="1" operator="equal">
      <formula>0</formula>
    </cfRule>
    <cfRule type="cellIs" dxfId="508" priority="849" operator="greaterThan">
      <formula>0</formula>
    </cfRule>
  </conditionalFormatting>
  <conditionalFormatting sqref="T4:T7 T10:T100">
    <cfRule type="cellIs" dxfId="507" priority="800" stopIfTrue="1" operator="equal">
      <formula>"N/A"</formula>
    </cfRule>
  </conditionalFormatting>
  <conditionalFormatting sqref="T4:T7 T10:T100">
    <cfRule type="cellIs" dxfId="506" priority="799" stopIfTrue="1" operator="equal">
      <formula>0</formula>
    </cfRule>
    <cfRule type="cellIs" dxfId="505" priority="801" operator="greaterThan">
      <formula>0</formula>
    </cfRule>
  </conditionalFormatting>
  <conditionalFormatting sqref="R3:R7 R10:R100">
    <cfRule type="cellIs" dxfId="504" priority="795" operator="equal">
      <formula>"YES"</formula>
    </cfRule>
  </conditionalFormatting>
  <conditionalFormatting sqref="R3:R7 R10:R100">
    <cfRule type="cellIs" dxfId="503" priority="794" operator="equal">
      <formula>"NO"</formula>
    </cfRule>
  </conditionalFormatting>
  <conditionalFormatting sqref="T3">
    <cfRule type="cellIs" dxfId="502" priority="792" stopIfTrue="1" operator="equal">
      <formula>"N/A"</formula>
    </cfRule>
  </conditionalFormatting>
  <conditionalFormatting sqref="T3">
    <cfRule type="cellIs" dxfId="501" priority="791" stopIfTrue="1" operator="equal">
      <formula>0</formula>
    </cfRule>
    <cfRule type="cellIs" dxfId="500" priority="793" operator="greaterThan">
      <formula>0</formula>
    </cfRule>
  </conditionalFormatting>
  <conditionalFormatting sqref="K3">
    <cfRule type="cellIs" dxfId="499" priority="767" operator="equal">
      <formula>"YES"</formula>
    </cfRule>
    <cfRule type="cellIs" dxfId="498" priority="768" operator="equal">
      <formula>"NO"</formula>
    </cfRule>
    <cfRule type="cellIs" dxfId="497" priority="769" operator="equal">
      <formula>"N/A"</formula>
    </cfRule>
  </conditionalFormatting>
  <conditionalFormatting sqref="J16 J20:J100">
    <cfRule type="cellIs" dxfId="496" priority="734" stopIfTrue="1" operator="equal">
      <formula>0</formula>
    </cfRule>
    <cfRule type="cellIs" dxfId="495" priority="735" stopIfTrue="1" operator="equal">
      <formula>"N/A"</formula>
    </cfRule>
    <cfRule type="cellIs" dxfId="494" priority="741" operator="greaterThan">
      <formula>0</formula>
    </cfRule>
  </conditionalFormatting>
  <conditionalFormatting sqref="J15">
    <cfRule type="cellIs" dxfId="493" priority="690" stopIfTrue="1" operator="equal">
      <formula>0</formula>
    </cfRule>
    <cfRule type="cellIs" dxfId="492" priority="691" stopIfTrue="1" operator="equal">
      <formula>"N/A"</formula>
    </cfRule>
    <cfRule type="cellIs" dxfId="491" priority="692" operator="greaterThan">
      <formula>0</formula>
    </cfRule>
  </conditionalFormatting>
  <conditionalFormatting sqref="J17">
    <cfRule type="cellIs" dxfId="490" priority="681" stopIfTrue="1" operator="equal">
      <formula>0</formula>
    </cfRule>
    <cfRule type="cellIs" dxfId="489" priority="682" stopIfTrue="1" operator="equal">
      <formula>"N/A"</formula>
    </cfRule>
    <cfRule type="cellIs" dxfId="488" priority="683" operator="greaterThan">
      <formula>0</formula>
    </cfRule>
  </conditionalFormatting>
  <conditionalFormatting sqref="J19">
    <cfRule type="cellIs" dxfId="487" priority="678" stopIfTrue="1" operator="equal">
      <formula>0</formula>
    </cfRule>
    <cfRule type="cellIs" dxfId="486" priority="679" stopIfTrue="1" operator="equal">
      <formula>"N/A"</formula>
    </cfRule>
    <cfRule type="cellIs" dxfId="485" priority="680" operator="greaterThan">
      <formula>0</formula>
    </cfRule>
  </conditionalFormatting>
  <conditionalFormatting sqref="J18">
    <cfRule type="cellIs" dxfId="484" priority="675" stopIfTrue="1" operator="equal">
      <formula>0</formula>
    </cfRule>
    <cfRule type="cellIs" dxfId="483" priority="676" stopIfTrue="1" operator="equal">
      <formula>"N/A"</formula>
    </cfRule>
    <cfRule type="cellIs" dxfId="482" priority="677" operator="greaterThan">
      <formula>0</formula>
    </cfRule>
  </conditionalFormatting>
  <conditionalFormatting sqref="D3:D7 D10:D100">
    <cfRule type="cellIs" dxfId="481" priority="666" operator="equal">
      <formula>"NO"</formula>
    </cfRule>
    <cfRule type="cellIs" dxfId="480" priority="667" operator="equal">
      <formula>"YES"</formula>
    </cfRule>
  </conditionalFormatting>
  <conditionalFormatting sqref="G3:G7 G10:G100">
    <cfRule type="cellIs" dxfId="479" priority="661" operator="equal">
      <formula>"NOT YET 18"</formula>
    </cfRule>
    <cfRule type="cellIs" dxfId="478" priority="662" operator="equal">
      <formula>"NOT YET 2 YEARS"</formula>
    </cfRule>
    <cfRule type="cellIs" dxfId="477" priority="663" operator="equal">
      <formula>"N/A"</formula>
    </cfRule>
    <cfRule type="cellIs" dxfId="476" priority="664" operator="equal">
      <formula>"NO"</formula>
    </cfRule>
    <cfRule type="cellIs" dxfId="475" priority="665" operator="equal">
      <formula>"YES"</formula>
    </cfRule>
  </conditionalFormatting>
  <conditionalFormatting sqref="I3">
    <cfRule type="cellIs" dxfId="474" priority="659" operator="equal">
      <formula>0</formula>
    </cfRule>
    <cfRule type="cellIs" dxfId="473" priority="810" operator="greaterThan">
      <formula>0</formula>
    </cfRule>
  </conditionalFormatting>
  <conditionalFormatting sqref="I5">
    <cfRule type="cellIs" dxfId="472" priority="639" stopIfTrue="1" operator="equal">
      <formula>0</formula>
    </cfRule>
    <cfRule type="cellIs" dxfId="471" priority="658" stopIfTrue="1" operator="greaterThan">
      <formula>0</formula>
    </cfRule>
  </conditionalFormatting>
  <conditionalFormatting sqref="K5:K7 K10:K100">
    <cfRule type="cellIs" dxfId="470" priority="621" operator="equal">
      <formula>"YES"</formula>
    </cfRule>
    <cfRule type="cellIs" dxfId="469" priority="622" operator="equal">
      <formula>"NO"</formula>
    </cfRule>
    <cfRule type="cellIs" dxfId="468" priority="623" operator="equal">
      <formula>"N/A"</formula>
    </cfRule>
  </conditionalFormatting>
  <conditionalFormatting sqref="I6:I7 I10:I100">
    <cfRule type="cellIs" dxfId="467" priority="614" stopIfTrue="1" operator="equal">
      <formula>"N/A"</formula>
    </cfRule>
  </conditionalFormatting>
  <conditionalFormatting sqref="I6:I7 I10:I100">
    <cfRule type="cellIs" dxfId="466" priority="615" stopIfTrue="1" operator="equal">
      <formula>0</formula>
    </cfRule>
    <cfRule type="cellIs" dxfId="465" priority="616" stopIfTrue="1" operator="greaterThan">
      <formula>0</formula>
    </cfRule>
  </conditionalFormatting>
  <conditionalFormatting sqref="W9:W100 AC8">
    <cfRule type="cellIs" dxfId="464" priority="593" operator="equal">
      <formula>"NO"</formula>
    </cfRule>
    <cfRule type="cellIs" dxfId="463" priority="594" operator="equal">
      <formula>"YES"</formula>
    </cfRule>
  </conditionalFormatting>
  <conditionalFormatting sqref="S3">
    <cfRule type="cellIs" dxfId="462" priority="603" operator="equal">
      <formula>"NO"</formula>
    </cfRule>
    <cfRule type="cellIs" dxfId="461" priority="604" operator="equal">
      <formula>"YES"</formula>
    </cfRule>
    <cfRule type="cellIs" dxfId="460" priority="605" operator="equal">
      <formula>"N/A"</formula>
    </cfRule>
  </conditionalFormatting>
  <conditionalFormatting sqref="S5:S7 S10:S100">
    <cfRule type="cellIs" dxfId="459" priority="600" operator="equal">
      <formula>"NO"</formula>
    </cfRule>
    <cfRule type="cellIs" dxfId="458" priority="601" operator="equal">
      <formula>"YES"</formula>
    </cfRule>
    <cfRule type="cellIs" dxfId="457" priority="602" operator="equal">
      <formula>"N/A"</formula>
    </cfRule>
  </conditionalFormatting>
  <conditionalFormatting sqref="F4:F7 F10:F100">
    <cfRule type="cellIs" dxfId="456" priority="582" operator="equal">
      <formula>"N/A"</formula>
    </cfRule>
    <cfRule type="cellIs" dxfId="455" priority="583" operator="equal">
      <formula>"NO"</formula>
    </cfRule>
    <cfRule type="cellIs" dxfId="454" priority="584" operator="equal">
      <formula>"YES"</formula>
    </cfRule>
  </conditionalFormatting>
  <conditionalFormatting sqref="H7 H10:H100">
    <cfRule type="cellIs" dxfId="453" priority="569" operator="equal">
      <formula>"YES"</formula>
    </cfRule>
  </conditionalFormatting>
  <conditionalFormatting sqref="H7 H10:H100">
    <cfRule type="cellIs" dxfId="452" priority="568" operator="equal">
      <formula>"NO"</formula>
    </cfRule>
  </conditionalFormatting>
  <conditionalFormatting sqref="H4">
    <cfRule type="cellIs" dxfId="451" priority="567" operator="equal">
      <formula>"TRAFFIC"</formula>
    </cfRule>
  </conditionalFormatting>
  <conditionalFormatting sqref="H3">
    <cfRule type="cellIs" dxfId="450" priority="566" operator="equal">
      <formula>"TRAFFIC"</formula>
    </cfRule>
  </conditionalFormatting>
  <conditionalFormatting sqref="H5:H7 H10:H100">
    <cfRule type="cellIs" dxfId="449" priority="565" operator="equal">
      <formula>"TRAFFIC"</formula>
    </cfRule>
  </conditionalFormatting>
  <conditionalFormatting sqref="V3:V6">
    <cfRule type="cellIs" dxfId="448" priority="560" operator="equal">
      <formula>"YES"</formula>
    </cfRule>
  </conditionalFormatting>
  <conditionalFormatting sqref="S4">
    <cfRule type="cellIs" dxfId="447" priority="554" operator="equal">
      <formula>"NO"</formula>
    </cfRule>
    <cfRule type="cellIs" dxfId="446" priority="555" operator="equal">
      <formula>"YES"</formula>
    </cfRule>
    <cfRule type="cellIs" dxfId="445" priority="556" operator="equal">
      <formula>"N/A"</formula>
    </cfRule>
  </conditionalFormatting>
  <conditionalFormatting sqref="F3">
    <cfRule type="cellIs" dxfId="444" priority="551" operator="equal">
      <formula>"N/A"</formula>
    </cfRule>
    <cfRule type="cellIs" dxfId="443" priority="552" operator="equal">
      <formula>"NO"</formula>
    </cfRule>
    <cfRule type="cellIs" dxfId="442" priority="553" operator="equal">
      <formula>"YES"</formula>
    </cfRule>
  </conditionalFormatting>
  <conditionalFormatting sqref="H4">
    <cfRule type="cellIs" dxfId="441" priority="550" operator="equal">
      <formula>"TRAFFIC"</formula>
    </cfRule>
  </conditionalFormatting>
  <conditionalFormatting sqref="K4">
    <cfRule type="cellIs" dxfId="440" priority="547" operator="equal">
      <formula>"YES"</formula>
    </cfRule>
    <cfRule type="cellIs" dxfId="439" priority="548" operator="equal">
      <formula>"NO"</formula>
    </cfRule>
    <cfRule type="cellIs" dxfId="438" priority="549" operator="equal">
      <formula>"N/A"</formula>
    </cfRule>
  </conditionalFormatting>
  <conditionalFormatting sqref="H101:H200">
    <cfRule type="cellIs" dxfId="437" priority="534" operator="equal">
      <formula>"YES"</formula>
    </cfRule>
  </conditionalFormatting>
  <conditionalFormatting sqref="H101:H200">
    <cfRule type="cellIs" dxfId="436" priority="533" operator="equal">
      <formula>"NO"</formula>
    </cfRule>
  </conditionalFormatting>
  <conditionalFormatting sqref="J101:J200">
    <cfRule type="cellIs" dxfId="435" priority="530" stopIfTrue="1" operator="equal">
      <formula>0</formula>
    </cfRule>
    <cfRule type="cellIs" dxfId="434" priority="531" stopIfTrue="1" operator="equal">
      <formula>"N/A"</formula>
    </cfRule>
    <cfRule type="cellIs" dxfId="433" priority="532" operator="greaterThan">
      <formula>0</formula>
    </cfRule>
  </conditionalFormatting>
  <conditionalFormatting sqref="D101:D200">
    <cfRule type="cellIs" dxfId="432" priority="528" operator="equal">
      <formula>"NO"</formula>
    </cfRule>
    <cfRule type="cellIs" dxfId="431" priority="529" operator="equal">
      <formula>"YES"</formula>
    </cfRule>
  </conditionalFormatting>
  <conditionalFormatting sqref="G101:G200">
    <cfRule type="cellIs" dxfId="430" priority="523" operator="equal">
      <formula>"NOT YET 18"</formula>
    </cfRule>
    <cfRule type="cellIs" dxfId="429" priority="524" operator="equal">
      <formula>"NOT YET 2 YEARS"</formula>
    </cfRule>
    <cfRule type="cellIs" dxfId="428" priority="525" operator="equal">
      <formula>"N/A"</formula>
    </cfRule>
    <cfRule type="cellIs" dxfId="427" priority="526" operator="equal">
      <formula>"NO"</formula>
    </cfRule>
    <cfRule type="cellIs" dxfId="426" priority="527" operator="equal">
      <formula>"YES"</formula>
    </cfRule>
  </conditionalFormatting>
  <conditionalFormatting sqref="K101:K200">
    <cfRule type="cellIs" dxfId="425" priority="520" operator="equal">
      <formula>"YES"</formula>
    </cfRule>
    <cfRule type="cellIs" dxfId="424" priority="521" operator="equal">
      <formula>"NO"</formula>
    </cfRule>
    <cfRule type="cellIs" dxfId="423" priority="522" operator="equal">
      <formula>"N/A"</formula>
    </cfRule>
  </conditionalFormatting>
  <conditionalFormatting sqref="I101:I200">
    <cfRule type="cellIs" dxfId="422" priority="517" stopIfTrue="1" operator="equal">
      <formula>"N/A"</formula>
    </cfRule>
  </conditionalFormatting>
  <conditionalFormatting sqref="I101:I200">
    <cfRule type="cellIs" dxfId="421" priority="518" stopIfTrue="1" operator="equal">
      <formula>0</formula>
    </cfRule>
    <cfRule type="cellIs" dxfId="420" priority="519" stopIfTrue="1" operator="greaterThan">
      <formula>0</formula>
    </cfRule>
  </conditionalFormatting>
  <conditionalFormatting sqref="F101:F200">
    <cfRule type="cellIs" dxfId="419" priority="514" operator="equal">
      <formula>"N/A"</formula>
    </cfRule>
    <cfRule type="cellIs" dxfId="418" priority="515" operator="equal">
      <formula>"NO"</formula>
    </cfRule>
    <cfRule type="cellIs" dxfId="417" priority="516" operator="equal">
      <formula>"YES"</formula>
    </cfRule>
  </conditionalFormatting>
  <conditionalFormatting sqref="H101:H200">
    <cfRule type="cellIs" dxfId="416" priority="513" operator="equal">
      <formula>"YES"</formula>
    </cfRule>
  </conditionalFormatting>
  <conditionalFormatting sqref="H101:H200">
    <cfRule type="cellIs" dxfId="415" priority="512" operator="equal">
      <formula>"NO"</formula>
    </cfRule>
  </conditionalFormatting>
  <conditionalFormatting sqref="H101:H200">
    <cfRule type="cellIs" dxfId="414" priority="511" operator="equal">
      <formula>"TRAFFIC"</formula>
    </cfRule>
  </conditionalFormatting>
  <conditionalFormatting sqref="R101">
    <cfRule type="cellIs" dxfId="413" priority="510" operator="equal">
      <formula>"YES"</formula>
    </cfRule>
  </conditionalFormatting>
  <conditionalFormatting sqref="R101">
    <cfRule type="cellIs" dxfId="412" priority="509" operator="equal">
      <formula>"YES"</formula>
    </cfRule>
  </conditionalFormatting>
  <conditionalFormatting sqref="U101">
    <cfRule type="cellIs" dxfId="411" priority="501" stopIfTrue="1" operator="equal">
      <formula>"N/A"</formula>
    </cfRule>
  </conditionalFormatting>
  <conditionalFormatting sqref="U101">
    <cfRule type="cellIs" dxfId="410" priority="507" stopIfTrue="1" operator="equal">
      <formula>0</formula>
    </cfRule>
    <cfRule type="cellIs" dxfId="409" priority="508" operator="greaterThan">
      <formula>0</formula>
    </cfRule>
  </conditionalFormatting>
  <conditionalFormatting sqref="T101">
    <cfRule type="cellIs" dxfId="408" priority="505" stopIfTrue="1" operator="equal">
      <formula>"N/A"</formula>
    </cfRule>
  </conditionalFormatting>
  <conditionalFormatting sqref="T101">
    <cfRule type="cellIs" dxfId="407" priority="504" stopIfTrue="1" operator="equal">
      <formula>0</formula>
    </cfRule>
    <cfRule type="cellIs" dxfId="406" priority="506" operator="greaterThan">
      <formula>0</formula>
    </cfRule>
  </conditionalFormatting>
  <conditionalFormatting sqref="R101">
    <cfRule type="cellIs" dxfId="405" priority="503" operator="equal">
      <formula>"YES"</formula>
    </cfRule>
  </conditionalFormatting>
  <conditionalFormatting sqref="R101">
    <cfRule type="cellIs" dxfId="404" priority="502" operator="equal">
      <formula>"NO"</formula>
    </cfRule>
  </conditionalFormatting>
  <conditionalFormatting sqref="W101">
    <cfRule type="cellIs" dxfId="403" priority="499" operator="equal">
      <formula>"NO"</formula>
    </cfRule>
    <cfRule type="cellIs" dxfId="402" priority="500" operator="equal">
      <formula>"YES"</formula>
    </cfRule>
  </conditionalFormatting>
  <conditionalFormatting sqref="S101">
    <cfRule type="cellIs" dxfId="401" priority="496" operator="equal">
      <formula>"NO"</formula>
    </cfRule>
    <cfRule type="cellIs" dxfId="400" priority="497" operator="equal">
      <formula>"YES"</formula>
    </cfRule>
    <cfRule type="cellIs" dxfId="399" priority="498" operator="equal">
      <formula>"N/A"</formula>
    </cfRule>
  </conditionalFormatting>
  <conditionalFormatting sqref="R102:R200">
    <cfRule type="cellIs" dxfId="398" priority="493" operator="equal">
      <formula>"YES"</formula>
    </cfRule>
  </conditionalFormatting>
  <conditionalFormatting sqref="R102:R200">
    <cfRule type="cellIs" dxfId="397" priority="492" operator="equal">
      <formula>"YES"</formula>
    </cfRule>
  </conditionalFormatting>
  <conditionalFormatting sqref="U102:U200">
    <cfRule type="cellIs" dxfId="396" priority="484" stopIfTrue="1" operator="equal">
      <formula>"N/A"</formula>
    </cfRule>
  </conditionalFormatting>
  <conditionalFormatting sqref="U102:U200">
    <cfRule type="cellIs" dxfId="395" priority="490" stopIfTrue="1" operator="equal">
      <formula>0</formula>
    </cfRule>
    <cfRule type="cellIs" dxfId="394" priority="491" operator="greaterThan">
      <formula>0</formula>
    </cfRule>
  </conditionalFormatting>
  <conditionalFormatting sqref="T102:T200">
    <cfRule type="cellIs" dxfId="393" priority="488" stopIfTrue="1" operator="equal">
      <formula>"N/A"</formula>
    </cfRule>
  </conditionalFormatting>
  <conditionalFormatting sqref="T102:T200">
    <cfRule type="cellIs" dxfId="392" priority="487" stopIfTrue="1" operator="equal">
      <formula>0</formula>
    </cfRule>
    <cfRule type="cellIs" dxfId="391" priority="489" operator="greaterThan">
      <formula>0</formula>
    </cfRule>
  </conditionalFormatting>
  <conditionalFormatting sqref="R102:R200">
    <cfRule type="cellIs" dxfId="390" priority="486" operator="equal">
      <formula>"YES"</formula>
    </cfRule>
  </conditionalFormatting>
  <conditionalFormatting sqref="R102:R200">
    <cfRule type="cellIs" dxfId="389" priority="485" operator="equal">
      <formula>"NO"</formula>
    </cfRule>
  </conditionalFormatting>
  <conditionalFormatting sqref="W102:W200">
    <cfRule type="cellIs" dxfId="388" priority="482" operator="equal">
      <formula>"NO"</formula>
    </cfRule>
    <cfRule type="cellIs" dxfId="387" priority="483" operator="equal">
      <formula>"YES"</formula>
    </cfRule>
  </conditionalFormatting>
  <conditionalFormatting sqref="S102:S200">
    <cfRule type="cellIs" dxfId="386" priority="479" operator="equal">
      <formula>"NO"</formula>
    </cfRule>
    <cfRule type="cellIs" dxfId="385" priority="480" operator="equal">
      <formula>"YES"</formula>
    </cfRule>
    <cfRule type="cellIs" dxfId="384" priority="481" operator="equal">
      <formula>"N/A"</formula>
    </cfRule>
  </conditionalFormatting>
  <conditionalFormatting sqref="M3">
    <cfRule type="cellIs" dxfId="383" priority="467" operator="equal">
      <formula>"N/A"</formula>
    </cfRule>
    <cfRule type="cellIs" dxfId="382" priority="468" operator="equal">
      <formula>"ineligible misd"</formula>
    </cfRule>
    <cfRule type="cellIs" dxfId="381" priority="469" operator="equal">
      <formula>"eligible"</formula>
    </cfRule>
  </conditionalFormatting>
  <conditionalFormatting sqref="N3">
    <cfRule type="cellIs" dxfId="380" priority="461" operator="equal">
      <formula>"N/A"</formula>
    </cfRule>
    <cfRule type="cellIs" dxfId="379" priority="462" operator="equal">
      <formula>"YES"</formula>
    </cfRule>
    <cfRule type="cellIs" dxfId="378" priority="463" operator="equal">
      <formula>"NO"</formula>
    </cfRule>
  </conditionalFormatting>
  <conditionalFormatting sqref="Q3">
    <cfRule type="cellIs" dxfId="377" priority="455" operator="equal">
      <formula>"N/A"</formula>
    </cfRule>
    <cfRule type="cellIs" dxfId="376" priority="456" operator="equal">
      <formula>"NO"</formula>
    </cfRule>
    <cfRule type="cellIs" dxfId="375" priority="457" operator="equal">
      <formula>"YES"</formula>
    </cfRule>
  </conditionalFormatting>
  <conditionalFormatting sqref="O5:O7 O10:O200">
    <cfRule type="cellIs" dxfId="374" priority="427" stopIfTrue="1" operator="equal">
      <formula>0</formula>
    </cfRule>
    <cfRule type="cellIs" dxfId="373" priority="428" operator="equal">
      <formula>"N/A"</formula>
    </cfRule>
    <cfRule type="cellIs" dxfId="372" priority="429" operator="greaterThan">
      <formula>0</formula>
    </cfRule>
  </conditionalFormatting>
  <conditionalFormatting sqref="O3">
    <cfRule type="cellIs" dxfId="371" priority="424" stopIfTrue="1" operator="equal">
      <formula>0</formula>
    </cfRule>
    <cfRule type="cellIs" dxfId="370" priority="425" operator="equal">
      <formula>"N/A"</formula>
    </cfRule>
    <cfRule type="cellIs" dxfId="369" priority="426" operator="greaterThan">
      <formula>0</formula>
    </cfRule>
  </conditionalFormatting>
  <conditionalFormatting sqref="O4">
    <cfRule type="cellIs" dxfId="368" priority="421" stopIfTrue="1" operator="equal">
      <formula>0</formula>
    </cfRule>
    <cfRule type="cellIs" dxfId="367" priority="422" operator="equal">
      <formula>"N/A"</formula>
    </cfRule>
    <cfRule type="cellIs" dxfId="366" priority="423" operator="greaterThan">
      <formula>0</formula>
    </cfRule>
  </conditionalFormatting>
  <conditionalFormatting sqref="P3">
    <cfRule type="cellIs" dxfId="365" priority="418" stopIfTrue="1" operator="equal">
      <formula>0</formula>
    </cfRule>
    <cfRule type="cellIs" dxfId="364" priority="419" operator="equal">
      <formula>"N/A"</formula>
    </cfRule>
    <cfRule type="cellIs" dxfId="363" priority="420" operator="greaterThan">
      <formula>0</formula>
    </cfRule>
  </conditionalFormatting>
  <conditionalFormatting sqref="P4:P7 P10:P200">
    <cfRule type="cellIs" dxfId="362" priority="415" stopIfTrue="1" operator="equal">
      <formula>0</formula>
    </cfRule>
    <cfRule type="cellIs" dxfId="361" priority="416" operator="equal">
      <formula>"N/A"</formula>
    </cfRule>
    <cfRule type="cellIs" dxfId="360" priority="417" operator="greaterThan">
      <formula>0</formula>
    </cfRule>
  </conditionalFormatting>
  <conditionalFormatting sqref="X3:X200">
    <cfRule type="cellIs" dxfId="359" priority="411" operator="equal">
      <formula>"NO"</formula>
    </cfRule>
    <cfRule type="cellIs" dxfId="358" priority="412" operator="equal">
      <formula>"YES"</formula>
    </cfRule>
    <cfRule type="cellIs" dxfId="357" priority="414" operator="equal">
      <formula>"N/A"</formula>
    </cfRule>
  </conditionalFormatting>
  <conditionalFormatting sqref="V6">
    <cfRule type="cellIs" dxfId="356" priority="408" operator="equal">
      <formula>"NO"</formula>
    </cfRule>
  </conditionalFormatting>
  <conditionalFormatting sqref="V5">
    <cfRule type="cellIs" dxfId="355" priority="405" operator="equal">
      <formula>"NO"</formula>
    </cfRule>
  </conditionalFormatting>
  <conditionalFormatting sqref="V4">
    <cfRule type="cellIs" dxfId="354" priority="404" operator="equal">
      <formula>"NO"</formula>
    </cfRule>
  </conditionalFormatting>
  <conditionalFormatting sqref="V3">
    <cfRule type="cellIs" dxfId="353" priority="403" operator="equal">
      <formula>"NO"</formula>
    </cfRule>
  </conditionalFormatting>
  <conditionalFormatting sqref="V7 V10:V200">
    <cfRule type="cellIs" dxfId="352" priority="402" operator="equal">
      <formula>"YES"</formula>
    </cfRule>
  </conditionalFormatting>
  <conditionalFormatting sqref="V7 V10:V200">
    <cfRule type="cellIs" dxfId="351" priority="401" operator="equal">
      <formula>"NO"</formula>
    </cfRule>
  </conditionalFormatting>
  <conditionalFormatting sqref="E7">
    <cfRule type="cellIs" dxfId="350" priority="320" operator="equal">
      <formula>"N/A"</formula>
    </cfRule>
    <cfRule type="cellIs" dxfId="349" priority="321" operator="equal">
      <formula>"NO"</formula>
    </cfRule>
    <cfRule type="cellIs" dxfId="348" priority="322" operator="equal">
      <formula>"YES"</formula>
    </cfRule>
  </conditionalFormatting>
  <conditionalFormatting sqref="E6">
    <cfRule type="cellIs" dxfId="347" priority="317" operator="equal">
      <formula>"N/A"</formula>
    </cfRule>
    <cfRule type="cellIs" dxfId="346" priority="318" operator="equal">
      <formula>"NO"</formula>
    </cfRule>
    <cfRule type="cellIs" dxfId="345" priority="319" operator="equal">
      <formula>"YES"</formula>
    </cfRule>
  </conditionalFormatting>
  <conditionalFormatting sqref="E5">
    <cfRule type="cellIs" dxfId="344" priority="314" operator="equal">
      <formula>"N/A"</formula>
    </cfRule>
    <cfRule type="cellIs" dxfId="343" priority="315" operator="equal">
      <formula>"NO"</formula>
    </cfRule>
    <cfRule type="cellIs" dxfId="342" priority="316" operator="equal">
      <formula>"YES"</formula>
    </cfRule>
  </conditionalFormatting>
  <conditionalFormatting sqref="E4">
    <cfRule type="cellIs" dxfId="341" priority="311" operator="equal">
      <formula>"N/A"</formula>
    </cfRule>
    <cfRule type="cellIs" dxfId="340" priority="312" operator="equal">
      <formula>"NO"</formula>
    </cfRule>
    <cfRule type="cellIs" dxfId="339" priority="313" operator="equal">
      <formula>"YES"</formula>
    </cfRule>
  </conditionalFormatting>
  <conditionalFormatting sqref="E3">
    <cfRule type="cellIs" dxfId="338" priority="308" operator="equal">
      <formula>"N/A"</formula>
    </cfRule>
    <cfRule type="cellIs" dxfId="337" priority="309" operator="equal">
      <formula>"NO"</formula>
    </cfRule>
    <cfRule type="cellIs" dxfId="336" priority="310" operator="equal">
      <formula>"YES"</formula>
    </cfRule>
  </conditionalFormatting>
  <conditionalFormatting sqref="W3">
    <cfRule type="cellIs" dxfId="335" priority="302" operator="equal">
      <formula>"N/A"</formula>
    </cfRule>
    <cfRule type="cellIs" dxfId="334" priority="303" operator="equal">
      <formula>"NO"</formula>
    </cfRule>
    <cfRule type="cellIs" dxfId="333" priority="304" operator="equal">
      <formula>"YES"</formula>
    </cfRule>
  </conditionalFormatting>
  <conditionalFormatting sqref="W4">
    <cfRule type="cellIs" dxfId="332" priority="299" operator="equal">
      <formula>"N/A"</formula>
    </cfRule>
    <cfRule type="cellIs" dxfId="331" priority="300" operator="equal">
      <formula>"NO"</formula>
    </cfRule>
    <cfRule type="cellIs" dxfId="330" priority="301" operator="equal">
      <formula>"YES"</formula>
    </cfRule>
  </conditionalFormatting>
  <conditionalFormatting sqref="W5">
    <cfRule type="cellIs" dxfId="329" priority="296" operator="equal">
      <formula>"N/A"</formula>
    </cfRule>
    <cfRule type="cellIs" dxfId="328" priority="297" operator="equal">
      <formula>"NO"</formula>
    </cfRule>
    <cfRule type="cellIs" dxfId="327" priority="298" operator="equal">
      <formula>"YES"</formula>
    </cfRule>
  </conditionalFormatting>
  <conditionalFormatting sqref="W6">
    <cfRule type="cellIs" dxfId="326" priority="293" operator="equal">
      <formula>"N/A"</formula>
    </cfRule>
    <cfRule type="cellIs" dxfId="325" priority="294" operator="equal">
      <formula>"NO"</formula>
    </cfRule>
    <cfRule type="cellIs" dxfId="324" priority="295" operator="equal">
      <formula>"YES"</formula>
    </cfRule>
  </conditionalFormatting>
  <conditionalFormatting sqref="W7">
    <cfRule type="cellIs" dxfId="323" priority="290" operator="equal">
      <formula>"N/A"</formula>
    </cfRule>
    <cfRule type="cellIs" dxfId="322" priority="291" operator="equal">
      <formula>"NO"</formula>
    </cfRule>
    <cfRule type="cellIs" dxfId="321" priority="292" operator="equal">
      <formula>"YES"</formula>
    </cfRule>
  </conditionalFormatting>
  <conditionalFormatting sqref="E10">
    <cfRule type="cellIs" dxfId="320" priority="284" operator="equal">
      <formula>"N/A"</formula>
    </cfRule>
    <cfRule type="cellIs" dxfId="319" priority="285" operator="equal">
      <formula>"NO"</formula>
    </cfRule>
    <cfRule type="cellIs" dxfId="318" priority="286" operator="equal">
      <formula>"YES"</formula>
    </cfRule>
  </conditionalFormatting>
  <conditionalFormatting sqref="E11">
    <cfRule type="cellIs" dxfId="317" priority="281" operator="equal">
      <formula>"N/A"</formula>
    </cfRule>
    <cfRule type="cellIs" dxfId="316" priority="282" operator="equal">
      <formula>"NO"</formula>
    </cfRule>
    <cfRule type="cellIs" dxfId="315" priority="283" operator="equal">
      <formula>"YES"</formula>
    </cfRule>
  </conditionalFormatting>
  <conditionalFormatting sqref="E12">
    <cfRule type="cellIs" dxfId="314" priority="278" operator="equal">
      <formula>"N/A"</formula>
    </cfRule>
    <cfRule type="cellIs" dxfId="313" priority="279" operator="equal">
      <formula>"NO"</formula>
    </cfRule>
    <cfRule type="cellIs" dxfId="312" priority="280" operator="equal">
      <formula>"YES"</formula>
    </cfRule>
  </conditionalFormatting>
  <conditionalFormatting sqref="E13">
    <cfRule type="cellIs" dxfId="311" priority="275" operator="equal">
      <formula>"N/A"</formula>
    </cfRule>
    <cfRule type="cellIs" dxfId="310" priority="276" operator="equal">
      <formula>"NO"</formula>
    </cfRule>
    <cfRule type="cellIs" dxfId="309" priority="277" operator="equal">
      <formula>"YES"</formula>
    </cfRule>
  </conditionalFormatting>
  <conditionalFormatting sqref="E14:E200">
    <cfRule type="cellIs" dxfId="308" priority="272" operator="equal">
      <formula>"N/A"</formula>
    </cfRule>
    <cfRule type="cellIs" dxfId="307" priority="273" operator="equal">
      <formula>"NO"</formula>
    </cfRule>
    <cfRule type="cellIs" dxfId="306" priority="274" operator="equal">
      <formula>"YES"</formula>
    </cfRule>
  </conditionalFormatting>
  <conditionalFormatting sqref="W8">
    <cfRule type="cellIs" dxfId="305" priority="269" operator="equal">
      <formula>"N/A"</formula>
    </cfRule>
    <cfRule type="cellIs" dxfId="304" priority="270" operator="equal">
      <formula>"NO"</formula>
    </cfRule>
    <cfRule type="cellIs" dxfId="303" priority="271" operator="equal">
      <formula>"YES"</formula>
    </cfRule>
  </conditionalFormatting>
  <conditionalFormatting sqref="L3">
    <cfRule type="cellIs" dxfId="302" priority="254" operator="equal">
      <formula>"N/A"</formula>
    </cfRule>
    <cfRule type="cellIs" dxfId="301" priority="255" stopIfTrue="1" operator="equal">
      <formula>"felony"</formula>
    </cfRule>
    <cfRule type="cellIs" dxfId="300" priority="256" operator="equal">
      <formula>"eligible"</formula>
    </cfRule>
  </conditionalFormatting>
  <conditionalFormatting sqref="M3">
    <cfRule type="cellIs" dxfId="299" priority="245" operator="equal">
      <formula>"N/A"</formula>
    </cfRule>
    <cfRule type="cellIs" dxfId="298" priority="246" operator="equal">
      <formula>"ineligible misd"</formula>
    </cfRule>
    <cfRule type="cellIs" dxfId="297" priority="247" operator="equal">
      <formula>"eligible"</formula>
    </cfRule>
  </conditionalFormatting>
  <conditionalFormatting sqref="M3">
    <cfRule type="cellIs" dxfId="296" priority="242" operator="equal">
      <formula>"N/A"</formula>
    </cfRule>
    <cfRule type="cellIs" dxfId="295" priority="243" operator="equal">
      <formula>"ineligible misd"</formula>
    </cfRule>
    <cfRule type="cellIs" dxfId="294" priority="244" operator="equal">
      <formula>"eligible"</formula>
    </cfRule>
  </conditionalFormatting>
  <conditionalFormatting sqref="H8">
    <cfRule type="cellIs" dxfId="293" priority="148" operator="equal">
      <formula>"YES"</formula>
    </cfRule>
  </conditionalFormatting>
  <conditionalFormatting sqref="R8">
    <cfRule type="cellIs" dxfId="292" priority="147" operator="equal">
      <formula>"YES"</formula>
    </cfRule>
  </conditionalFormatting>
  <conditionalFormatting sqref="J8">
    <cfRule type="cellIs" dxfId="291" priority="141" stopIfTrue="1" operator="equal">
      <formula>0</formula>
    </cfRule>
    <cfRule type="cellIs" dxfId="290" priority="142" stopIfTrue="1" operator="equal">
      <formula>"N/A"</formula>
    </cfRule>
    <cfRule type="cellIs" dxfId="289" priority="146" operator="greaterThan">
      <formula>0</formula>
    </cfRule>
  </conditionalFormatting>
  <conditionalFormatting sqref="H8">
    <cfRule type="cellIs" dxfId="288" priority="145" operator="equal">
      <formula>"NO"</formula>
    </cfRule>
  </conditionalFormatting>
  <conditionalFormatting sqref="U8">
    <cfRule type="cellIs" dxfId="287" priority="128" stopIfTrue="1" operator="equal">
      <formula>"N/A"</formula>
    </cfRule>
  </conditionalFormatting>
  <conditionalFormatting sqref="U8">
    <cfRule type="cellIs" dxfId="286" priority="143" stopIfTrue="1" operator="equal">
      <formula>0</formula>
    </cfRule>
    <cfRule type="cellIs" dxfId="285" priority="144" operator="greaterThan">
      <formula>0</formula>
    </cfRule>
  </conditionalFormatting>
  <conditionalFormatting sqref="T8">
    <cfRule type="cellIs" dxfId="284" priority="139" stopIfTrue="1" operator="equal">
      <formula>"N/A"</formula>
    </cfRule>
  </conditionalFormatting>
  <conditionalFormatting sqref="T8">
    <cfRule type="cellIs" dxfId="283" priority="138" stopIfTrue="1" operator="equal">
      <formula>0</formula>
    </cfRule>
    <cfRule type="cellIs" dxfId="282" priority="140" operator="greaterThan">
      <formula>0</formula>
    </cfRule>
  </conditionalFormatting>
  <conditionalFormatting sqref="R8">
    <cfRule type="cellIs" dxfId="281" priority="137" operator="equal">
      <formula>"YES"</formula>
    </cfRule>
  </conditionalFormatting>
  <conditionalFormatting sqref="R8">
    <cfRule type="cellIs" dxfId="280" priority="136" operator="equal">
      <formula>"NO"</formula>
    </cfRule>
  </conditionalFormatting>
  <conditionalFormatting sqref="D8">
    <cfRule type="cellIs" dxfId="279" priority="134" operator="equal">
      <formula>"NO"</formula>
    </cfRule>
    <cfRule type="cellIs" dxfId="278" priority="135" operator="equal">
      <formula>"YES"</formula>
    </cfRule>
  </conditionalFormatting>
  <conditionalFormatting sqref="G8">
    <cfRule type="cellIs" dxfId="277" priority="129" operator="equal">
      <formula>"NOT YET 18"</formula>
    </cfRule>
    <cfRule type="cellIs" dxfId="276" priority="130" operator="equal">
      <formula>"NOT YET 2 YEARS"</formula>
    </cfRule>
    <cfRule type="cellIs" dxfId="275" priority="131" operator="equal">
      <formula>"N/A"</formula>
    </cfRule>
    <cfRule type="cellIs" dxfId="274" priority="132" operator="equal">
      <formula>"NO"</formula>
    </cfRule>
    <cfRule type="cellIs" dxfId="273" priority="133" operator="equal">
      <formula>"YES"</formula>
    </cfRule>
  </conditionalFormatting>
  <conditionalFormatting sqref="K8">
    <cfRule type="cellIs" dxfId="272" priority="125" operator="equal">
      <formula>"YES"</formula>
    </cfRule>
    <cfRule type="cellIs" dxfId="271" priority="126" operator="equal">
      <formula>"NO"</formula>
    </cfRule>
    <cfRule type="cellIs" dxfId="270" priority="127" operator="equal">
      <formula>"N/A"</formula>
    </cfRule>
  </conditionalFormatting>
  <conditionalFormatting sqref="I8">
    <cfRule type="cellIs" dxfId="269" priority="122" stopIfTrue="1" operator="equal">
      <formula>"N/A"</formula>
    </cfRule>
  </conditionalFormatting>
  <conditionalFormatting sqref="I8">
    <cfRule type="cellIs" dxfId="268" priority="123" stopIfTrue="1" operator="equal">
      <formula>0</formula>
    </cfRule>
    <cfRule type="cellIs" dxfId="267" priority="124" stopIfTrue="1" operator="greaterThan">
      <formula>0</formula>
    </cfRule>
  </conditionalFormatting>
  <conditionalFormatting sqref="S8">
    <cfRule type="cellIs" dxfId="266" priority="119" operator="equal">
      <formula>"NO"</formula>
    </cfRule>
    <cfRule type="cellIs" dxfId="265" priority="120" operator="equal">
      <formula>"YES"</formula>
    </cfRule>
    <cfRule type="cellIs" dxfId="264" priority="121" operator="equal">
      <formula>"N/A"</formula>
    </cfRule>
  </conditionalFormatting>
  <conditionalFormatting sqref="F8">
    <cfRule type="cellIs" dxfId="263" priority="116" operator="equal">
      <formula>"N/A"</formula>
    </cfRule>
    <cfRule type="cellIs" dxfId="262" priority="117" operator="equal">
      <formula>"NO"</formula>
    </cfRule>
    <cfRule type="cellIs" dxfId="261" priority="118" operator="equal">
      <formula>"YES"</formula>
    </cfRule>
  </conditionalFormatting>
  <conditionalFormatting sqref="H8">
    <cfRule type="cellIs" dxfId="260" priority="115" operator="equal">
      <formula>"YES"</formula>
    </cfRule>
  </conditionalFormatting>
  <conditionalFormatting sqref="H8">
    <cfRule type="cellIs" dxfId="259" priority="114" operator="equal">
      <formula>"NO"</formula>
    </cfRule>
  </conditionalFormatting>
  <conditionalFormatting sqref="H8">
    <cfRule type="cellIs" dxfId="258" priority="113" operator="equal">
      <formula>"TRAFFIC"</formula>
    </cfRule>
  </conditionalFormatting>
  <conditionalFormatting sqref="O8">
    <cfRule type="cellIs" dxfId="257" priority="104" stopIfTrue="1" operator="equal">
      <formula>0</formula>
    </cfRule>
    <cfRule type="cellIs" dxfId="256" priority="105" operator="equal">
      <formula>"N/A"</formula>
    </cfRule>
    <cfRule type="cellIs" dxfId="255" priority="106" operator="greaterThan">
      <formula>0</formula>
    </cfRule>
  </conditionalFormatting>
  <conditionalFormatting sqref="P8">
    <cfRule type="cellIs" dxfId="254" priority="101" stopIfTrue="1" operator="equal">
      <formula>0</formula>
    </cfRule>
    <cfRule type="cellIs" dxfId="253" priority="102" operator="equal">
      <formula>"N/A"</formula>
    </cfRule>
    <cfRule type="cellIs" dxfId="252" priority="103" operator="greaterThan">
      <formula>0</formula>
    </cfRule>
  </conditionalFormatting>
  <conditionalFormatting sqref="V8">
    <cfRule type="cellIs" dxfId="251" priority="100" operator="equal">
      <formula>"YES"</formula>
    </cfRule>
  </conditionalFormatting>
  <conditionalFormatting sqref="V8">
    <cfRule type="cellIs" dxfId="250" priority="99" operator="equal">
      <formula>"NO"</formula>
    </cfRule>
  </conditionalFormatting>
  <conditionalFormatting sqref="E8">
    <cfRule type="cellIs" dxfId="249" priority="96" operator="equal">
      <formula>"N/A"</formula>
    </cfRule>
    <cfRule type="cellIs" dxfId="248" priority="97" operator="equal">
      <formula>"NO"</formula>
    </cfRule>
    <cfRule type="cellIs" dxfId="247" priority="98" operator="equal">
      <formula>"YES"</formula>
    </cfRule>
  </conditionalFormatting>
  <conditionalFormatting sqref="H9">
    <cfRule type="cellIs" dxfId="246" priority="83" operator="equal">
      <formula>"YES"</formula>
    </cfRule>
  </conditionalFormatting>
  <conditionalFormatting sqref="R9">
    <cfRule type="cellIs" dxfId="245" priority="82" operator="equal">
      <formula>"YES"</formula>
    </cfRule>
  </conditionalFormatting>
  <conditionalFormatting sqref="J9">
    <cfRule type="cellIs" dxfId="244" priority="76" stopIfTrue="1" operator="equal">
      <formula>0</formula>
    </cfRule>
    <cfRule type="cellIs" dxfId="243" priority="77" stopIfTrue="1" operator="equal">
      <formula>"N/A"</formula>
    </cfRule>
    <cfRule type="cellIs" dxfId="242" priority="81" operator="greaterThan">
      <formula>0</formula>
    </cfRule>
  </conditionalFormatting>
  <conditionalFormatting sqref="H9">
    <cfRule type="cellIs" dxfId="241" priority="80" operator="equal">
      <formula>"NO"</formula>
    </cfRule>
  </conditionalFormatting>
  <conditionalFormatting sqref="U9">
    <cfRule type="cellIs" dxfId="240" priority="63" stopIfTrue="1" operator="equal">
      <formula>"N/A"</formula>
    </cfRule>
  </conditionalFormatting>
  <conditionalFormatting sqref="U9">
    <cfRule type="cellIs" dxfId="239" priority="78" stopIfTrue="1" operator="equal">
      <formula>0</formula>
    </cfRule>
    <cfRule type="cellIs" dxfId="238" priority="79" operator="greaterThan">
      <formula>0</formula>
    </cfRule>
  </conditionalFormatting>
  <conditionalFormatting sqref="T9">
    <cfRule type="cellIs" dxfId="237" priority="74" stopIfTrue="1" operator="equal">
      <formula>"N/A"</formula>
    </cfRule>
  </conditionalFormatting>
  <conditionalFormatting sqref="T9">
    <cfRule type="cellIs" dxfId="236" priority="73" stopIfTrue="1" operator="equal">
      <formula>0</formula>
    </cfRule>
    <cfRule type="cellIs" dxfId="235" priority="75" operator="greaterThan">
      <formula>0</formula>
    </cfRule>
  </conditionalFormatting>
  <conditionalFormatting sqref="R9">
    <cfRule type="cellIs" dxfId="234" priority="72" operator="equal">
      <formula>"YES"</formula>
    </cfRule>
  </conditionalFormatting>
  <conditionalFormatting sqref="R9">
    <cfRule type="cellIs" dxfId="233" priority="71" operator="equal">
      <formula>"NO"</formula>
    </cfRule>
  </conditionalFormatting>
  <conditionalFormatting sqref="D9">
    <cfRule type="cellIs" dxfId="232" priority="69" operator="equal">
      <formula>"NO"</formula>
    </cfRule>
    <cfRule type="cellIs" dxfId="231" priority="70" operator="equal">
      <formula>"YES"</formula>
    </cfRule>
  </conditionalFormatting>
  <conditionalFormatting sqref="G9">
    <cfRule type="cellIs" dxfId="230" priority="64" operator="equal">
      <formula>"NOT YET 18"</formula>
    </cfRule>
    <cfRule type="cellIs" dxfId="229" priority="65" operator="equal">
      <formula>"NOT YET 2 YEARS"</formula>
    </cfRule>
    <cfRule type="cellIs" dxfId="228" priority="66" operator="equal">
      <formula>"N/A"</formula>
    </cfRule>
    <cfRule type="cellIs" dxfId="227" priority="67" operator="equal">
      <formula>"NO"</formula>
    </cfRule>
    <cfRule type="cellIs" dxfId="226" priority="68" operator="equal">
      <formula>"YES"</formula>
    </cfRule>
  </conditionalFormatting>
  <conditionalFormatting sqref="K9">
    <cfRule type="cellIs" dxfId="225" priority="60" operator="equal">
      <formula>"YES"</formula>
    </cfRule>
    <cfRule type="cellIs" dxfId="224" priority="61" operator="equal">
      <formula>"NO"</formula>
    </cfRule>
    <cfRule type="cellIs" dxfId="223" priority="62" operator="equal">
      <formula>"N/A"</formula>
    </cfRule>
  </conditionalFormatting>
  <conditionalFormatting sqref="I9">
    <cfRule type="cellIs" dxfId="222" priority="57" stopIfTrue="1" operator="equal">
      <formula>"N/A"</formula>
    </cfRule>
  </conditionalFormatting>
  <conditionalFormatting sqref="I9">
    <cfRule type="cellIs" dxfId="221" priority="58" stopIfTrue="1" operator="equal">
      <formula>0</formula>
    </cfRule>
    <cfRule type="cellIs" dxfId="220" priority="59" stopIfTrue="1" operator="greaterThan">
      <formula>0</formula>
    </cfRule>
  </conditionalFormatting>
  <conditionalFormatting sqref="S9">
    <cfRule type="cellIs" dxfId="219" priority="54" operator="equal">
      <formula>"NO"</formula>
    </cfRule>
    <cfRule type="cellIs" dxfId="218" priority="55" operator="equal">
      <formula>"YES"</formula>
    </cfRule>
    <cfRule type="cellIs" dxfId="217" priority="56" operator="equal">
      <formula>"N/A"</formula>
    </cfRule>
  </conditionalFormatting>
  <conditionalFormatting sqref="F9">
    <cfRule type="cellIs" dxfId="216" priority="51" operator="equal">
      <formula>"N/A"</formula>
    </cfRule>
    <cfRule type="cellIs" dxfId="215" priority="52" operator="equal">
      <formula>"NO"</formula>
    </cfRule>
    <cfRule type="cellIs" dxfId="214" priority="53" operator="equal">
      <formula>"YES"</formula>
    </cfRule>
  </conditionalFormatting>
  <conditionalFormatting sqref="H9">
    <cfRule type="cellIs" dxfId="213" priority="50" operator="equal">
      <formula>"YES"</formula>
    </cfRule>
  </conditionalFormatting>
  <conditionalFormatting sqref="H9">
    <cfRule type="cellIs" dxfId="212" priority="49" operator="equal">
      <formula>"NO"</formula>
    </cfRule>
  </conditionalFormatting>
  <conditionalFormatting sqref="H9">
    <cfRule type="cellIs" dxfId="211" priority="48" operator="equal">
      <formula>"TRAFFIC"</formula>
    </cfRule>
  </conditionalFormatting>
  <conditionalFormatting sqref="O9">
    <cfRule type="cellIs" dxfId="210" priority="39" stopIfTrue="1" operator="equal">
      <formula>0</formula>
    </cfRule>
    <cfRule type="cellIs" dxfId="209" priority="40" operator="equal">
      <formula>"N/A"</formula>
    </cfRule>
    <cfRule type="cellIs" dxfId="208" priority="41" operator="greaterThan">
      <formula>0</formula>
    </cfRule>
  </conditionalFormatting>
  <conditionalFormatting sqref="P9">
    <cfRule type="cellIs" dxfId="207" priority="36" stopIfTrue="1" operator="equal">
      <formula>0</formula>
    </cfRule>
    <cfRule type="cellIs" dxfId="206" priority="37" operator="equal">
      <formula>"N/A"</formula>
    </cfRule>
    <cfRule type="cellIs" dxfId="205" priority="38" operator="greaterThan">
      <formula>0</formula>
    </cfRule>
  </conditionalFormatting>
  <conditionalFormatting sqref="V9">
    <cfRule type="cellIs" dxfId="204" priority="35" operator="equal">
      <formula>"YES"</formula>
    </cfRule>
  </conditionalFormatting>
  <conditionalFormatting sqref="V9">
    <cfRule type="cellIs" dxfId="203" priority="34" operator="equal">
      <formula>"NO"</formula>
    </cfRule>
  </conditionalFormatting>
  <conditionalFormatting sqref="E9">
    <cfRule type="cellIs" dxfId="202" priority="31" operator="equal">
      <formula>"N/A"</formula>
    </cfRule>
    <cfRule type="cellIs" dxfId="201" priority="32" operator="equal">
      <formula>"NO"</formula>
    </cfRule>
    <cfRule type="cellIs" dxfId="200" priority="33" operator="equal">
      <formula>"YES"</formula>
    </cfRule>
  </conditionalFormatting>
  <conditionalFormatting sqref="N4:N200">
    <cfRule type="cellIs" dxfId="199" priority="16" operator="equal">
      <formula>"N/A"</formula>
    </cfRule>
    <cfRule type="cellIs" dxfId="198" priority="17" operator="equal">
      <formula>"YES"</formula>
    </cfRule>
    <cfRule type="cellIs" dxfId="197" priority="18" operator="equal">
      <formula>"NO"</formula>
    </cfRule>
  </conditionalFormatting>
  <conditionalFormatting sqref="Q4:Q200">
    <cfRule type="cellIs" dxfId="196" priority="13" operator="equal">
      <formula>"N/A"</formula>
    </cfRule>
    <cfRule type="cellIs" dxfId="195" priority="14" operator="equal">
      <formula>"NO"</formula>
    </cfRule>
    <cfRule type="cellIs" dxfId="194" priority="15" operator="equal">
      <formula>"YES"</formula>
    </cfRule>
  </conditionalFormatting>
  <conditionalFormatting sqref="M4:M200">
    <cfRule type="cellIs" dxfId="193" priority="10" operator="equal">
      <formula>"N/A"</formula>
    </cfRule>
    <cfRule type="cellIs" dxfId="192" priority="11" operator="equal">
      <formula>"ineligible misd"</formula>
    </cfRule>
    <cfRule type="cellIs" dxfId="191" priority="12" operator="equal">
      <formula>"eligible"</formula>
    </cfRule>
  </conditionalFormatting>
  <conditionalFormatting sqref="L4:L200">
    <cfRule type="cellIs" dxfId="190" priority="7" operator="equal">
      <formula>"N/A"</formula>
    </cfRule>
    <cfRule type="cellIs" dxfId="189" priority="8" stopIfTrue="1" operator="equal">
      <formula>"felony"</formula>
    </cfRule>
    <cfRule type="cellIs" dxfId="188" priority="9" operator="equal">
      <formula>"eligible"</formula>
    </cfRule>
  </conditionalFormatting>
  <conditionalFormatting sqref="M4:M200">
    <cfRule type="cellIs" dxfId="187" priority="4" operator="equal">
      <formula>"N/A"</formula>
    </cfRule>
    <cfRule type="cellIs" dxfId="186" priority="5" operator="equal">
      <formula>"ineligible misd"</formula>
    </cfRule>
    <cfRule type="cellIs" dxfId="185" priority="6" operator="equal">
      <formula>"eligible"</formula>
    </cfRule>
  </conditionalFormatting>
  <conditionalFormatting sqref="M4:M200">
    <cfRule type="cellIs" dxfId="184" priority="1" operator="equal">
      <formula>"N/A"</formula>
    </cfRule>
    <cfRule type="cellIs" dxfId="183" priority="2" operator="equal">
      <formula>"ineligible misd"</formula>
    </cfRule>
    <cfRule type="cellIs" dxfId="182" priority="3" operator="equal">
      <formula>"eligible"</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01"/>
  <sheetViews>
    <sheetView workbookViewId="0">
      <pane ySplit="1" topLeftCell="A2" activePane="bottomLeft" state="frozen"/>
      <selection pane="bottomLeft" activeCell="B2" sqref="B2:E2"/>
    </sheetView>
  </sheetViews>
  <sheetFormatPr defaultRowHeight="14.4" x14ac:dyDescent="0.3"/>
  <cols>
    <col min="1" max="5" width="20.77734375" customWidth="1"/>
    <col min="6" max="6" width="14.77734375" customWidth="1"/>
  </cols>
  <sheetData>
    <row r="1" spans="1:6" x14ac:dyDescent="0.3">
      <c r="A1" s="216" t="s">
        <v>8</v>
      </c>
      <c r="B1" s="241"/>
      <c r="C1" s="197">
        <f>SUM(C4:C100)</f>
        <v>500</v>
      </c>
      <c r="D1" s="198">
        <f>SUM(D4:D100)</f>
        <v>0</v>
      </c>
      <c r="E1" s="199">
        <f>SUM(E4:E100)</f>
        <v>1000</v>
      </c>
      <c r="F1" s="141">
        <f xml:space="preserve"> SUM(C1:E1)</f>
        <v>1500</v>
      </c>
    </row>
    <row r="2" spans="1:6" x14ac:dyDescent="0.3">
      <c r="A2" s="240" t="s">
        <v>10</v>
      </c>
      <c r="B2" s="215" t="s">
        <v>51</v>
      </c>
      <c r="C2" s="216"/>
      <c r="D2" s="216"/>
      <c r="E2" s="216"/>
      <c r="F2" s="170"/>
    </row>
    <row r="3" spans="1:6" x14ac:dyDescent="0.3">
      <c r="A3" s="240"/>
      <c r="B3" s="134" t="s">
        <v>13</v>
      </c>
      <c r="C3" s="12" t="s">
        <v>27</v>
      </c>
      <c r="D3" s="13" t="s">
        <v>52</v>
      </c>
      <c r="E3" s="14" t="s">
        <v>53</v>
      </c>
      <c r="F3" s="141"/>
    </row>
    <row r="4" spans="1:6" x14ac:dyDescent="0.3">
      <c r="A4" s="152" t="str">
        <f xml:space="preserve"> IF('CASE DATA'!A4="","",'CASE DATA'!A4)</f>
        <v>00000STCR000001</v>
      </c>
      <c r="B4" s="168" t="str">
        <f xml:space="preserve"> IF('CASE DATA'!A4&lt;&gt;"",IF('CASE DATA'!F4=0, "open charge", 'CASE DATA'!F4),"")</f>
        <v>GPL</v>
      </c>
      <c r="C4" s="156">
        <f xml:space="preserve"> IF(OR(B4="DISM", B4="JWV", B4="JUV", B4="CIV"), SUM('CASE DATA'!I4:R4), 'CASE DATA'!K4+'CASE DATA'!O4)</f>
        <v>0</v>
      </c>
      <c r="D4" s="157">
        <f xml:space="preserve"> IF(OR(B4="DISM", B4="JWV", B4="JUV", B4="CIV"), 0, 'CASE DATA'!J4+'CASE DATA'!L4+'CASE DATA'!M4+'CASE DATA'!P4+'CASE DATA'!Q4+'CASE DATA'!R4)</f>
        <v>0</v>
      </c>
      <c r="E4" s="158">
        <f xml:space="preserve"> IF(OR(B4="DISM", B4="JWV", B4="JUV", B4="CIV"), 0, 'CASE DATA'!I4+'CASE DATA'!N4)</f>
        <v>500</v>
      </c>
      <c r="F4" s="170"/>
    </row>
    <row r="5" spans="1:6" x14ac:dyDescent="0.3">
      <c r="A5" s="152" t="str">
        <f xml:space="preserve"> IF('CASE DATA'!A5="","",'CASE DATA'!A5)</f>
        <v>00000STCR000002</v>
      </c>
      <c r="B5" s="168" t="str">
        <f xml:space="preserve"> IF('CASE DATA'!A5&lt;&gt;"",IF('CASE DATA'!F5=0, "open charge", 'CASE DATA'!F5),"")</f>
        <v>DISM</v>
      </c>
      <c r="C5" s="156">
        <f xml:space="preserve"> IF(OR(B5="DISM", B5="JWV", B5="JUV", B5="CIV"), SUM('CASE DATA'!I5:R5), 'CASE DATA'!K5+'CASE DATA'!O5)</f>
        <v>500</v>
      </c>
      <c r="D5" s="157">
        <f xml:space="preserve"> IF(OR(B5="DISM", B5="JWV", B5="JUV", B5="CIV"), 0, 'CASE DATA'!J5+'CASE DATA'!L5+'CASE DATA'!M5+'CASE DATA'!P5+'CASE DATA'!Q5+'CASE DATA'!R5)</f>
        <v>0</v>
      </c>
      <c r="E5" s="158">
        <f xml:space="preserve"> IF(OR(B5="DISM", B5="JWV", B5="JUV", B5="CIV"), 0, 'CASE DATA'!I5+'CASE DATA'!N5)</f>
        <v>0</v>
      </c>
      <c r="F5" s="170"/>
    </row>
    <row r="6" spans="1:6" x14ac:dyDescent="0.3">
      <c r="A6" s="152" t="str">
        <f xml:space="preserve"> IF('CASE DATA'!A6="","",'CASE DATA'!A6)</f>
        <v>00000STCR000003</v>
      </c>
      <c r="B6" s="168" t="str">
        <f xml:space="preserve"> IF('CASE DATA'!A6&lt;&gt;"",IF('CASE DATA'!F6=0, "open charge", 'CASE DATA'!F6),"")</f>
        <v>GPL</v>
      </c>
      <c r="C6" s="156">
        <f xml:space="preserve"> IF(OR(B6="DISM", B6="JWV", B6="JUV", B6="CIV"), SUM('CASE DATA'!I6:R6), 'CASE DATA'!K6+'CASE DATA'!O6)</f>
        <v>0</v>
      </c>
      <c r="D6" s="157">
        <f xml:space="preserve"> IF(OR(B6="DISM", B6="JWV", B6="JUV", B6="CIV"), 0, 'CASE DATA'!J6+'CASE DATA'!L6+'CASE DATA'!M6+'CASE DATA'!P6+'CASE DATA'!Q6+'CASE DATA'!R6)</f>
        <v>0</v>
      </c>
      <c r="E6" s="158">
        <f xml:space="preserve"> IF(OR(B6="DISM", B6="JWV", B6="JUV", B6="CIV"), 0, 'CASE DATA'!I6+'CASE DATA'!N6)</f>
        <v>500</v>
      </c>
      <c r="F6" s="170"/>
    </row>
    <row r="7" spans="1:6" x14ac:dyDescent="0.3">
      <c r="A7" s="152" t="str">
        <f xml:space="preserve"> IF('CASE DATA'!A7="","",'CASE DATA'!A7)</f>
        <v>00000STCR000004</v>
      </c>
      <c r="B7" s="168" t="str">
        <f xml:space="preserve"> IF('CASE DATA'!A7&lt;&gt;"",IF('CASE DATA'!F7=0, "open charge", 'CASE DATA'!F7),"")</f>
        <v>GPL</v>
      </c>
      <c r="C7" s="156">
        <f xml:space="preserve"> IF(OR(B7="DISM", B7="JWV", B7="JUV", B7="CIV"), SUM('CASE DATA'!I7:R7), 'CASE DATA'!K7+'CASE DATA'!O7)</f>
        <v>0</v>
      </c>
      <c r="D7" s="157">
        <f xml:space="preserve"> IF(OR(B7="DISM", B7="JWV", B7="JUV", B7="CIV"), 0, 'CASE DATA'!J8+'CASE DATA'!L7+'CASE DATA'!M7+'CASE DATA'!P7+'CASE DATA'!Q7+'CASE DATA'!R7)</f>
        <v>0</v>
      </c>
      <c r="E7" s="158">
        <f xml:space="preserve"> IF(OR(B7="DISM", B7="JWV", B7="JUV", B7="CIV"), 0, 'CASE DATA'!I7+'CASE DATA'!N7)</f>
        <v>0</v>
      </c>
      <c r="F7" s="170"/>
    </row>
    <row r="8" spans="1:6" x14ac:dyDescent="0.3">
      <c r="A8" s="152" t="str">
        <f xml:space="preserve"> IF('CASE DATA'!A8="","",'CASE DATA'!A8)</f>
        <v/>
      </c>
      <c r="B8" s="168" t="str">
        <f xml:space="preserve"> IF('CASE DATA'!A8&lt;&gt;"",IF('CASE DATA'!F8=0, "open charge", 'CASE DATA'!F8),"")</f>
        <v/>
      </c>
      <c r="C8" s="156">
        <f xml:space="preserve"> IF(OR(B8="DISM", B8="JWV", B8="JUV", B8="CIV"), SUM('CASE DATA'!I8:R8), 'CASE DATA'!K8+'CASE DATA'!O8)</f>
        <v>0</v>
      </c>
      <c r="D8" s="157">
        <f xml:space="preserve"> IF(OR(B8="DISM", B8="JWV", B8="JUV", B8="CIV"), 0, 'CASE DATA'!J8+'CASE DATA'!L8+'CASE DATA'!M8+'CASE DATA'!P8+'CASE DATA'!Q8+'CASE DATA'!R8)</f>
        <v>0</v>
      </c>
      <c r="E8" s="158">
        <f xml:space="preserve"> IF(OR(B8="DISM", B8="JWV", B8="JUV", B8="CIV"), 0, 'CASE DATA'!I8+'CASE DATA'!N8)</f>
        <v>0</v>
      </c>
      <c r="F8" s="170"/>
    </row>
    <row r="9" spans="1:6" x14ac:dyDescent="0.3">
      <c r="A9" s="152" t="str">
        <f xml:space="preserve"> IF('CASE DATA'!A9="","",'CASE DATA'!A9)</f>
        <v/>
      </c>
      <c r="B9" s="168" t="str">
        <f xml:space="preserve"> IF('CASE DATA'!A9&lt;&gt;"",IF('CASE DATA'!F9=0, "open charge", 'CASE DATA'!F9),"")</f>
        <v/>
      </c>
      <c r="C9" s="156">
        <f xml:space="preserve"> IF(OR(B9="DISM", B9="JWV", B9="JUV", B9="CIV"), SUM('CASE DATA'!I9:R9), 'CASE DATA'!K9+'CASE DATA'!O9)</f>
        <v>0</v>
      </c>
      <c r="D9" s="157">
        <f xml:space="preserve"> IF(OR(B9="DISM", B9="JWV", B9="JUV", B9="CIV"), 0, 'CASE DATA'!J9+'CASE DATA'!L9+'CASE DATA'!M9+'CASE DATA'!P9+'CASE DATA'!Q9+'CASE DATA'!R9)</f>
        <v>0</v>
      </c>
      <c r="E9" s="158">
        <f xml:space="preserve"> IF(OR(B9="DISM", B9="JWV", B9="JUV", B9="CIV"), 0, 'CASE DATA'!I9+'CASE DATA'!N9)</f>
        <v>0</v>
      </c>
      <c r="F9" s="170"/>
    </row>
    <row r="10" spans="1:6" x14ac:dyDescent="0.3">
      <c r="A10" s="152" t="str">
        <f xml:space="preserve"> IF('CASE DATA'!A10="","",'CASE DATA'!A10)</f>
        <v/>
      </c>
      <c r="B10" s="168" t="str">
        <f xml:space="preserve"> IF('CASE DATA'!A10&lt;&gt;"",IF('CASE DATA'!F10=0, "open charge", 'CASE DATA'!F10),"")</f>
        <v/>
      </c>
      <c r="C10" s="156">
        <f xml:space="preserve"> IF(OR(B10="DISM", B10="JWV", B10="JUV", B10="CIV"), SUM('CASE DATA'!I10:R10), 'CASE DATA'!K10+'CASE DATA'!O10)</f>
        <v>0</v>
      </c>
      <c r="D10" s="157">
        <f xml:space="preserve"> IF(OR(B10="DISM", B10="JWV", B10="JUV", B10="CIV"), 0, 'CASE DATA'!J10+'CASE DATA'!L10+'CASE DATA'!M10+'CASE DATA'!P10+'CASE DATA'!Q10+'CASE DATA'!R10)</f>
        <v>0</v>
      </c>
      <c r="E10" s="158">
        <f xml:space="preserve"> IF(OR(B10="DISM", B10="JWV", B10="JUV", B10="CIV"), 0, 'CASE DATA'!I10+'CASE DATA'!N10)</f>
        <v>0</v>
      </c>
      <c r="F10" s="170"/>
    </row>
    <row r="11" spans="1:6" x14ac:dyDescent="0.3">
      <c r="A11" s="152" t="str">
        <f xml:space="preserve"> IF('CASE DATA'!A11="","",'CASE DATA'!A11)</f>
        <v/>
      </c>
      <c r="B11" s="168" t="str">
        <f xml:space="preserve"> IF('CASE DATA'!A11&lt;&gt;"",IF('CASE DATA'!F11=0, "open charge", 'CASE DATA'!F11),"")</f>
        <v/>
      </c>
      <c r="C11" s="156">
        <f xml:space="preserve"> IF(OR(B11="DISM", B11="JWV", B11="JUV", B11="CIV"), SUM('CASE DATA'!I11:R11), 'CASE DATA'!K11+'CASE DATA'!O11)</f>
        <v>0</v>
      </c>
      <c r="D11" s="157">
        <f xml:space="preserve"> IF(OR(B11="DISM", B11="JWV", B11="JUV", B11="CIV"), 0, 'CASE DATA'!J11+'CASE DATA'!L11+'CASE DATA'!M11+'CASE DATA'!P11+'CASE DATA'!Q11+'CASE DATA'!R11)</f>
        <v>0</v>
      </c>
      <c r="E11" s="158">
        <f xml:space="preserve"> IF(OR(B11="DISM", B11="JWV", B11="JUV", B11="CIV"), 0, 'CASE DATA'!I11+'CASE DATA'!N11)</f>
        <v>0</v>
      </c>
      <c r="F11" s="170"/>
    </row>
    <row r="12" spans="1:6" x14ac:dyDescent="0.3">
      <c r="A12" s="152" t="str">
        <f xml:space="preserve"> IF('CASE DATA'!A12="","",'CASE DATA'!A12)</f>
        <v/>
      </c>
      <c r="B12" s="168" t="str">
        <f xml:space="preserve"> IF('CASE DATA'!A12&lt;&gt;"",IF('CASE DATA'!F12=0, "open charge", 'CASE DATA'!F12),"")</f>
        <v/>
      </c>
      <c r="C12" s="156">
        <f xml:space="preserve"> IF(OR(B12="DISM", B12="JWV", B12="JUV", B12="CIV"), SUM('CASE DATA'!I12:R12), 'CASE DATA'!K12+'CASE DATA'!O12)</f>
        <v>0</v>
      </c>
      <c r="D12" s="157">
        <f xml:space="preserve"> IF(OR(B12="DISM", B12="JWV", B12="JUV", B12="CIV"), 0, 'CASE DATA'!J12+'CASE DATA'!L12+'CASE DATA'!M12+'CASE DATA'!P12+'CASE DATA'!Q12+'CASE DATA'!R12)</f>
        <v>0</v>
      </c>
      <c r="E12" s="158">
        <f xml:space="preserve"> IF(OR(B12="DISM", B12="JWV", B12="JUV", B12="CIV"), 0, 'CASE DATA'!I12+'CASE DATA'!N12)</f>
        <v>0</v>
      </c>
      <c r="F12" s="170"/>
    </row>
    <row r="13" spans="1:6" x14ac:dyDescent="0.3">
      <c r="A13" s="152" t="str">
        <f xml:space="preserve"> IF('CASE DATA'!A13="","",'CASE DATA'!A13)</f>
        <v/>
      </c>
      <c r="B13" s="168" t="str">
        <f xml:space="preserve"> IF('CASE DATA'!A13&lt;&gt;"",IF('CASE DATA'!F13=0, "open charge", 'CASE DATA'!F13),"")</f>
        <v/>
      </c>
      <c r="C13" s="156">
        <f xml:space="preserve"> IF(OR(B13="DISM", B13="JWV", B13="JUV", B13="CIV"), SUM('CASE DATA'!I13:R13), 'CASE DATA'!K13+'CASE DATA'!O13)</f>
        <v>0</v>
      </c>
      <c r="D13" s="157">
        <f xml:space="preserve"> IF(OR(B13="DISM", B13="JWV", B13="JUV", B13="CIV"), 0, 'CASE DATA'!J13+'CASE DATA'!L13+'CASE DATA'!M13+'CASE DATA'!P13+'CASE DATA'!Q13+'CASE DATA'!R13)</f>
        <v>0</v>
      </c>
      <c r="E13" s="158">
        <f xml:space="preserve"> IF(OR(B13="DISM", B13="JWV", B13="JUV", B13="CIV"), 0, 'CASE DATA'!I13+'CASE DATA'!N13)</f>
        <v>0</v>
      </c>
      <c r="F13" s="170"/>
    </row>
    <row r="14" spans="1:6" x14ac:dyDescent="0.3">
      <c r="A14" s="152" t="str">
        <f xml:space="preserve"> IF('CASE DATA'!A14="","",'CASE DATA'!A14)</f>
        <v/>
      </c>
      <c r="B14" s="168" t="str">
        <f xml:space="preserve"> IF('CASE DATA'!A14&lt;&gt;"",IF('CASE DATA'!F14=0, "open charge", 'CASE DATA'!F14),"")</f>
        <v/>
      </c>
      <c r="C14" s="156">
        <f xml:space="preserve"> IF(OR(B14="DISM", B14="JWV", B14="JUV", B14="CIV"), SUM('CASE DATA'!I14:R14), 'CASE DATA'!K14+'CASE DATA'!O14)</f>
        <v>0</v>
      </c>
      <c r="D14" s="157">
        <f xml:space="preserve"> IF(OR(B14="DISM", B14="JWV", B14="JUV", B14="CIV"), 0, 'CASE DATA'!J14+'CASE DATA'!L14+'CASE DATA'!M14+'CASE DATA'!P14+'CASE DATA'!Q14+'CASE DATA'!R14)</f>
        <v>0</v>
      </c>
      <c r="E14" s="158">
        <f xml:space="preserve"> IF(OR(B14="DISM", B14="JWV", B14="JUV", B14="CIV"), 0, 'CASE DATA'!I14+'CASE DATA'!N14)</f>
        <v>0</v>
      </c>
      <c r="F14" s="170"/>
    </row>
    <row r="15" spans="1:6" x14ac:dyDescent="0.3">
      <c r="A15" s="152" t="str">
        <f xml:space="preserve"> IF('CASE DATA'!A15="","",'CASE DATA'!A15)</f>
        <v/>
      </c>
      <c r="B15" s="168" t="str">
        <f xml:space="preserve"> IF('CASE DATA'!A15&lt;&gt;"",IF('CASE DATA'!F15=0, "open charge", 'CASE DATA'!F15),"")</f>
        <v/>
      </c>
      <c r="C15" s="156">
        <f xml:space="preserve"> IF(OR(B15="DISM", B15="JWV", B15="JUV", B15="CIV"), SUM('CASE DATA'!I15:R15), 'CASE DATA'!K15+'CASE DATA'!O15)</f>
        <v>0</v>
      </c>
      <c r="D15" s="157">
        <f xml:space="preserve"> IF(OR(B15="DISM", B15="JWV", B15="JUV", B15="CIV"), 0, 'CASE DATA'!J15+'CASE DATA'!L15+'CASE DATA'!M15+'CASE DATA'!P15+'CASE DATA'!Q15+'CASE DATA'!R15)</f>
        <v>0</v>
      </c>
      <c r="E15" s="158">
        <f xml:space="preserve"> IF(OR(B15="DISM", B15="JWV", B15="JUV", B15="CIV"), 0, 'CASE DATA'!I15+'CASE DATA'!N15)</f>
        <v>0</v>
      </c>
      <c r="F15" s="170"/>
    </row>
    <row r="16" spans="1:6" x14ac:dyDescent="0.3">
      <c r="A16" s="152" t="str">
        <f xml:space="preserve"> IF('CASE DATA'!A16="","",'CASE DATA'!A16)</f>
        <v/>
      </c>
      <c r="B16" s="168" t="str">
        <f xml:space="preserve"> IF('CASE DATA'!A16&lt;&gt;"",IF('CASE DATA'!F16=0, "open charge", 'CASE DATA'!F16),"")</f>
        <v/>
      </c>
      <c r="C16" s="156">
        <f xml:space="preserve"> IF(OR(B16="DISM", B16="JWV", B16="JUV", B16="CIV"), SUM('CASE DATA'!I16:R16), 'CASE DATA'!K16+'CASE DATA'!O16)</f>
        <v>0</v>
      </c>
      <c r="D16" s="157">
        <f xml:space="preserve"> IF(OR(B16="DISM", B16="JWV", B16="JUV", B16="CIV"), 0, 'CASE DATA'!J16+'CASE DATA'!L16+'CASE DATA'!M16+'CASE DATA'!P16+'CASE DATA'!Q16+'CASE DATA'!R16)</f>
        <v>0</v>
      </c>
      <c r="E16" s="158">
        <f xml:space="preserve"> IF(OR(B16="DISM", B16="JWV", B16="JUV", B16="CIV"), 0, 'CASE DATA'!I16+'CASE DATA'!N16)</f>
        <v>0</v>
      </c>
      <c r="F16" s="170"/>
    </row>
    <row r="17" spans="1:6" x14ac:dyDescent="0.3">
      <c r="A17" s="152" t="str">
        <f xml:space="preserve"> IF('CASE DATA'!A17="","",'CASE DATA'!A17)</f>
        <v/>
      </c>
      <c r="B17" s="168" t="str">
        <f xml:space="preserve"> IF('CASE DATA'!A17&lt;&gt;"",IF('CASE DATA'!F17=0, "open charge", 'CASE DATA'!F17),"")</f>
        <v/>
      </c>
      <c r="C17" s="156">
        <f xml:space="preserve"> IF(OR(B17="DISM", B17="JWV", B17="JUV", B17="CIV"), SUM('CASE DATA'!I17:R17), 'CASE DATA'!K17+'CASE DATA'!O17)</f>
        <v>0</v>
      </c>
      <c r="D17" s="157">
        <f xml:space="preserve"> IF(OR(B17="DISM", B17="JWV", B17="JUV", B17="CIV"), 0, 'CASE DATA'!J17+'CASE DATA'!L17+'CASE DATA'!M17+'CASE DATA'!P17+'CASE DATA'!Q17+'CASE DATA'!R17)</f>
        <v>0</v>
      </c>
      <c r="E17" s="158">
        <f xml:space="preserve"> IF(OR(B17="DISM", B17="JWV", B17="JUV", B17="CIV"), 0, 'CASE DATA'!I17+'CASE DATA'!N17)</f>
        <v>0</v>
      </c>
      <c r="F17" s="170"/>
    </row>
    <row r="18" spans="1:6" x14ac:dyDescent="0.3">
      <c r="A18" s="152" t="str">
        <f xml:space="preserve"> IF('CASE DATA'!A18="","",'CASE DATA'!A18)</f>
        <v/>
      </c>
      <c r="B18" s="168" t="str">
        <f xml:space="preserve"> IF('CASE DATA'!A18&lt;&gt;"",IF('CASE DATA'!F18=0, "open charge", 'CASE DATA'!F18),"")</f>
        <v/>
      </c>
      <c r="C18" s="156">
        <f xml:space="preserve"> IF(OR(B18="DISM", B18="JWV", B18="JUV", B18="CIV"), SUM('CASE DATA'!I18:R18), 'CASE DATA'!K18+'CASE DATA'!O18)</f>
        <v>0</v>
      </c>
      <c r="D18" s="157">
        <f xml:space="preserve"> IF(OR(B18="DISM", B18="JWV", B18="JUV", B18="CIV"), 0, 'CASE DATA'!J18+'CASE DATA'!L18+'CASE DATA'!M18+'CASE DATA'!P18+'CASE DATA'!Q18+'CASE DATA'!R18)</f>
        <v>0</v>
      </c>
      <c r="E18" s="158">
        <f xml:space="preserve"> IF(OR(B18="DISM", B18="JWV", B18="JUV", B18="CIV"), 0, 'CASE DATA'!I18+'CASE DATA'!N18)</f>
        <v>0</v>
      </c>
      <c r="F18" s="170"/>
    </row>
    <row r="19" spans="1:6" x14ac:dyDescent="0.3">
      <c r="A19" s="152" t="str">
        <f xml:space="preserve"> IF('CASE DATA'!A19="","",'CASE DATA'!A19)</f>
        <v/>
      </c>
      <c r="B19" s="168" t="str">
        <f xml:space="preserve"> IF('CASE DATA'!A19&lt;&gt;"",IF('CASE DATA'!F19=0, "open charge", 'CASE DATA'!F19),"")</f>
        <v/>
      </c>
      <c r="C19" s="156">
        <f xml:space="preserve"> IF(OR(B19="DISM", B19="JWV", B19="JUV", B19="CIV"), SUM('CASE DATA'!I19:R19), 'CASE DATA'!K19+'CASE DATA'!O19)</f>
        <v>0</v>
      </c>
      <c r="D19" s="157">
        <f xml:space="preserve"> IF(OR(B19="DISM", B19="JWV", B19="JUV", B19="CIV"), 0, 'CASE DATA'!J19+'CASE DATA'!L19+'CASE DATA'!M19+'CASE DATA'!P19+'CASE DATA'!Q19+'CASE DATA'!R19)</f>
        <v>0</v>
      </c>
      <c r="E19" s="158">
        <f xml:space="preserve"> IF(OR(B19="DISM", B19="JWV", B19="JUV", B19="CIV"), 0, 'CASE DATA'!I19+'CASE DATA'!N19)</f>
        <v>0</v>
      </c>
      <c r="F19" s="170"/>
    </row>
    <row r="20" spans="1:6" x14ac:dyDescent="0.3">
      <c r="A20" s="152" t="str">
        <f xml:space="preserve"> IF('CASE DATA'!A20="","",'CASE DATA'!A20)</f>
        <v/>
      </c>
      <c r="B20" s="168" t="str">
        <f xml:space="preserve"> IF('CASE DATA'!A20&lt;&gt;"",IF('CASE DATA'!F20=0, "open charge", 'CASE DATA'!F20),"")</f>
        <v/>
      </c>
      <c r="C20" s="156">
        <f xml:space="preserve"> IF(OR(B20="DISM", B20="JWV", B20="JUV", B20="CIV"), SUM('CASE DATA'!I20:R20), 'CASE DATA'!K20+'CASE DATA'!O20)</f>
        <v>0</v>
      </c>
      <c r="D20" s="157">
        <f xml:space="preserve"> IF(OR(B20="DISM", B20="JWV", B20="JUV", B20="CIV"), 0, 'CASE DATA'!J20+'CASE DATA'!L20+'CASE DATA'!M20+'CASE DATA'!P20+'CASE DATA'!Q20+'CASE DATA'!R20)</f>
        <v>0</v>
      </c>
      <c r="E20" s="158">
        <f xml:space="preserve"> IF(OR(B20="DISM", B20="JWV", B20="JUV", B20="CIV"), 0, 'CASE DATA'!I20+'CASE DATA'!N20)</f>
        <v>0</v>
      </c>
      <c r="F20" s="170"/>
    </row>
    <row r="21" spans="1:6" x14ac:dyDescent="0.3">
      <c r="A21" s="152" t="str">
        <f xml:space="preserve"> IF('CASE DATA'!A21="","",'CASE DATA'!A21)</f>
        <v/>
      </c>
      <c r="B21" s="168" t="str">
        <f xml:space="preserve"> IF('CASE DATA'!A21&lt;&gt;"",IF('CASE DATA'!F21=0, "open charge", 'CASE DATA'!F21),"")</f>
        <v/>
      </c>
      <c r="C21" s="156">
        <f xml:space="preserve"> IF(OR(B21="DISM", B21="JWV", B21="JUV", B21="CIV"), SUM('CASE DATA'!I21:R21), 'CASE DATA'!K21+'CASE DATA'!O21)</f>
        <v>0</v>
      </c>
      <c r="D21" s="157">
        <f xml:space="preserve"> IF(OR(B21="DISM", B21="JWV", B21="JUV", B21="CIV"), 0, 'CASE DATA'!J21+'CASE DATA'!L21+'CASE DATA'!M21+'CASE DATA'!P21+'CASE DATA'!Q21+'CASE DATA'!R21)</f>
        <v>0</v>
      </c>
      <c r="E21" s="158">
        <f xml:space="preserve"> IF(OR(B21="DISM", B21="JWV", B21="JUV", B21="CIV"), 0, 'CASE DATA'!I21+'CASE DATA'!N21)</f>
        <v>0</v>
      </c>
      <c r="F21" s="170"/>
    </row>
    <row r="22" spans="1:6" x14ac:dyDescent="0.3">
      <c r="A22" s="152" t="str">
        <f xml:space="preserve"> IF('CASE DATA'!A22="","",'CASE DATA'!A22)</f>
        <v/>
      </c>
      <c r="B22" s="168" t="str">
        <f xml:space="preserve"> IF('CASE DATA'!A22&lt;&gt;"",IF('CASE DATA'!F22=0, "open charge", 'CASE DATA'!F22),"")</f>
        <v/>
      </c>
      <c r="C22" s="156">
        <f xml:space="preserve"> IF(OR(B22="DISM", B22="JWV", B22="JUV", B22="CIV"), SUM('CASE DATA'!I22:R22), 'CASE DATA'!K22+'CASE DATA'!O22)</f>
        <v>0</v>
      </c>
      <c r="D22" s="157">
        <f xml:space="preserve"> IF(OR(B22="DISM", B22="JWV", B22="JUV", B22="CIV"), 0, 'CASE DATA'!J22+'CASE DATA'!L22+'CASE DATA'!M22+'CASE DATA'!P22+'CASE DATA'!Q22+'CASE DATA'!R22)</f>
        <v>0</v>
      </c>
      <c r="E22" s="158">
        <f xml:space="preserve"> IF(OR(B22="DISM", B22="JWV", B22="JUV", B22="CIV"), 0, 'CASE DATA'!I22+'CASE DATA'!N22)</f>
        <v>0</v>
      </c>
      <c r="F22" s="170"/>
    </row>
    <row r="23" spans="1:6" x14ac:dyDescent="0.3">
      <c r="A23" s="152" t="str">
        <f xml:space="preserve"> IF('CASE DATA'!A23="","",'CASE DATA'!A23)</f>
        <v/>
      </c>
      <c r="B23" s="168" t="str">
        <f xml:space="preserve"> IF('CASE DATA'!A23&lt;&gt;"",IF('CASE DATA'!F23=0, "open charge", 'CASE DATA'!F23),"")</f>
        <v/>
      </c>
      <c r="C23" s="156">
        <f xml:space="preserve"> IF(OR(B23="DISM", B23="JWV", B23="JUV", B23="CIV"), SUM('CASE DATA'!I23:R23), 'CASE DATA'!K23+'CASE DATA'!O23)</f>
        <v>0</v>
      </c>
      <c r="D23" s="157">
        <f xml:space="preserve"> IF(OR(B23="DISM", B23="JWV", B23="JUV", B23="CIV"), 0, 'CASE DATA'!J23+'CASE DATA'!L23+'CASE DATA'!M23+'CASE DATA'!P23+'CASE DATA'!Q23+'CASE DATA'!R23)</f>
        <v>0</v>
      </c>
      <c r="E23" s="158">
        <f xml:space="preserve"> IF(OR(B23="DISM", B23="JWV", B23="JUV", B23="CIV"), 0, 'CASE DATA'!I23+'CASE DATA'!N23)</f>
        <v>0</v>
      </c>
      <c r="F23" s="170"/>
    </row>
    <row r="24" spans="1:6" x14ac:dyDescent="0.3">
      <c r="A24" s="152" t="str">
        <f xml:space="preserve"> IF('CASE DATA'!A24="","",'CASE DATA'!A24)</f>
        <v/>
      </c>
      <c r="B24" s="168" t="str">
        <f xml:space="preserve"> IF('CASE DATA'!A24&lt;&gt;"",IF('CASE DATA'!F24=0, "open charge", 'CASE DATA'!F24),"")</f>
        <v/>
      </c>
      <c r="C24" s="156">
        <f xml:space="preserve"> IF(OR(B24="DISM", B24="JWV", B24="JUV", B24="CIV"), SUM('CASE DATA'!I24:R24), 'CASE DATA'!K24+'CASE DATA'!O24)</f>
        <v>0</v>
      </c>
      <c r="D24" s="157">
        <f xml:space="preserve"> IF(OR(B24="DISM", B24="JWV", B24="JUV", B24="CIV"), 0, 'CASE DATA'!J24+'CASE DATA'!L24+'CASE DATA'!M24+'CASE DATA'!P24+'CASE DATA'!Q24+'CASE DATA'!R24)</f>
        <v>0</v>
      </c>
      <c r="E24" s="158">
        <f xml:space="preserve"> IF(OR(B24="DISM", B24="JWV", B24="JUV", B24="CIV"), 0, 'CASE DATA'!I24+'CASE DATA'!N24)</f>
        <v>0</v>
      </c>
      <c r="F24" s="170"/>
    </row>
    <row r="25" spans="1:6" x14ac:dyDescent="0.3">
      <c r="A25" s="152" t="str">
        <f xml:space="preserve"> IF('CASE DATA'!A25="","",'CASE DATA'!A25)</f>
        <v/>
      </c>
      <c r="B25" s="168" t="str">
        <f xml:space="preserve"> IF('CASE DATA'!A25&lt;&gt;"",IF('CASE DATA'!F25=0, "open charge", 'CASE DATA'!F25),"")</f>
        <v/>
      </c>
      <c r="C25" s="156">
        <f xml:space="preserve"> IF(OR(B25="DISM", B25="JWV", B25="JUV", B25="CIV"), SUM('CASE DATA'!I25:R25), 'CASE DATA'!K25+'CASE DATA'!O25)</f>
        <v>0</v>
      </c>
      <c r="D25" s="157">
        <f xml:space="preserve"> IF(OR(B25="DISM", B25="JWV", B25="JUV", B25="CIV"), 0, 'CASE DATA'!J25+'CASE DATA'!L25+'CASE DATA'!M25+'CASE DATA'!P25+'CASE DATA'!Q25+'CASE DATA'!R25)</f>
        <v>0</v>
      </c>
      <c r="E25" s="158">
        <f xml:space="preserve"> IF(OR(B25="DISM", B25="JWV", B25="JUV", B25="CIV"), 0, 'CASE DATA'!I25+'CASE DATA'!N25)</f>
        <v>0</v>
      </c>
      <c r="F25" s="170"/>
    </row>
    <row r="26" spans="1:6" x14ac:dyDescent="0.3">
      <c r="A26" s="152" t="str">
        <f xml:space="preserve"> IF('CASE DATA'!A26="","",'CASE DATA'!A26)</f>
        <v/>
      </c>
      <c r="B26" s="168" t="str">
        <f xml:space="preserve"> IF('CASE DATA'!A26&lt;&gt;"",IF('CASE DATA'!F26=0, "open charge", 'CASE DATA'!F26),"")</f>
        <v/>
      </c>
      <c r="C26" s="156">
        <f xml:space="preserve"> IF(OR(B26="DISM", B26="JWV", B26="JUV", B26="CIV"), SUM('CASE DATA'!I26:R26), 'CASE DATA'!K26+'CASE DATA'!O26)</f>
        <v>0</v>
      </c>
      <c r="D26" s="157">
        <f xml:space="preserve"> IF(OR(B26="DISM", B26="JWV", B26="JUV", B26="CIV"), 0, 'CASE DATA'!J26+'CASE DATA'!L26+'CASE DATA'!M26+'CASE DATA'!P26+'CASE DATA'!Q26+'CASE DATA'!R26)</f>
        <v>0</v>
      </c>
      <c r="E26" s="158">
        <f xml:space="preserve"> IF(OR(B26="DISM", B26="JWV", B26="JUV", B26="CIV"), 0, 'CASE DATA'!I26+'CASE DATA'!N26)</f>
        <v>0</v>
      </c>
      <c r="F26" s="170"/>
    </row>
    <row r="27" spans="1:6" x14ac:dyDescent="0.3">
      <c r="A27" s="152" t="str">
        <f xml:space="preserve"> IF('CASE DATA'!A27="","",'CASE DATA'!A27)</f>
        <v/>
      </c>
      <c r="B27" s="168" t="str">
        <f xml:space="preserve"> IF('CASE DATA'!A27&lt;&gt;"",IF('CASE DATA'!F27=0, "open charge", 'CASE DATA'!F27),"")</f>
        <v/>
      </c>
      <c r="C27" s="156">
        <f xml:space="preserve"> IF(OR(B27="DISM", B27="JWV", B27="JUV", B27="CIV"), SUM('CASE DATA'!I27:R27), 'CASE DATA'!K27+'CASE DATA'!O27)</f>
        <v>0</v>
      </c>
      <c r="D27" s="157">
        <f xml:space="preserve"> IF(OR(B27="DISM", B27="JWV", B27="JUV", B27="CIV"), 0, 'CASE DATA'!J27+'CASE DATA'!L27+'CASE DATA'!M27+'CASE DATA'!P27+'CASE DATA'!Q27+'CASE DATA'!R27)</f>
        <v>0</v>
      </c>
      <c r="E27" s="158">
        <f xml:space="preserve"> IF(OR(B27="DISM", B27="JWV", B27="JUV", B27="CIV"), 0, 'CASE DATA'!I27+'CASE DATA'!N27)</f>
        <v>0</v>
      </c>
      <c r="F27" s="170"/>
    </row>
    <row r="28" spans="1:6" x14ac:dyDescent="0.3">
      <c r="A28" s="152" t="str">
        <f xml:space="preserve"> IF('CASE DATA'!A28="","",'CASE DATA'!A28)</f>
        <v/>
      </c>
      <c r="B28" s="168" t="str">
        <f xml:space="preserve"> IF('CASE DATA'!A28&lt;&gt;"",IF('CASE DATA'!F28=0, "open charge", 'CASE DATA'!F28),"")</f>
        <v/>
      </c>
      <c r="C28" s="156">
        <f xml:space="preserve"> IF(OR(B28="DISM", B28="JWV", B28="JUV", B28="CIV"), SUM('CASE DATA'!I28:R28), 'CASE DATA'!K28+'CASE DATA'!O28)</f>
        <v>0</v>
      </c>
      <c r="D28" s="157">
        <f xml:space="preserve"> IF(OR(B28="DISM", B28="JWV", B28="JUV", B28="CIV"), 0, 'CASE DATA'!J28+'CASE DATA'!L28+'CASE DATA'!M28+'CASE DATA'!P28+'CASE DATA'!Q28+'CASE DATA'!R28)</f>
        <v>0</v>
      </c>
      <c r="E28" s="158">
        <f xml:space="preserve"> IF(OR(B28="DISM", B28="JWV", B28="JUV", B28="CIV"), 0, 'CASE DATA'!I28+'CASE DATA'!N28)</f>
        <v>0</v>
      </c>
      <c r="F28" s="170"/>
    </row>
    <row r="29" spans="1:6" x14ac:dyDescent="0.3">
      <c r="A29" s="152" t="str">
        <f xml:space="preserve"> IF('CASE DATA'!A29="","",'CASE DATA'!A29)</f>
        <v/>
      </c>
      <c r="B29" s="168" t="str">
        <f xml:space="preserve"> IF('CASE DATA'!A29&lt;&gt;"",IF('CASE DATA'!F29=0, "open charge", 'CASE DATA'!F29),"")</f>
        <v/>
      </c>
      <c r="C29" s="156">
        <f xml:space="preserve"> IF(OR(B29="DISM", B29="JWV", B29="JUV", B29="CIV"), SUM('CASE DATA'!I29:R29), 'CASE DATA'!K29+'CASE DATA'!O29)</f>
        <v>0</v>
      </c>
      <c r="D29" s="157">
        <f xml:space="preserve"> IF(OR(B29="DISM", B29="JWV", B29="JUV", B29="CIV"), 0, 'CASE DATA'!J29+'CASE DATA'!L29+'CASE DATA'!M29+'CASE DATA'!P29+'CASE DATA'!Q29+'CASE DATA'!R29)</f>
        <v>0</v>
      </c>
      <c r="E29" s="158">
        <f xml:space="preserve"> IF(OR(B29="DISM", B29="JWV", B29="JUV", B29="CIV"), 0, 'CASE DATA'!I29+'CASE DATA'!N29)</f>
        <v>0</v>
      </c>
      <c r="F29" s="170"/>
    </row>
    <row r="30" spans="1:6" x14ac:dyDescent="0.3">
      <c r="A30" s="152" t="str">
        <f xml:space="preserve"> IF('CASE DATA'!A30="","",'CASE DATA'!A30)</f>
        <v/>
      </c>
      <c r="B30" s="168" t="str">
        <f xml:space="preserve"> IF('CASE DATA'!A30&lt;&gt;"",IF('CASE DATA'!F30=0, "open charge", 'CASE DATA'!F30),"")</f>
        <v/>
      </c>
      <c r="C30" s="156">
        <f xml:space="preserve"> IF(OR(B30="DISM", B30="JWV", B30="JUV", B30="CIV"), SUM('CASE DATA'!I30:R30), 'CASE DATA'!K30+'CASE DATA'!O30)</f>
        <v>0</v>
      </c>
      <c r="D30" s="157">
        <f xml:space="preserve"> IF(OR(B30="DISM", B30="JWV", B30="JUV", B30="CIV"), 0, 'CASE DATA'!J30+'CASE DATA'!L30+'CASE DATA'!M30+'CASE DATA'!P30+'CASE DATA'!Q30+'CASE DATA'!R30)</f>
        <v>0</v>
      </c>
      <c r="E30" s="158">
        <f xml:space="preserve"> IF(OR(B30="DISM", B30="JWV", B30="JUV", B30="CIV"), 0, 'CASE DATA'!I30+'CASE DATA'!N30)</f>
        <v>0</v>
      </c>
      <c r="F30" s="170"/>
    </row>
    <row r="31" spans="1:6" x14ac:dyDescent="0.3">
      <c r="A31" s="152" t="str">
        <f xml:space="preserve"> IF('CASE DATA'!A31="","",'CASE DATA'!A31)</f>
        <v/>
      </c>
      <c r="B31" s="168" t="str">
        <f xml:space="preserve"> IF('CASE DATA'!A31&lt;&gt;"",IF('CASE DATA'!F31=0, "open charge", 'CASE DATA'!F31),"")</f>
        <v/>
      </c>
      <c r="C31" s="156">
        <f xml:space="preserve"> IF(OR(B31="DISM", B31="JWV", B31="JUV", B31="CIV"), SUM('CASE DATA'!I31:R31), 'CASE DATA'!K31+'CASE DATA'!O31)</f>
        <v>0</v>
      </c>
      <c r="D31" s="157">
        <f xml:space="preserve"> IF(OR(B31="DISM", B31="JWV", B31="JUV", B31="CIV"), 0, 'CASE DATA'!J31+'CASE DATA'!L31+'CASE DATA'!M31+'CASE DATA'!P31+'CASE DATA'!Q31+'CASE DATA'!R31)</f>
        <v>0</v>
      </c>
      <c r="E31" s="158">
        <f xml:space="preserve"> IF(OR(B31="DISM", B31="JWV", B31="JUV", B31="CIV"), 0, 'CASE DATA'!I31+'CASE DATA'!N31)</f>
        <v>0</v>
      </c>
      <c r="F31" s="170"/>
    </row>
    <row r="32" spans="1:6" x14ac:dyDescent="0.3">
      <c r="A32" s="152" t="str">
        <f xml:space="preserve"> IF('CASE DATA'!A32="","",'CASE DATA'!A32)</f>
        <v/>
      </c>
      <c r="B32" s="168" t="str">
        <f xml:space="preserve"> IF('CASE DATA'!A32&lt;&gt;"",IF('CASE DATA'!F32=0, "open charge", 'CASE DATA'!F32),"")</f>
        <v/>
      </c>
      <c r="C32" s="156">
        <f xml:space="preserve"> IF(OR(B32="DISM", B32="JWV", B32="JUV", B32="CIV"), SUM('CASE DATA'!I32:R32), 'CASE DATA'!K32+'CASE DATA'!O32)</f>
        <v>0</v>
      </c>
      <c r="D32" s="157">
        <f xml:space="preserve"> IF(OR(B32="DISM", B32="JWV", B32="JUV", B32="CIV"), 0, 'CASE DATA'!J32+'CASE DATA'!L32+'CASE DATA'!M32+'CASE DATA'!P32+'CASE DATA'!Q32+'CASE DATA'!R32)</f>
        <v>0</v>
      </c>
      <c r="E32" s="158">
        <f xml:space="preserve"> IF(OR(B32="DISM", B32="JWV", B32="JUV", B32="CIV"), 0, 'CASE DATA'!I32+'CASE DATA'!N32)</f>
        <v>0</v>
      </c>
      <c r="F32" s="170"/>
    </row>
    <row r="33" spans="1:6" x14ac:dyDescent="0.3">
      <c r="A33" s="152" t="str">
        <f xml:space="preserve"> IF('CASE DATA'!A33="","",'CASE DATA'!A33)</f>
        <v/>
      </c>
      <c r="B33" s="168" t="str">
        <f xml:space="preserve"> IF('CASE DATA'!A33&lt;&gt;"",IF('CASE DATA'!F33=0, "open charge", 'CASE DATA'!F33),"")</f>
        <v/>
      </c>
      <c r="C33" s="156">
        <f xml:space="preserve"> IF(OR(B33="DISM", B33="JWV", B33="JUV", B33="CIV"), SUM('CASE DATA'!I33:R33), 'CASE DATA'!K33+'CASE DATA'!O33)</f>
        <v>0</v>
      </c>
      <c r="D33" s="157">
        <f xml:space="preserve"> IF(OR(B33="DISM", B33="JWV", B33="JUV", B33="CIV"), 0, 'CASE DATA'!J33+'CASE DATA'!L33+'CASE DATA'!M33+'CASE DATA'!P33+'CASE DATA'!Q33+'CASE DATA'!R33)</f>
        <v>0</v>
      </c>
      <c r="E33" s="158">
        <f xml:space="preserve"> IF(OR(B33="DISM", B33="JWV", B33="JUV", B33="CIV"), 0, 'CASE DATA'!I33+'CASE DATA'!N33)</f>
        <v>0</v>
      </c>
      <c r="F33" s="170"/>
    </row>
    <row r="34" spans="1:6" x14ac:dyDescent="0.3">
      <c r="A34" s="152" t="str">
        <f xml:space="preserve"> IF('CASE DATA'!A34="","",'CASE DATA'!A34)</f>
        <v/>
      </c>
      <c r="B34" s="168" t="str">
        <f xml:space="preserve"> IF('CASE DATA'!A34&lt;&gt;"",IF('CASE DATA'!F34=0, "open charge", 'CASE DATA'!F34),"")</f>
        <v/>
      </c>
      <c r="C34" s="156">
        <f xml:space="preserve"> IF(OR(B34="DISM", B34="JWV", B34="JUV", B34="CIV"), SUM('CASE DATA'!I34:R34), 'CASE DATA'!K34+'CASE DATA'!O34)</f>
        <v>0</v>
      </c>
      <c r="D34" s="157">
        <f xml:space="preserve"> IF(OR(B34="DISM", B34="JWV", B34="JUV", B34="CIV"), 0, 'CASE DATA'!J34+'CASE DATA'!L34+'CASE DATA'!M34+'CASE DATA'!P34+'CASE DATA'!Q34+'CASE DATA'!R34)</f>
        <v>0</v>
      </c>
      <c r="E34" s="158">
        <f xml:space="preserve"> IF(OR(B34="DISM", B34="JWV", B34="JUV", B34="CIV"), 0, 'CASE DATA'!I34+'CASE DATA'!N34)</f>
        <v>0</v>
      </c>
      <c r="F34" s="170"/>
    </row>
    <row r="35" spans="1:6" x14ac:dyDescent="0.3">
      <c r="A35" s="152" t="str">
        <f xml:space="preserve"> IF('CASE DATA'!A35="","",'CASE DATA'!A35)</f>
        <v/>
      </c>
      <c r="B35" s="168" t="str">
        <f xml:space="preserve"> IF('CASE DATA'!A35&lt;&gt;"",IF('CASE DATA'!F35=0, "open charge", 'CASE DATA'!F35),"")</f>
        <v/>
      </c>
      <c r="C35" s="156">
        <f xml:space="preserve"> IF(OR(B35="DISM", B35="JWV", B35="JUV", B35="CIV"), SUM('CASE DATA'!I35:R35), 'CASE DATA'!K35+'CASE DATA'!O35)</f>
        <v>0</v>
      </c>
      <c r="D35" s="157">
        <f xml:space="preserve"> IF(OR(B35="DISM", B35="JWV", B35="JUV", B35="CIV"), 0, 'CASE DATA'!J35+'CASE DATA'!L35+'CASE DATA'!M35+'CASE DATA'!P35+'CASE DATA'!Q35+'CASE DATA'!R35)</f>
        <v>0</v>
      </c>
      <c r="E35" s="158">
        <f xml:space="preserve"> IF(OR(B35="DISM", B35="JWV", B35="JUV", B35="CIV"), 0, 'CASE DATA'!I35+'CASE DATA'!N35)</f>
        <v>0</v>
      </c>
      <c r="F35" s="170"/>
    </row>
    <row r="36" spans="1:6" x14ac:dyDescent="0.3">
      <c r="A36" s="152" t="str">
        <f xml:space="preserve"> IF('CASE DATA'!A36="","",'CASE DATA'!A36)</f>
        <v/>
      </c>
      <c r="B36" s="168" t="str">
        <f xml:space="preserve"> IF('CASE DATA'!A36&lt;&gt;"",IF('CASE DATA'!F36=0, "open charge", 'CASE DATA'!F36),"")</f>
        <v/>
      </c>
      <c r="C36" s="156">
        <f xml:space="preserve"> IF(OR(B36="DISM", B36="JWV", B36="JUV", B36="CIV"), SUM('CASE DATA'!I36:R36), 'CASE DATA'!K36+'CASE DATA'!O36)</f>
        <v>0</v>
      </c>
      <c r="D36" s="157">
        <f xml:space="preserve"> IF(OR(B36="DISM", B36="JWV", B36="JUV", B36="CIV"), 0, 'CASE DATA'!J36+'CASE DATA'!L36+'CASE DATA'!M36+'CASE DATA'!P36+'CASE DATA'!Q36+'CASE DATA'!R36)</f>
        <v>0</v>
      </c>
      <c r="E36" s="158">
        <f xml:space="preserve"> IF(OR(B36="DISM", B36="JWV", B36="JUV", B36="CIV"), 0, 'CASE DATA'!I36+'CASE DATA'!N36)</f>
        <v>0</v>
      </c>
      <c r="F36" s="170"/>
    </row>
    <row r="37" spans="1:6" x14ac:dyDescent="0.3">
      <c r="A37" s="152" t="str">
        <f xml:space="preserve"> IF('CASE DATA'!A37="","",'CASE DATA'!A37)</f>
        <v/>
      </c>
      <c r="B37" s="168" t="str">
        <f xml:space="preserve"> IF('CASE DATA'!A37&lt;&gt;"",IF('CASE DATA'!F37=0, "open charge", 'CASE DATA'!F37),"")</f>
        <v/>
      </c>
      <c r="C37" s="156">
        <f xml:space="preserve"> IF(OR(B37="DISM", B37="JWV", B37="JUV", B37="CIV"), SUM('CASE DATA'!I37:R37), 'CASE DATA'!K37+'CASE DATA'!O37)</f>
        <v>0</v>
      </c>
      <c r="D37" s="157">
        <f xml:space="preserve"> IF(OR(B37="DISM", B37="JWV", B37="JUV", B37="CIV"), 0, 'CASE DATA'!J37+'CASE DATA'!L37+'CASE DATA'!M37+'CASE DATA'!P37+'CASE DATA'!Q37+'CASE DATA'!R37)</f>
        <v>0</v>
      </c>
      <c r="E37" s="158">
        <f xml:space="preserve"> IF(OR(B37="DISM", B37="JWV", B37="JUV", B37="CIV"), 0, 'CASE DATA'!I37+'CASE DATA'!N37)</f>
        <v>0</v>
      </c>
      <c r="F37" s="170"/>
    </row>
    <row r="38" spans="1:6" x14ac:dyDescent="0.3">
      <c r="A38" s="152" t="str">
        <f xml:space="preserve"> IF('CASE DATA'!A38="","",'CASE DATA'!A38)</f>
        <v/>
      </c>
      <c r="B38" s="168" t="str">
        <f xml:space="preserve"> IF('CASE DATA'!A38&lt;&gt;"",IF('CASE DATA'!F38=0, "open charge", 'CASE DATA'!F38),"")</f>
        <v/>
      </c>
      <c r="C38" s="156">
        <f xml:space="preserve"> IF(OR(B38="DISM", B38="JWV", B38="JUV", B38="CIV"), SUM('CASE DATA'!I38:R38), 'CASE DATA'!K38+'CASE DATA'!O38)</f>
        <v>0</v>
      </c>
      <c r="D38" s="157">
        <f xml:space="preserve"> IF(OR(B38="DISM", B38="JWV", B38="JUV", B38="CIV"), 0, 'CASE DATA'!J38+'CASE DATA'!L38+'CASE DATA'!M38+'CASE DATA'!P38+'CASE DATA'!Q38+'CASE DATA'!R38)</f>
        <v>0</v>
      </c>
      <c r="E38" s="158">
        <f xml:space="preserve"> IF(OR(B38="DISM", B38="JWV", B38="JUV", B38="CIV"), 0, 'CASE DATA'!I38+'CASE DATA'!N38)</f>
        <v>0</v>
      </c>
      <c r="F38" s="170"/>
    </row>
    <row r="39" spans="1:6" x14ac:dyDescent="0.3">
      <c r="A39" s="152" t="str">
        <f xml:space="preserve"> IF('CASE DATA'!A39="","",'CASE DATA'!A39)</f>
        <v/>
      </c>
      <c r="B39" s="168" t="str">
        <f xml:space="preserve"> IF('CASE DATA'!A39&lt;&gt;"",IF('CASE DATA'!F39=0, "open charge", 'CASE DATA'!F39),"")</f>
        <v/>
      </c>
      <c r="C39" s="156">
        <f xml:space="preserve"> IF(OR(B39="DISM", B39="JWV", B39="JUV", B39="CIV"), SUM('CASE DATA'!I39:R39), 'CASE DATA'!K39+'CASE DATA'!O39)</f>
        <v>0</v>
      </c>
      <c r="D39" s="157">
        <f xml:space="preserve"> IF(OR(B39="DISM", B39="JWV", B39="JUV", B39="CIV"), 0, 'CASE DATA'!J39+'CASE DATA'!L39+'CASE DATA'!M39+'CASE DATA'!P39+'CASE DATA'!Q39+'CASE DATA'!R39)</f>
        <v>0</v>
      </c>
      <c r="E39" s="158">
        <f xml:space="preserve"> IF(OR(B39="DISM", B39="JWV", B39="JUV", B39="CIV"), 0, 'CASE DATA'!I39+'CASE DATA'!N39)</f>
        <v>0</v>
      </c>
      <c r="F39" s="170"/>
    </row>
    <row r="40" spans="1:6" x14ac:dyDescent="0.3">
      <c r="A40" s="152" t="str">
        <f xml:space="preserve"> IF('CASE DATA'!A40="","",'CASE DATA'!A40)</f>
        <v/>
      </c>
      <c r="B40" s="168" t="str">
        <f xml:space="preserve"> IF('CASE DATA'!A40&lt;&gt;"",IF('CASE DATA'!F40=0, "open charge", 'CASE DATA'!F40),"")</f>
        <v/>
      </c>
      <c r="C40" s="156">
        <f xml:space="preserve"> IF(OR(B40="DISM", B40="JWV", B40="JUV", B40="CIV"), SUM('CASE DATA'!I40:R40), 'CASE DATA'!K40+'CASE DATA'!O40)</f>
        <v>0</v>
      </c>
      <c r="D40" s="157">
        <f xml:space="preserve"> IF(OR(B40="DISM", B40="JWV", B40="JUV", B40="CIV"), 0, 'CASE DATA'!J40+'CASE DATA'!L40+'CASE DATA'!M40+'CASE DATA'!P40+'CASE DATA'!Q40+'CASE DATA'!R40)</f>
        <v>0</v>
      </c>
      <c r="E40" s="158">
        <f xml:space="preserve"> IF(OR(B40="DISM", B40="JWV", B40="JUV", B40="CIV"), 0, 'CASE DATA'!I40+'CASE DATA'!N40)</f>
        <v>0</v>
      </c>
      <c r="F40" s="170"/>
    </row>
    <row r="41" spans="1:6" x14ac:dyDescent="0.3">
      <c r="A41" s="152" t="str">
        <f xml:space="preserve"> IF('CASE DATA'!A41="","",'CASE DATA'!A41)</f>
        <v/>
      </c>
      <c r="B41" s="168" t="str">
        <f xml:space="preserve"> IF('CASE DATA'!A41&lt;&gt;"",IF('CASE DATA'!F41=0, "open charge", 'CASE DATA'!F41),"")</f>
        <v/>
      </c>
      <c r="C41" s="156">
        <f xml:space="preserve"> IF(OR(B41="DISM", B41="JWV", B41="JUV", B41="CIV"), SUM('CASE DATA'!I41:R41), 'CASE DATA'!K41+'CASE DATA'!O41)</f>
        <v>0</v>
      </c>
      <c r="D41" s="157">
        <f xml:space="preserve"> IF(OR(B41="DISM", B41="JWV", B41="JUV", B41="CIV"), 0, 'CASE DATA'!J41+'CASE DATA'!L41+'CASE DATA'!M41+'CASE DATA'!P41+'CASE DATA'!Q41+'CASE DATA'!R41)</f>
        <v>0</v>
      </c>
      <c r="E41" s="158">
        <f xml:space="preserve"> IF(OR(B41="DISM", B41="JWV", B41="JUV", B41="CIV"), 0, 'CASE DATA'!I41+'CASE DATA'!N41)</f>
        <v>0</v>
      </c>
      <c r="F41" s="170"/>
    </row>
    <row r="42" spans="1:6" x14ac:dyDescent="0.3">
      <c r="A42" s="152" t="str">
        <f xml:space="preserve"> IF('CASE DATA'!A42="","",'CASE DATA'!A42)</f>
        <v/>
      </c>
      <c r="B42" s="168" t="str">
        <f xml:space="preserve"> IF('CASE DATA'!A42&lt;&gt;"",IF('CASE DATA'!F42=0, "open charge", 'CASE DATA'!F42),"")</f>
        <v/>
      </c>
      <c r="C42" s="156">
        <f xml:space="preserve"> IF(OR(B42="DISM", B42="JWV", B42="JUV", B42="CIV"), SUM('CASE DATA'!I42:R42), 'CASE DATA'!K42+'CASE DATA'!O42)</f>
        <v>0</v>
      </c>
      <c r="D42" s="157">
        <f xml:space="preserve"> IF(OR(B42="DISM", B42="JWV", B42="JUV", B42="CIV"), 0, 'CASE DATA'!J42+'CASE DATA'!L42+'CASE DATA'!M42+'CASE DATA'!P42+'CASE DATA'!Q42+'CASE DATA'!R42)</f>
        <v>0</v>
      </c>
      <c r="E42" s="158">
        <f xml:space="preserve"> IF(OR(B42="DISM", B42="JWV", B42="JUV", B42="CIV"), 0, 'CASE DATA'!I42+'CASE DATA'!N42)</f>
        <v>0</v>
      </c>
      <c r="F42" s="170"/>
    </row>
    <row r="43" spans="1:6" x14ac:dyDescent="0.3">
      <c r="A43" s="152" t="str">
        <f xml:space="preserve"> IF('CASE DATA'!A43="","",'CASE DATA'!A43)</f>
        <v/>
      </c>
      <c r="B43" s="168" t="str">
        <f xml:space="preserve"> IF('CASE DATA'!A43&lt;&gt;"",IF('CASE DATA'!F43=0, "open charge", 'CASE DATA'!F43),"")</f>
        <v/>
      </c>
      <c r="C43" s="156">
        <f xml:space="preserve"> IF(OR(B43="DISM", B43="JWV", B43="JUV", B43="CIV"), SUM('CASE DATA'!I43:R43), 'CASE DATA'!K43+'CASE DATA'!O43)</f>
        <v>0</v>
      </c>
      <c r="D43" s="157">
        <f xml:space="preserve"> IF(OR(B43="DISM", B43="JWV", B43="JUV", B43="CIV"), 0, 'CASE DATA'!J43+'CASE DATA'!L43+'CASE DATA'!M43+'CASE DATA'!P43+'CASE DATA'!Q43+'CASE DATA'!R43)</f>
        <v>0</v>
      </c>
      <c r="E43" s="158">
        <f xml:space="preserve"> IF(OR(B43="DISM", B43="JWV", B43="JUV", B43="CIV"), 0, 'CASE DATA'!I43+'CASE DATA'!N43)</f>
        <v>0</v>
      </c>
      <c r="F43" s="170"/>
    </row>
    <row r="44" spans="1:6" x14ac:dyDescent="0.3">
      <c r="A44" s="152" t="str">
        <f xml:space="preserve"> IF('CASE DATA'!A44="","",'CASE DATA'!A44)</f>
        <v/>
      </c>
      <c r="B44" s="168" t="str">
        <f xml:space="preserve"> IF('CASE DATA'!A44&lt;&gt;"",IF('CASE DATA'!F44=0, "open charge", 'CASE DATA'!F44),"")</f>
        <v/>
      </c>
      <c r="C44" s="156">
        <f xml:space="preserve"> IF(OR(B44="DISM", B44="JWV", B44="JUV", B44="CIV"), SUM('CASE DATA'!I44:R44), 'CASE DATA'!K44+'CASE DATA'!O44)</f>
        <v>0</v>
      </c>
      <c r="D44" s="157">
        <f xml:space="preserve"> IF(OR(B44="DISM", B44="JWV", B44="JUV", B44="CIV"), 0, 'CASE DATA'!J44+'CASE DATA'!L44+'CASE DATA'!M44+'CASE DATA'!P44+'CASE DATA'!Q44+'CASE DATA'!R44)</f>
        <v>0</v>
      </c>
      <c r="E44" s="158">
        <f xml:space="preserve"> IF(OR(B44="DISM", B44="JWV", B44="JUV", B44="CIV"), 0, 'CASE DATA'!I44+'CASE DATA'!N44)</f>
        <v>0</v>
      </c>
      <c r="F44" s="170"/>
    </row>
    <row r="45" spans="1:6" x14ac:dyDescent="0.3">
      <c r="A45" s="152" t="str">
        <f xml:space="preserve"> IF('CASE DATA'!A45="","",'CASE DATA'!A45)</f>
        <v/>
      </c>
      <c r="B45" s="168" t="str">
        <f xml:space="preserve"> IF('CASE DATA'!A45&lt;&gt;"",IF('CASE DATA'!F45=0, "open charge", 'CASE DATA'!F45),"")</f>
        <v/>
      </c>
      <c r="C45" s="156">
        <f xml:space="preserve"> IF(OR(B45="DISM", B45="JWV", B45="JUV", B45="CIV"), SUM('CASE DATA'!I45:R45), 'CASE DATA'!K45+'CASE DATA'!O45)</f>
        <v>0</v>
      </c>
      <c r="D45" s="157">
        <f xml:space="preserve"> IF(OR(B45="DISM", B45="JWV", B45="JUV", B45="CIV"), 0, 'CASE DATA'!J45+'CASE DATA'!L45+'CASE DATA'!M45+'CASE DATA'!P45+'CASE DATA'!Q45+'CASE DATA'!R45)</f>
        <v>0</v>
      </c>
      <c r="E45" s="158">
        <f xml:space="preserve"> IF(OR(B45="DISM", B45="JWV", B45="JUV", B45="CIV"), 0, 'CASE DATA'!I45+'CASE DATA'!N45)</f>
        <v>0</v>
      </c>
      <c r="F45" s="141"/>
    </row>
    <row r="46" spans="1:6" x14ac:dyDescent="0.3">
      <c r="A46" s="152" t="str">
        <f xml:space="preserve"> IF('CASE DATA'!A46="","",'CASE DATA'!A46)</f>
        <v/>
      </c>
      <c r="B46" s="168" t="str">
        <f xml:space="preserve"> IF('CASE DATA'!A46&lt;&gt;"",IF('CASE DATA'!F46=0, "open charge", 'CASE DATA'!F46),"")</f>
        <v/>
      </c>
      <c r="C46" s="156">
        <f xml:space="preserve"> IF(OR(B46="DISM", B46="JWV", B46="JUV", B46="CIV"), SUM('CASE DATA'!I46:R46), 'CASE DATA'!K46+'CASE DATA'!O46)</f>
        <v>0</v>
      </c>
      <c r="D46" s="157">
        <f xml:space="preserve"> IF(OR(B46="DISM", B46="JWV", B46="JUV", B46="CIV"), 0, 'CASE DATA'!J46+'CASE DATA'!L46+'CASE DATA'!M46+'CASE DATA'!P46+'CASE DATA'!Q46+'CASE DATA'!R46)</f>
        <v>0</v>
      </c>
      <c r="E46" s="158">
        <f xml:space="preserve"> IF(OR(B46="DISM", B46="JWV", B46="JUV", B46="CIV"), 0, 'CASE DATA'!I46+'CASE DATA'!N46)</f>
        <v>0</v>
      </c>
      <c r="F46" s="170"/>
    </row>
    <row r="47" spans="1:6" x14ac:dyDescent="0.3">
      <c r="A47" s="152" t="str">
        <f xml:space="preserve"> IF('CASE DATA'!A47="","",'CASE DATA'!A47)</f>
        <v/>
      </c>
      <c r="B47" s="168" t="str">
        <f xml:space="preserve"> IF('CASE DATA'!A47&lt;&gt;"",IF('CASE DATA'!F47=0, "open charge", 'CASE DATA'!F47),"")</f>
        <v/>
      </c>
      <c r="C47" s="156">
        <f xml:space="preserve"> IF(OR(B47="DISM", B47="JWV", B47="JUV", B47="CIV"), SUM('CASE DATA'!I47:R47), 'CASE DATA'!K47+'CASE DATA'!O47)</f>
        <v>0</v>
      </c>
      <c r="D47" s="157">
        <f xml:space="preserve"> IF(OR(B47="DISM", B47="JWV", B47="JUV", B47="CIV"), 0, 'CASE DATA'!J47+'CASE DATA'!L47+'CASE DATA'!M47+'CASE DATA'!P47+'CASE DATA'!Q47+'CASE DATA'!R47)</f>
        <v>0</v>
      </c>
      <c r="E47" s="158">
        <f xml:space="preserve"> IF(OR(B47="DISM", B47="JWV", B47="JUV", B47="CIV"), 0, 'CASE DATA'!I47+'CASE DATA'!N47)</f>
        <v>0</v>
      </c>
      <c r="F47" s="170"/>
    </row>
    <row r="48" spans="1:6" x14ac:dyDescent="0.3">
      <c r="A48" s="152" t="str">
        <f xml:space="preserve"> IF('CASE DATA'!A48="","",'CASE DATA'!A48)</f>
        <v/>
      </c>
      <c r="B48" s="168" t="str">
        <f xml:space="preserve"> IF('CASE DATA'!A48&lt;&gt;"",IF('CASE DATA'!F48=0, "open charge", 'CASE DATA'!F48),"")</f>
        <v/>
      </c>
      <c r="C48" s="156">
        <f xml:space="preserve"> IF(OR(B48="DISM", B48="JWV", B48="JUV", B48="CIV"), SUM('CASE DATA'!I48:R48), 'CASE DATA'!K48+'CASE DATA'!O48)</f>
        <v>0</v>
      </c>
      <c r="D48" s="157">
        <f xml:space="preserve"> IF(OR(B48="DISM", B48="JWV", B48="JUV", B48="CIV"), 0, 'CASE DATA'!J48+'CASE DATA'!L48+'CASE DATA'!M48+'CASE DATA'!P48+'CASE DATA'!Q48+'CASE DATA'!R48)</f>
        <v>0</v>
      </c>
      <c r="E48" s="158">
        <f xml:space="preserve"> IF(OR(B48="DISM", B48="JWV", B48="JUV", B48="CIV"), 0, 'CASE DATA'!I48+'CASE DATA'!N48)</f>
        <v>0</v>
      </c>
      <c r="F48" s="170"/>
    </row>
    <row r="49" spans="1:6" x14ac:dyDescent="0.3">
      <c r="A49" s="152" t="str">
        <f xml:space="preserve"> IF('CASE DATA'!A49="","",'CASE DATA'!A49)</f>
        <v/>
      </c>
      <c r="B49" s="168" t="str">
        <f xml:space="preserve"> IF('CASE DATA'!A49&lt;&gt;"",IF('CASE DATA'!F49=0, "open charge", 'CASE DATA'!F49),"")</f>
        <v/>
      </c>
      <c r="C49" s="156">
        <f xml:space="preserve"> IF(OR(B49="DISM", B49="JWV", B49="JUV", B49="CIV"), SUM('CASE DATA'!I49:R49), 'CASE DATA'!K49+'CASE DATA'!O49)</f>
        <v>0</v>
      </c>
      <c r="D49" s="157">
        <f xml:space="preserve"> IF(OR(B49="DISM", B49="JWV", B49="JUV", B49="CIV"), 0, 'CASE DATA'!J49+'CASE DATA'!L49+'CASE DATA'!M49+'CASE DATA'!P49+'CASE DATA'!Q49+'CASE DATA'!R49)</f>
        <v>0</v>
      </c>
      <c r="E49" s="158">
        <f xml:space="preserve"> IF(OR(B49="DISM", B49="JWV", B49="JUV", B49="CIV"), 0, 'CASE DATA'!I49+'CASE DATA'!N49)</f>
        <v>0</v>
      </c>
      <c r="F49" s="170"/>
    </row>
    <row r="50" spans="1:6" x14ac:dyDescent="0.3">
      <c r="A50" s="152" t="str">
        <f xml:space="preserve"> IF('CASE DATA'!A50="","",'CASE DATA'!A50)</f>
        <v/>
      </c>
      <c r="B50" s="168" t="str">
        <f xml:space="preserve"> IF('CASE DATA'!A50&lt;&gt;"",IF('CASE DATA'!F50=0, "open charge", 'CASE DATA'!F50),"")</f>
        <v/>
      </c>
      <c r="C50" s="156">
        <f xml:space="preserve"> IF(OR(B50="DISM", B50="JWV", B50="JUV", B50="CIV"), SUM('CASE DATA'!I50:R50), 'CASE DATA'!K50+'CASE DATA'!O50)</f>
        <v>0</v>
      </c>
      <c r="D50" s="157">
        <f xml:space="preserve"> IF(OR(B50="DISM", B50="JWV", B50="JUV", B50="CIV"), 0, 'CASE DATA'!J50+'CASE DATA'!L50+'CASE DATA'!M50+'CASE DATA'!P50+'CASE DATA'!Q50+'CASE DATA'!R50)</f>
        <v>0</v>
      </c>
      <c r="E50" s="158">
        <f xml:space="preserve"> IF(OR(B50="DISM", B50="JWV", B50="JUV", B50="CIV"), 0, 'CASE DATA'!I50+'CASE DATA'!N50)</f>
        <v>0</v>
      </c>
      <c r="F50" s="170"/>
    </row>
    <row r="51" spans="1:6" x14ac:dyDescent="0.3">
      <c r="A51" s="152" t="str">
        <f xml:space="preserve"> IF('CASE DATA'!A51="","",'CASE DATA'!A51)</f>
        <v/>
      </c>
      <c r="B51" s="168" t="str">
        <f xml:space="preserve"> IF('CASE DATA'!A51&lt;&gt;"",IF('CASE DATA'!F51=0, "open charge", 'CASE DATA'!F51),"")</f>
        <v/>
      </c>
      <c r="C51" s="156">
        <f xml:space="preserve"> IF(OR(B51="DISM", B51="JWV", B51="JUV", B51="CIV"), SUM('CASE DATA'!I51:R51), 'CASE DATA'!K51+'CASE DATA'!O51)</f>
        <v>0</v>
      </c>
      <c r="D51" s="157">
        <f xml:space="preserve"> IF(OR(B51="DISM", B51="JWV", B51="JUV", B51="CIV"), 0, 'CASE DATA'!J51+'CASE DATA'!L51+'CASE DATA'!M51+'CASE DATA'!P51+'CASE DATA'!Q51+'CASE DATA'!R51)</f>
        <v>0</v>
      </c>
      <c r="E51" s="158">
        <f xml:space="preserve"> IF(OR(B51="DISM", B51="JWV", B51="JUV", B51="CIV"), 0, 'CASE DATA'!I51+'CASE DATA'!N51)</f>
        <v>0</v>
      </c>
      <c r="F51" s="170"/>
    </row>
    <row r="52" spans="1:6" x14ac:dyDescent="0.3">
      <c r="A52" s="152" t="str">
        <f xml:space="preserve"> IF('CASE DATA'!A52="","",'CASE DATA'!A52)</f>
        <v/>
      </c>
      <c r="B52" s="168" t="str">
        <f xml:space="preserve"> IF('CASE DATA'!A52&lt;&gt;"",IF('CASE DATA'!F52=0, "open charge", 'CASE DATA'!F52),"")</f>
        <v/>
      </c>
      <c r="C52" s="156">
        <f xml:space="preserve"> IF(OR(B52="DISM", B52="JWV", B52="JUV", B52="CIV"), SUM('CASE DATA'!I52:R52), 'CASE DATA'!K52+'CASE DATA'!O52)</f>
        <v>0</v>
      </c>
      <c r="D52" s="157">
        <f xml:space="preserve"> IF(OR(B52="DISM", B52="JWV", B52="JUV", B52="CIV"), 0, 'CASE DATA'!J52+'CASE DATA'!L52+'CASE DATA'!M52+'CASE DATA'!P52+'CASE DATA'!Q52+'CASE DATA'!R52)</f>
        <v>0</v>
      </c>
      <c r="E52" s="158">
        <f xml:space="preserve"> IF(OR(B52="DISM", B52="JWV", B52="JUV", B52="CIV"), 0, 'CASE DATA'!I52+'CASE DATA'!N52)</f>
        <v>0</v>
      </c>
      <c r="F52" s="170"/>
    </row>
    <row r="53" spans="1:6" x14ac:dyDescent="0.3">
      <c r="A53" s="152" t="str">
        <f xml:space="preserve"> IF('CASE DATA'!A53="","",'CASE DATA'!A53)</f>
        <v/>
      </c>
      <c r="B53" s="168" t="str">
        <f xml:space="preserve"> IF('CASE DATA'!A53&lt;&gt;"",IF('CASE DATA'!F53=0, "open charge", 'CASE DATA'!F53),"")</f>
        <v/>
      </c>
      <c r="C53" s="156">
        <f xml:space="preserve"> IF(OR(B53="DISM", B53="JWV", B53="JUV", B53="CIV"), SUM('CASE DATA'!I53:R53), 'CASE DATA'!K53+'CASE DATA'!O53)</f>
        <v>0</v>
      </c>
      <c r="D53" s="157">
        <f xml:space="preserve"> IF(OR(B53="DISM", B53="JWV", B53="JUV", B53="CIV"), 0, 'CASE DATA'!J53+'CASE DATA'!L53+'CASE DATA'!M53+'CASE DATA'!P53+'CASE DATA'!Q53+'CASE DATA'!R53)</f>
        <v>0</v>
      </c>
      <c r="E53" s="158">
        <f xml:space="preserve"> IF(OR(B53="DISM", B53="JWV", B53="JUV", B53="CIV"), 0, 'CASE DATA'!I53+'CASE DATA'!N53)</f>
        <v>0</v>
      </c>
      <c r="F53" s="170"/>
    </row>
    <row r="54" spans="1:6" x14ac:dyDescent="0.3">
      <c r="A54" s="152" t="str">
        <f xml:space="preserve"> IF('CASE DATA'!A54="","",'CASE DATA'!A54)</f>
        <v/>
      </c>
      <c r="B54" s="168" t="str">
        <f xml:space="preserve"> IF('CASE DATA'!A54&lt;&gt;"",IF('CASE DATA'!F54=0, "open charge", 'CASE DATA'!F54),"")</f>
        <v/>
      </c>
      <c r="C54" s="156">
        <f xml:space="preserve"> IF(OR(B54="DISM", B54="JWV", B54="JUV", B54="CIV"), SUM('CASE DATA'!I54:R54), 'CASE DATA'!K54+'CASE DATA'!O54)</f>
        <v>0</v>
      </c>
      <c r="D54" s="157">
        <f xml:space="preserve"> IF(OR(B54="DISM", B54="JWV", B54="JUV", B54="CIV"), 0, 'CASE DATA'!J54+'CASE DATA'!L54+'CASE DATA'!M54+'CASE DATA'!P54+'CASE DATA'!Q54+'CASE DATA'!R54)</f>
        <v>0</v>
      </c>
      <c r="E54" s="158">
        <f xml:space="preserve"> IF(OR(B54="DISM", B54="JWV", B54="JUV", B54="CIV"), 0, 'CASE DATA'!I54+'CASE DATA'!N54)</f>
        <v>0</v>
      </c>
      <c r="F54" s="170"/>
    </row>
    <row r="55" spans="1:6" x14ac:dyDescent="0.3">
      <c r="A55" s="152" t="str">
        <f xml:space="preserve"> IF('CASE DATA'!A55="","",'CASE DATA'!A55)</f>
        <v/>
      </c>
      <c r="B55" s="168" t="str">
        <f xml:space="preserve"> IF('CASE DATA'!A55&lt;&gt;"",IF('CASE DATA'!F55=0, "open charge", 'CASE DATA'!F55),"")</f>
        <v/>
      </c>
      <c r="C55" s="156">
        <f xml:space="preserve"> IF(OR(B55="DISM", B55="JWV", B55="JUV", B55="CIV"), SUM('CASE DATA'!I55:R55), 'CASE DATA'!K55+'CASE DATA'!O55)</f>
        <v>0</v>
      </c>
      <c r="D55" s="157">
        <f xml:space="preserve"> IF(OR(B55="DISM", B55="JWV", B55="JUV", B55="CIV"), 0, 'CASE DATA'!J55+'CASE DATA'!L55+'CASE DATA'!M55+'CASE DATA'!P55+'CASE DATA'!Q55+'CASE DATA'!R55)</f>
        <v>0</v>
      </c>
      <c r="E55" s="158">
        <f xml:space="preserve"> IF(OR(B55="DISM", B55="JWV", B55="JUV", B55="CIV"), 0, 'CASE DATA'!I55+'CASE DATA'!N55)</f>
        <v>0</v>
      </c>
      <c r="F55" s="170"/>
    </row>
    <row r="56" spans="1:6" x14ac:dyDescent="0.3">
      <c r="A56" s="152" t="str">
        <f xml:space="preserve"> IF('CASE DATA'!A56="","",'CASE DATA'!A56)</f>
        <v/>
      </c>
      <c r="B56" s="168" t="str">
        <f xml:space="preserve"> IF('CASE DATA'!A56&lt;&gt;"",IF('CASE DATA'!F56=0, "open charge", 'CASE DATA'!F56),"")</f>
        <v/>
      </c>
      <c r="C56" s="156">
        <f xml:space="preserve"> IF(OR(B56="DISM", B56="JWV", B56="JUV", B56="CIV"), SUM('CASE DATA'!I56:R56), 'CASE DATA'!K56+'CASE DATA'!O56)</f>
        <v>0</v>
      </c>
      <c r="D56" s="157">
        <f xml:space="preserve"> IF(OR(B56="DISM", B56="JWV", B56="JUV", B56="CIV"), 0, 'CASE DATA'!J56+'CASE DATA'!L56+'CASE DATA'!M56+'CASE DATA'!P56+'CASE DATA'!Q56+'CASE DATA'!R56)</f>
        <v>0</v>
      </c>
      <c r="E56" s="158">
        <f xml:space="preserve"> IF(OR(B56="DISM", B56="JWV", B56="JUV", B56="CIV"), 0, 'CASE DATA'!I56+'CASE DATA'!N56)</f>
        <v>0</v>
      </c>
      <c r="F56" s="170"/>
    </row>
    <row r="57" spans="1:6" x14ac:dyDescent="0.3">
      <c r="A57" s="152" t="str">
        <f xml:space="preserve"> IF('CASE DATA'!A57="","",'CASE DATA'!A57)</f>
        <v/>
      </c>
      <c r="B57" s="168" t="str">
        <f xml:space="preserve"> IF('CASE DATA'!A57&lt;&gt;"",IF('CASE DATA'!F57=0, "open charge", 'CASE DATA'!F57),"")</f>
        <v/>
      </c>
      <c r="C57" s="156">
        <f xml:space="preserve"> IF(OR(B57="DISM", B57="JWV", B57="JUV", B57="CIV"), SUM('CASE DATA'!I57:R57), 'CASE DATA'!K57+'CASE DATA'!O57)</f>
        <v>0</v>
      </c>
      <c r="D57" s="157">
        <f xml:space="preserve"> IF(OR(B57="DISM", B57="JWV", B57="JUV", B57="CIV"), 0, 'CASE DATA'!J57+'CASE DATA'!L57+'CASE DATA'!M57+'CASE DATA'!P57+'CASE DATA'!Q57+'CASE DATA'!R57)</f>
        <v>0</v>
      </c>
      <c r="E57" s="158">
        <f xml:space="preserve"> IF(OR(B57="DISM", B57="JWV", B57="JUV", B57="CIV"), 0, 'CASE DATA'!I57+'CASE DATA'!N57)</f>
        <v>0</v>
      </c>
      <c r="F57" s="170"/>
    </row>
    <row r="58" spans="1:6" x14ac:dyDescent="0.3">
      <c r="A58" s="152" t="str">
        <f xml:space="preserve"> IF('CASE DATA'!A58="","",'CASE DATA'!A58)</f>
        <v/>
      </c>
      <c r="B58" s="168" t="str">
        <f xml:space="preserve"> IF('CASE DATA'!A58&lt;&gt;"",IF('CASE DATA'!F58=0, "open charge", 'CASE DATA'!F58),"")</f>
        <v/>
      </c>
      <c r="C58" s="156">
        <f xml:space="preserve"> IF(OR(B58="DISM", B58="JWV", B58="JUV", B58="CIV"), SUM('CASE DATA'!I58:R58), 'CASE DATA'!K58+'CASE DATA'!O58)</f>
        <v>0</v>
      </c>
      <c r="D58" s="157">
        <f xml:space="preserve"> IF(OR(B58="DISM", B58="JWV", B58="JUV", B58="CIV"), 0, 'CASE DATA'!J58+'CASE DATA'!L58+'CASE DATA'!M58+'CASE DATA'!P58+'CASE DATA'!Q58+'CASE DATA'!R58)</f>
        <v>0</v>
      </c>
      <c r="E58" s="158">
        <f xml:space="preserve"> IF(OR(B58="DISM", B58="JWV", B58="JUV", B58="CIV"), 0, 'CASE DATA'!I58+'CASE DATA'!N58)</f>
        <v>0</v>
      </c>
      <c r="F58" s="170"/>
    </row>
    <row r="59" spans="1:6" x14ac:dyDescent="0.3">
      <c r="A59" s="152" t="str">
        <f xml:space="preserve"> IF('CASE DATA'!A59="","",'CASE DATA'!A59)</f>
        <v/>
      </c>
      <c r="B59" s="168" t="str">
        <f xml:space="preserve"> IF('CASE DATA'!A59&lt;&gt;"",IF('CASE DATA'!F59=0, "open charge", 'CASE DATA'!F59),"")</f>
        <v/>
      </c>
      <c r="C59" s="156">
        <f xml:space="preserve"> IF(OR(B59="DISM", B59="JWV", B59="JUV", B59="CIV"), SUM('CASE DATA'!I59:R59), 'CASE DATA'!K59+'CASE DATA'!O59)</f>
        <v>0</v>
      </c>
      <c r="D59" s="157">
        <f xml:space="preserve"> IF(OR(B59="DISM", B59="JWV", B59="JUV", B59="CIV"), 0, 'CASE DATA'!J59+'CASE DATA'!L59+'CASE DATA'!M59+'CASE DATA'!P59+'CASE DATA'!Q59+'CASE DATA'!R59)</f>
        <v>0</v>
      </c>
      <c r="E59" s="158">
        <f xml:space="preserve"> IF(OR(B59="DISM", B59="JWV", B59="JUV", B59="CIV"), 0, 'CASE DATA'!I59+'CASE DATA'!N59)</f>
        <v>0</v>
      </c>
      <c r="F59" s="170"/>
    </row>
    <row r="60" spans="1:6" x14ac:dyDescent="0.3">
      <c r="A60" s="152" t="str">
        <f xml:space="preserve"> IF('CASE DATA'!A60="","",'CASE DATA'!A60)</f>
        <v/>
      </c>
      <c r="B60" s="168" t="str">
        <f xml:space="preserve"> IF('CASE DATA'!A60&lt;&gt;"",IF('CASE DATA'!F60=0, "open charge", 'CASE DATA'!F60),"")</f>
        <v/>
      </c>
      <c r="C60" s="156">
        <f xml:space="preserve"> IF(OR(B60="DISM", B60="JWV", B60="JUV", B60="CIV"), SUM('CASE DATA'!I60:R60), 'CASE DATA'!K60+'CASE DATA'!O60)</f>
        <v>0</v>
      </c>
      <c r="D60" s="157">
        <f xml:space="preserve"> IF(OR(B60="DISM", B60="JWV", B60="JUV", B60="CIV"), 0, 'CASE DATA'!J60+'CASE DATA'!L60+'CASE DATA'!M60+'CASE DATA'!P60+'CASE DATA'!Q60+'CASE DATA'!R60)</f>
        <v>0</v>
      </c>
      <c r="E60" s="158">
        <f xml:space="preserve"> IF(OR(B60="DISM", B60="JWV", B60="JUV", B60="CIV"), 0, 'CASE DATA'!I60+'CASE DATA'!N60)</f>
        <v>0</v>
      </c>
      <c r="F60" s="170"/>
    </row>
    <row r="61" spans="1:6" x14ac:dyDescent="0.3">
      <c r="A61" s="152" t="str">
        <f xml:space="preserve"> IF('CASE DATA'!A61="","",'CASE DATA'!A61)</f>
        <v/>
      </c>
      <c r="B61" s="168" t="str">
        <f xml:space="preserve"> IF('CASE DATA'!A61&lt;&gt;"",IF('CASE DATA'!F61=0, "open charge", 'CASE DATA'!F61),"")</f>
        <v/>
      </c>
      <c r="C61" s="156">
        <f xml:space="preserve"> IF(OR(B61="DISM", B61="JWV", B61="JUV", B61="CIV"), SUM('CASE DATA'!I61:R61), 'CASE DATA'!K61+'CASE DATA'!O61)</f>
        <v>0</v>
      </c>
      <c r="D61" s="157">
        <f xml:space="preserve"> IF(OR(B61="DISM", B61="JWV", B61="JUV", B61="CIV"), 0, 'CASE DATA'!J61+'CASE DATA'!L61+'CASE DATA'!M61+'CASE DATA'!P61+'CASE DATA'!Q61+'CASE DATA'!R61)</f>
        <v>0</v>
      </c>
      <c r="E61" s="158">
        <f xml:space="preserve"> IF(OR(B61="DISM", B61="JWV", B61="JUV", B61="CIV"), 0, 'CASE DATA'!I61+'CASE DATA'!N61)</f>
        <v>0</v>
      </c>
      <c r="F61" s="170"/>
    </row>
    <row r="62" spans="1:6" x14ac:dyDescent="0.3">
      <c r="A62" s="152" t="str">
        <f xml:space="preserve"> IF('CASE DATA'!A62="","",'CASE DATA'!A62)</f>
        <v/>
      </c>
      <c r="B62" s="168" t="str">
        <f xml:space="preserve"> IF('CASE DATA'!A62&lt;&gt;"",IF('CASE DATA'!F62=0, "open charge", 'CASE DATA'!F62),"")</f>
        <v/>
      </c>
      <c r="C62" s="156">
        <f xml:space="preserve"> IF(OR(B62="DISM", B62="JWV", B62="JUV", B62="CIV"), SUM('CASE DATA'!I62:R62), 'CASE DATA'!K62+'CASE DATA'!O62)</f>
        <v>0</v>
      </c>
      <c r="D62" s="157">
        <f xml:space="preserve"> IF(OR(B62="DISM", B62="JWV", B62="JUV", B62="CIV"), 0, 'CASE DATA'!J62+'CASE DATA'!L62+'CASE DATA'!M62+'CASE DATA'!P62+'CASE DATA'!Q62+'CASE DATA'!R62)</f>
        <v>0</v>
      </c>
      <c r="E62" s="158">
        <f xml:space="preserve"> IF(OR(B62="DISM", B62="JWV", B62="JUV", B62="CIV"), 0, 'CASE DATA'!I62+'CASE DATA'!N62)</f>
        <v>0</v>
      </c>
      <c r="F62" s="170"/>
    </row>
    <row r="63" spans="1:6" x14ac:dyDescent="0.3">
      <c r="A63" s="152" t="str">
        <f xml:space="preserve"> IF('CASE DATA'!A63="","",'CASE DATA'!A63)</f>
        <v/>
      </c>
      <c r="B63" s="168" t="str">
        <f xml:space="preserve"> IF('CASE DATA'!A63&lt;&gt;"",IF('CASE DATA'!F63=0, "open charge", 'CASE DATA'!F63),"")</f>
        <v/>
      </c>
      <c r="C63" s="156">
        <f xml:space="preserve"> IF(OR(B63="DISM", B63="JWV", B63="JUV", B63="CIV"), SUM('CASE DATA'!I63:R63), 'CASE DATA'!K63+'CASE DATA'!O63)</f>
        <v>0</v>
      </c>
      <c r="D63" s="157">
        <f xml:space="preserve"> IF(OR(B63="DISM", B63="JWV", B63="JUV", B63="CIV"), 0, 'CASE DATA'!J63+'CASE DATA'!L63+'CASE DATA'!M63+'CASE DATA'!P63+'CASE DATA'!Q63+'CASE DATA'!R63)</f>
        <v>0</v>
      </c>
      <c r="E63" s="158">
        <f xml:space="preserve"> IF(OR(B63="DISM", B63="JWV", B63="JUV", B63="CIV"), 0, 'CASE DATA'!I63+'CASE DATA'!N63)</f>
        <v>0</v>
      </c>
      <c r="F63" s="170"/>
    </row>
    <row r="64" spans="1:6" x14ac:dyDescent="0.3">
      <c r="A64" s="152" t="str">
        <f xml:space="preserve"> IF('CASE DATA'!A64="","",'CASE DATA'!A64)</f>
        <v/>
      </c>
      <c r="B64" s="168" t="str">
        <f xml:space="preserve"> IF('CASE DATA'!A64&lt;&gt;"",IF('CASE DATA'!F64=0, "open charge", 'CASE DATA'!F64),"")</f>
        <v/>
      </c>
      <c r="C64" s="156">
        <f xml:space="preserve"> IF(OR(B64="DISM", B64="JWV", B64="JUV", B64="CIV"), SUM('CASE DATA'!I64:R64), 'CASE DATA'!K64+'CASE DATA'!O64)</f>
        <v>0</v>
      </c>
      <c r="D64" s="157">
        <f xml:space="preserve"> IF(OR(B64="DISM", B64="JWV", B64="JUV", B64="CIV"), 0, 'CASE DATA'!J64+'CASE DATA'!L64+'CASE DATA'!M64+'CASE DATA'!P64+'CASE DATA'!Q64+'CASE DATA'!R64)</f>
        <v>0</v>
      </c>
      <c r="E64" s="158">
        <f xml:space="preserve"> IF(OR(B64="DISM", B64="JWV", B64="JUV", B64="CIV"), 0, 'CASE DATA'!I64+'CASE DATA'!N64)</f>
        <v>0</v>
      </c>
      <c r="F64" s="170"/>
    </row>
    <row r="65" spans="1:6" x14ac:dyDescent="0.3">
      <c r="A65" s="152" t="str">
        <f xml:space="preserve"> IF('CASE DATA'!A65="","",'CASE DATA'!A65)</f>
        <v/>
      </c>
      <c r="B65" s="168" t="str">
        <f xml:space="preserve"> IF('CASE DATA'!A65&lt;&gt;"",IF('CASE DATA'!F65=0, "open charge", 'CASE DATA'!F65),"")</f>
        <v/>
      </c>
      <c r="C65" s="156">
        <f xml:space="preserve"> IF(OR(B65="DISM", B65="JWV", B65="JUV", B65="CIV"), SUM('CASE DATA'!I65:R65), 'CASE DATA'!K65+'CASE DATA'!O65)</f>
        <v>0</v>
      </c>
      <c r="D65" s="157">
        <f xml:space="preserve"> IF(OR(B65="DISM", B65="JWV", B65="JUV", B65="CIV"), 0, 'CASE DATA'!J65+'CASE DATA'!L65+'CASE DATA'!M65+'CASE DATA'!P65+'CASE DATA'!Q65+'CASE DATA'!R65)</f>
        <v>0</v>
      </c>
      <c r="E65" s="158">
        <f xml:space="preserve"> IF(OR(B65="DISM", B65="JWV", B65="JUV", B65="CIV"), 0, 'CASE DATA'!I65+'CASE DATA'!N65)</f>
        <v>0</v>
      </c>
      <c r="F65" s="170"/>
    </row>
    <row r="66" spans="1:6" x14ac:dyDescent="0.3">
      <c r="A66" s="152" t="str">
        <f xml:space="preserve"> IF('CASE DATA'!A66="","",'CASE DATA'!A66)</f>
        <v/>
      </c>
      <c r="B66" s="168" t="str">
        <f xml:space="preserve"> IF('CASE DATA'!A66&lt;&gt;"",IF('CASE DATA'!F66=0, "open charge", 'CASE DATA'!F66),"")</f>
        <v/>
      </c>
      <c r="C66" s="156">
        <f xml:space="preserve"> IF(OR(B66="DISM", B66="JWV", B66="JUV", B66="CIV"), SUM('CASE DATA'!I66:R66), 'CASE DATA'!K66+'CASE DATA'!O66)</f>
        <v>0</v>
      </c>
      <c r="D66" s="157">
        <f xml:space="preserve"> IF(OR(B66="DISM", B66="JWV", B66="JUV", B66="CIV"), 0, 'CASE DATA'!J66+'CASE DATA'!L66+'CASE DATA'!M66+'CASE DATA'!P66+'CASE DATA'!Q66+'CASE DATA'!R66)</f>
        <v>0</v>
      </c>
      <c r="E66" s="158">
        <f xml:space="preserve"> IF(OR(B66="DISM", B66="JWV", B66="JUV", B66="CIV"), 0, 'CASE DATA'!I66+'CASE DATA'!N66)</f>
        <v>0</v>
      </c>
      <c r="F66" s="170"/>
    </row>
    <row r="67" spans="1:6" x14ac:dyDescent="0.3">
      <c r="A67" s="152" t="str">
        <f xml:space="preserve"> IF('CASE DATA'!A67="","",'CASE DATA'!A67)</f>
        <v/>
      </c>
      <c r="B67" s="168" t="str">
        <f xml:space="preserve"> IF('CASE DATA'!A67&lt;&gt;"",IF('CASE DATA'!F67=0, "open charge", 'CASE DATA'!F67),"")</f>
        <v/>
      </c>
      <c r="C67" s="156">
        <f xml:space="preserve"> IF(OR(B67="DISM", B67="JWV", B67="JUV", B67="CIV"), SUM('CASE DATA'!I67:R67), 'CASE DATA'!K67+'CASE DATA'!O67)</f>
        <v>0</v>
      </c>
      <c r="D67" s="157">
        <f xml:space="preserve"> IF(OR(B67="DISM", B67="JWV", B67="JUV", B67="CIV"), 0, 'CASE DATA'!J67+'CASE DATA'!L67+'CASE DATA'!M67+'CASE DATA'!P67+'CASE DATA'!Q67+'CASE DATA'!R67)</f>
        <v>0</v>
      </c>
      <c r="E67" s="158">
        <f xml:space="preserve"> IF(OR(B67="DISM", B67="JWV", B67="JUV", B67="CIV"), 0, 'CASE DATA'!I67+'CASE DATA'!N67)</f>
        <v>0</v>
      </c>
      <c r="F67" s="170"/>
    </row>
    <row r="68" spans="1:6" x14ac:dyDescent="0.3">
      <c r="A68" s="152" t="str">
        <f xml:space="preserve"> IF('CASE DATA'!A68="","",'CASE DATA'!A68)</f>
        <v/>
      </c>
      <c r="B68" s="168" t="str">
        <f xml:space="preserve"> IF('CASE DATA'!A68&lt;&gt;"",IF('CASE DATA'!F68=0, "open charge", 'CASE DATA'!F68),"")</f>
        <v/>
      </c>
      <c r="C68" s="156">
        <f xml:space="preserve"> IF(OR(B68="DISM", B68="JWV", B68="JUV", B68="CIV"), SUM('CASE DATA'!I68:R68), 'CASE DATA'!K68+'CASE DATA'!O68)</f>
        <v>0</v>
      </c>
      <c r="D68" s="157">
        <f xml:space="preserve"> IF(OR(B68="DISM", B68="JWV", B68="JUV", B68="CIV"), 0, 'CASE DATA'!J68+'CASE DATA'!L68+'CASE DATA'!M68+'CASE DATA'!P68+'CASE DATA'!Q68+'CASE DATA'!R68)</f>
        <v>0</v>
      </c>
      <c r="E68" s="158">
        <f xml:space="preserve"> IF(OR(B68="DISM", B68="JWV", B68="JUV", B68="CIV"), 0, 'CASE DATA'!I68+'CASE DATA'!N68)</f>
        <v>0</v>
      </c>
      <c r="F68" s="170"/>
    </row>
    <row r="69" spans="1:6" x14ac:dyDescent="0.3">
      <c r="A69" s="152" t="str">
        <f xml:space="preserve"> IF('CASE DATA'!A69="","",'CASE DATA'!A69)</f>
        <v/>
      </c>
      <c r="B69" s="168" t="str">
        <f xml:space="preserve"> IF('CASE DATA'!A69&lt;&gt;"",IF('CASE DATA'!F69=0, "open charge", 'CASE DATA'!F69),"")</f>
        <v/>
      </c>
      <c r="C69" s="156">
        <f xml:space="preserve"> IF(OR(B69="DISM", B69="JWV", B69="JUV", B69="CIV"), SUM('CASE DATA'!I69:R69), 'CASE DATA'!K69+'CASE DATA'!O69)</f>
        <v>0</v>
      </c>
      <c r="D69" s="157">
        <f xml:space="preserve"> IF(OR(B69="DISM", B69="JWV", B69="JUV", B69="CIV"), 0, 'CASE DATA'!J69+'CASE DATA'!L69+'CASE DATA'!M69+'CASE DATA'!P69+'CASE DATA'!Q69+'CASE DATA'!R69)</f>
        <v>0</v>
      </c>
      <c r="E69" s="158">
        <f xml:space="preserve"> IF(OR(B69="DISM", B69="JWV", B69="JUV", B69="CIV"), 0, 'CASE DATA'!I69+'CASE DATA'!N69)</f>
        <v>0</v>
      </c>
      <c r="F69" s="170"/>
    </row>
    <row r="70" spans="1:6" x14ac:dyDescent="0.3">
      <c r="A70" s="152" t="str">
        <f xml:space="preserve"> IF('CASE DATA'!A70="","",'CASE DATA'!A70)</f>
        <v/>
      </c>
      <c r="B70" s="168" t="str">
        <f xml:space="preserve"> IF('CASE DATA'!A70&lt;&gt;"",IF('CASE DATA'!F70=0, "open charge", 'CASE DATA'!F70),"")</f>
        <v/>
      </c>
      <c r="C70" s="156">
        <f xml:space="preserve"> IF(OR(B70="DISM", B70="JWV", B70="JUV", B70="CIV"), SUM('CASE DATA'!I70:R70), 'CASE DATA'!K70+'CASE DATA'!O70)</f>
        <v>0</v>
      </c>
      <c r="D70" s="157">
        <f xml:space="preserve"> IF(OR(B70="DISM", B70="JWV", B70="JUV", B70="CIV"), 0, 'CASE DATA'!J70+'CASE DATA'!L70+'CASE DATA'!M70+'CASE DATA'!P70+'CASE DATA'!Q70+'CASE DATA'!R70)</f>
        <v>0</v>
      </c>
      <c r="E70" s="158">
        <f xml:space="preserve"> IF(OR(B70="DISM", B70="JWV", B70="JUV", B70="CIV"), 0, 'CASE DATA'!I70+'CASE DATA'!N70)</f>
        <v>0</v>
      </c>
      <c r="F70" s="170"/>
    </row>
    <row r="71" spans="1:6" x14ac:dyDescent="0.3">
      <c r="A71" s="152" t="str">
        <f xml:space="preserve"> IF('CASE DATA'!A71="","",'CASE DATA'!A71)</f>
        <v/>
      </c>
      <c r="B71" s="168" t="str">
        <f xml:space="preserve"> IF('CASE DATA'!A71&lt;&gt;"",IF('CASE DATA'!F71=0, "open charge", 'CASE DATA'!F71),"")</f>
        <v/>
      </c>
      <c r="C71" s="156">
        <f xml:space="preserve"> IF(OR(B71="DISM", B71="JWV", B71="JUV", B71="CIV"), SUM('CASE DATA'!I71:R71), 'CASE DATA'!K71+'CASE DATA'!O71)</f>
        <v>0</v>
      </c>
      <c r="D71" s="157">
        <f xml:space="preserve"> IF(OR(B71="DISM", B71="JWV", B71="JUV", B71="CIV"), 0, 'CASE DATA'!J71+'CASE DATA'!L71+'CASE DATA'!M71+'CASE DATA'!P71+'CASE DATA'!Q71+'CASE DATA'!R71)</f>
        <v>0</v>
      </c>
      <c r="E71" s="158">
        <f xml:space="preserve"> IF(OR(B71="DISM", B71="JWV", B71="JUV", B71="CIV"), 0, 'CASE DATA'!I71+'CASE DATA'!N71)</f>
        <v>0</v>
      </c>
      <c r="F71" s="170"/>
    </row>
    <row r="72" spans="1:6" x14ac:dyDescent="0.3">
      <c r="A72" s="152" t="str">
        <f xml:space="preserve"> IF('CASE DATA'!A72="","",'CASE DATA'!A72)</f>
        <v/>
      </c>
      <c r="B72" s="168" t="str">
        <f xml:space="preserve"> IF('CASE DATA'!A72&lt;&gt;"",IF('CASE DATA'!F72=0, "open charge", 'CASE DATA'!F72),"")</f>
        <v/>
      </c>
      <c r="C72" s="156">
        <f xml:space="preserve"> IF(OR(B72="DISM", B72="JWV", B72="JUV", B72="CIV"), SUM('CASE DATA'!I72:R72), 'CASE DATA'!K72+'CASE DATA'!O72)</f>
        <v>0</v>
      </c>
      <c r="D72" s="157">
        <f xml:space="preserve"> IF(OR(B72="DISM", B72="JWV", B72="JUV", B72="CIV"), 0, 'CASE DATA'!J72+'CASE DATA'!L72+'CASE DATA'!M72+'CASE DATA'!P72+'CASE DATA'!Q72+'CASE DATA'!R72)</f>
        <v>0</v>
      </c>
      <c r="E72" s="158">
        <f xml:space="preserve"> IF(OR(B72="DISM", B72="JWV", B72="JUV", B72="CIV"), 0, 'CASE DATA'!I72+'CASE DATA'!N72)</f>
        <v>0</v>
      </c>
      <c r="F72" s="170"/>
    </row>
    <row r="73" spans="1:6" x14ac:dyDescent="0.3">
      <c r="A73" s="152" t="str">
        <f xml:space="preserve"> IF('CASE DATA'!A73="","",'CASE DATA'!A73)</f>
        <v/>
      </c>
      <c r="B73" s="168" t="str">
        <f xml:space="preserve"> IF('CASE DATA'!A73&lt;&gt;"",IF('CASE DATA'!F73=0, "open charge", 'CASE DATA'!F73),"")</f>
        <v/>
      </c>
      <c r="C73" s="156">
        <f xml:space="preserve"> IF(OR(B73="DISM", B73="JWV", B73="JUV", B73="CIV"), SUM('CASE DATA'!I73:R73), 'CASE DATA'!K73+'CASE DATA'!O73)</f>
        <v>0</v>
      </c>
      <c r="D73" s="157">
        <f xml:space="preserve"> IF(OR(B73="DISM", B73="JWV", B73="JUV", B73="CIV"), 0, 'CASE DATA'!J73+'CASE DATA'!L73+'CASE DATA'!M73+'CASE DATA'!P73+'CASE DATA'!Q73+'CASE DATA'!R73)</f>
        <v>0</v>
      </c>
      <c r="E73" s="158">
        <f xml:space="preserve"> IF(OR(B73="DISM", B73="JWV", B73="JUV", B73="CIV"), 0, 'CASE DATA'!I73+'CASE DATA'!N73)</f>
        <v>0</v>
      </c>
      <c r="F73" s="170"/>
    </row>
    <row r="74" spans="1:6" x14ac:dyDescent="0.3">
      <c r="A74" s="152" t="str">
        <f xml:space="preserve"> IF('CASE DATA'!A74="","",'CASE DATA'!A74)</f>
        <v/>
      </c>
      <c r="B74" s="168" t="str">
        <f xml:space="preserve"> IF('CASE DATA'!A74&lt;&gt;"",IF('CASE DATA'!F74=0, "open charge", 'CASE DATA'!F74),"")</f>
        <v/>
      </c>
      <c r="C74" s="156">
        <f xml:space="preserve"> IF(OR(B74="DISM", B74="JWV", B74="JUV", B74="CIV"), SUM('CASE DATA'!I74:R74), 'CASE DATA'!K74+'CASE DATA'!O74)</f>
        <v>0</v>
      </c>
      <c r="D74" s="157">
        <f xml:space="preserve"> IF(OR(B74="DISM", B74="JWV", B74="JUV", B74="CIV"), 0, 'CASE DATA'!J74+'CASE DATA'!L74+'CASE DATA'!M74+'CASE DATA'!P74+'CASE DATA'!Q74+'CASE DATA'!R74)</f>
        <v>0</v>
      </c>
      <c r="E74" s="158">
        <f xml:space="preserve"> IF(OR(B74="DISM", B74="JWV", B74="JUV", B74="CIV"), 0, 'CASE DATA'!I74+'CASE DATA'!N74)</f>
        <v>0</v>
      </c>
      <c r="F74" s="170"/>
    </row>
    <row r="75" spans="1:6" x14ac:dyDescent="0.3">
      <c r="A75" s="152" t="str">
        <f xml:space="preserve"> IF('CASE DATA'!A75="","",'CASE DATA'!A75)</f>
        <v/>
      </c>
      <c r="B75" s="168" t="str">
        <f xml:space="preserve"> IF('CASE DATA'!A75&lt;&gt;"",IF('CASE DATA'!F75=0, "open charge", 'CASE DATA'!F75),"")</f>
        <v/>
      </c>
      <c r="C75" s="156">
        <f xml:space="preserve"> IF(OR(B75="DISM", B75="JWV", B75="JUV", B75="CIV"), SUM('CASE DATA'!I75:R75), 'CASE DATA'!K75+'CASE DATA'!O75)</f>
        <v>0</v>
      </c>
      <c r="D75" s="157">
        <f xml:space="preserve"> IF(OR(B75="DISM", B75="JWV", B75="JUV", B75="CIV"), 0, 'CASE DATA'!J75+'CASE DATA'!L75+'CASE DATA'!M75+'CASE DATA'!P75+'CASE DATA'!Q75+'CASE DATA'!R75)</f>
        <v>0</v>
      </c>
      <c r="E75" s="158">
        <f xml:space="preserve"> IF(OR(B75="DISM", B75="JWV", B75="JUV", B75="CIV"), 0, 'CASE DATA'!I75+'CASE DATA'!N75)</f>
        <v>0</v>
      </c>
      <c r="F75" s="170"/>
    </row>
    <row r="76" spans="1:6" x14ac:dyDescent="0.3">
      <c r="A76" s="152" t="str">
        <f xml:space="preserve"> IF('CASE DATA'!A76="","",'CASE DATA'!A76)</f>
        <v/>
      </c>
      <c r="B76" s="168" t="str">
        <f xml:space="preserve"> IF('CASE DATA'!A76&lt;&gt;"",IF('CASE DATA'!F76=0, "open charge", 'CASE DATA'!F76),"")</f>
        <v/>
      </c>
      <c r="C76" s="156">
        <f xml:space="preserve"> IF(OR(B76="DISM", B76="JWV", B76="JUV", B76="CIV"), SUM('CASE DATA'!I76:R76), 'CASE DATA'!K76+'CASE DATA'!O76)</f>
        <v>0</v>
      </c>
      <c r="D76" s="157">
        <f xml:space="preserve"> IF(OR(B76="DISM", B76="JWV", B76="JUV", B76="CIV"), 0, 'CASE DATA'!J76+'CASE DATA'!L76+'CASE DATA'!M76+'CASE DATA'!P76+'CASE DATA'!Q76+'CASE DATA'!R76)</f>
        <v>0</v>
      </c>
      <c r="E76" s="158">
        <f xml:space="preserve"> IF(OR(B76="DISM", B76="JWV", B76="JUV", B76="CIV"), 0, 'CASE DATA'!I76+'CASE DATA'!N76)</f>
        <v>0</v>
      </c>
      <c r="F76" s="170"/>
    </row>
    <row r="77" spans="1:6" x14ac:dyDescent="0.3">
      <c r="A77" s="152" t="str">
        <f xml:space="preserve"> IF('CASE DATA'!A77="","",'CASE DATA'!A77)</f>
        <v/>
      </c>
      <c r="B77" s="168" t="str">
        <f xml:space="preserve"> IF('CASE DATA'!A77&lt;&gt;"",IF('CASE DATA'!F77=0, "open charge", 'CASE DATA'!F77),"")</f>
        <v/>
      </c>
      <c r="C77" s="156">
        <f xml:space="preserve"> IF(OR(B77="DISM", B77="JWV", B77="JUV", B77="CIV"), SUM('CASE DATA'!I77:R77), 'CASE DATA'!K77+'CASE DATA'!O77)</f>
        <v>0</v>
      </c>
      <c r="D77" s="157">
        <f xml:space="preserve"> IF(OR(B77="DISM", B77="JWV", B77="JUV", B77="CIV"), 0, 'CASE DATA'!J77+'CASE DATA'!L77+'CASE DATA'!M77+'CASE DATA'!P77+'CASE DATA'!Q77+'CASE DATA'!R77)</f>
        <v>0</v>
      </c>
      <c r="E77" s="158">
        <f xml:space="preserve"> IF(OR(B77="DISM", B77="JWV", B77="JUV", B77="CIV"), 0, 'CASE DATA'!I77+'CASE DATA'!N77)</f>
        <v>0</v>
      </c>
      <c r="F77" s="170"/>
    </row>
    <row r="78" spans="1:6" x14ac:dyDescent="0.3">
      <c r="A78" s="152" t="str">
        <f xml:space="preserve"> IF('CASE DATA'!A78="","",'CASE DATA'!A78)</f>
        <v/>
      </c>
      <c r="B78" s="168" t="str">
        <f xml:space="preserve"> IF('CASE DATA'!A78&lt;&gt;"",IF('CASE DATA'!F78=0, "open charge", 'CASE DATA'!F78),"")</f>
        <v/>
      </c>
      <c r="C78" s="156">
        <f xml:space="preserve"> IF(OR(B78="DISM", B78="JWV", B78="JUV", B78="CIV"), SUM('CASE DATA'!I78:R78), 'CASE DATA'!K78+'CASE DATA'!O78)</f>
        <v>0</v>
      </c>
      <c r="D78" s="157">
        <f xml:space="preserve"> IF(OR(B78="DISM", B78="JWV", B78="JUV", B78="CIV"), 0, 'CASE DATA'!J78+'CASE DATA'!L78+'CASE DATA'!M78+'CASE DATA'!P78+'CASE DATA'!Q78+'CASE DATA'!R78)</f>
        <v>0</v>
      </c>
      <c r="E78" s="158">
        <f xml:space="preserve"> IF(OR(B78="DISM", B78="JWV", B78="JUV", B78="CIV"), 0, 'CASE DATA'!I78+'CASE DATA'!N78)</f>
        <v>0</v>
      </c>
      <c r="F78" s="170"/>
    </row>
    <row r="79" spans="1:6" x14ac:dyDescent="0.3">
      <c r="A79" s="152" t="str">
        <f xml:space="preserve"> IF('CASE DATA'!A79="","",'CASE DATA'!A79)</f>
        <v/>
      </c>
      <c r="B79" s="168" t="str">
        <f xml:space="preserve"> IF('CASE DATA'!A79&lt;&gt;"",IF('CASE DATA'!F79=0, "open charge", 'CASE DATA'!F79),"")</f>
        <v/>
      </c>
      <c r="C79" s="156">
        <f xml:space="preserve"> IF(OR(B79="DISM", B79="JWV", B79="JUV", B79="CIV"), SUM('CASE DATA'!I79:R79), 'CASE DATA'!K79+'CASE DATA'!O79)</f>
        <v>0</v>
      </c>
      <c r="D79" s="157">
        <f xml:space="preserve"> IF(OR(B79="DISM", B79="JWV", B79="JUV", B79="CIV"), 0, 'CASE DATA'!J79+'CASE DATA'!L79+'CASE DATA'!M79+'CASE DATA'!P79+'CASE DATA'!Q79+'CASE DATA'!R79)</f>
        <v>0</v>
      </c>
      <c r="E79" s="158">
        <f xml:space="preserve"> IF(OR(B79="DISM", B79="JWV", B79="JUV", B79="CIV"), 0, 'CASE DATA'!I79+'CASE DATA'!N79)</f>
        <v>0</v>
      </c>
      <c r="F79" s="170"/>
    </row>
    <row r="80" spans="1:6" x14ac:dyDescent="0.3">
      <c r="A80" s="152" t="str">
        <f xml:space="preserve"> IF('CASE DATA'!A80="","",'CASE DATA'!A80)</f>
        <v/>
      </c>
      <c r="B80" s="168" t="str">
        <f xml:space="preserve"> IF('CASE DATA'!A80&lt;&gt;"",IF('CASE DATA'!F80=0, "open charge", 'CASE DATA'!F80),"")</f>
        <v/>
      </c>
      <c r="C80" s="156">
        <f xml:space="preserve"> IF(OR(B80="DISM", B80="JWV", B80="JUV", B80="CIV"), SUM('CASE DATA'!I80:R80), 'CASE DATA'!K80+'CASE DATA'!O80)</f>
        <v>0</v>
      </c>
      <c r="D80" s="157">
        <f xml:space="preserve"> IF(OR(B80="DISM", B80="JWV", B80="JUV", B80="CIV"), 0, 'CASE DATA'!J80+'CASE DATA'!L80+'CASE DATA'!M80+'CASE DATA'!P80+'CASE DATA'!Q80+'CASE DATA'!R80)</f>
        <v>0</v>
      </c>
      <c r="E80" s="158">
        <f xml:space="preserve"> IF(OR(B80="DISM", B80="JWV", B80="JUV", B80="CIV"), 0, 'CASE DATA'!I80+'CASE DATA'!N80)</f>
        <v>0</v>
      </c>
      <c r="F80" s="170"/>
    </row>
    <row r="81" spans="1:6" x14ac:dyDescent="0.3">
      <c r="A81" s="152" t="str">
        <f xml:space="preserve"> IF('CASE DATA'!A81="","",'CASE DATA'!A81)</f>
        <v/>
      </c>
      <c r="B81" s="168" t="str">
        <f xml:space="preserve"> IF('CASE DATA'!A81&lt;&gt;"",IF('CASE DATA'!F81=0, "open charge", 'CASE DATA'!F81),"")</f>
        <v/>
      </c>
      <c r="C81" s="156">
        <f xml:space="preserve"> IF(OR(B81="DISM", B81="JWV", B81="JUV", B81="CIV"), SUM('CASE DATA'!I81:R81), 'CASE DATA'!K81+'CASE DATA'!O81)</f>
        <v>0</v>
      </c>
      <c r="D81" s="157">
        <f xml:space="preserve"> IF(OR(B81="DISM", B81="JWV", B81="JUV", B81="CIV"), 0, 'CASE DATA'!J81+'CASE DATA'!L81+'CASE DATA'!M81+'CASE DATA'!P81+'CASE DATA'!Q81+'CASE DATA'!R81)</f>
        <v>0</v>
      </c>
      <c r="E81" s="158">
        <f xml:space="preserve"> IF(OR(B81="DISM", B81="JWV", B81="JUV", B81="CIV"), 0, 'CASE DATA'!I81+'CASE DATA'!N81)</f>
        <v>0</v>
      </c>
      <c r="F81" s="170"/>
    </row>
    <row r="82" spans="1:6" x14ac:dyDescent="0.3">
      <c r="A82" s="152" t="str">
        <f xml:space="preserve"> IF('CASE DATA'!A82="","",'CASE DATA'!A82)</f>
        <v/>
      </c>
      <c r="B82" s="168" t="str">
        <f xml:space="preserve"> IF('CASE DATA'!A82&lt;&gt;"",IF('CASE DATA'!F82=0, "open charge", 'CASE DATA'!F82),"")</f>
        <v/>
      </c>
      <c r="C82" s="156">
        <f xml:space="preserve"> IF(OR(B82="DISM", B82="JWV", B82="JUV", B82="CIV"), SUM('CASE DATA'!I82:R82), 'CASE DATA'!K82+'CASE DATA'!O82)</f>
        <v>0</v>
      </c>
      <c r="D82" s="157">
        <f xml:space="preserve"> IF(OR(B82="DISM", B82="JWV", B82="JUV", B82="CIV"), 0, 'CASE DATA'!J82+'CASE DATA'!L82+'CASE DATA'!M82+'CASE DATA'!P82+'CASE DATA'!Q82+'CASE DATA'!R82)</f>
        <v>0</v>
      </c>
      <c r="E82" s="158">
        <f xml:space="preserve"> IF(OR(B82="DISM", B82="JWV", B82="JUV", B82="CIV"), 0, 'CASE DATA'!I82+'CASE DATA'!N82)</f>
        <v>0</v>
      </c>
      <c r="F82" s="170"/>
    </row>
    <row r="83" spans="1:6" x14ac:dyDescent="0.3">
      <c r="A83" s="152" t="str">
        <f xml:space="preserve"> IF('CASE DATA'!A83="","",'CASE DATA'!A83)</f>
        <v/>
      </c>
      <c r="B83" s="168" t="str">
        <f xml:space="preserve"> IF('CASE DATA'!A83&lt;&gt;"",IF('CASE DATA'!F83=0, "open charge", 'CASE DATA'!F83),"")</f>
        <v/>
      </c>
      <c r="C83" s="156">
        <f xml:space="preserve"> IF(OR(B83="DISM", B83="JWV", B83="JUV", B83="CIV"), SUM('CASE DATA'!I83:R83), 'CASE DATA'!K83+'CASE DATA'!O83)</f>
        <v>0</v>
      </c>
      <c r="D83" s="157">
        <f xml:space="preserve"> IF(OR(B83="DISM", B83="JWV", B83="JUV", B83="CIV"), 0, 'CASE DATA'!J83+'CASE DATA'!L83+'CASE DATA'!M83+'CASE DATA'!P83+'CASE DATA'!Q83+'CASE DATA'!R83)</f>
        <v>0</v>
      </c>
      <c r="E83" s="158">
        <f xml:space="preserve"> IF(OR(B83="DISM", B83="JWV", B83="JUV", B83="CIV"), 0, 'CASE DATA'!I83+'CASE DATA'!N83)</f>
        <v>0</v>
      </c>
      <c r="F83" s="170"/>
    </row>
    <row r="84" spans="1:6" x14ac:dyDescent="0.3">
      <c r="A84" s="152" t="str">
        <f xml:space="preserve"> IF('CASE DATA'!A84="","",'CASE DATA'!A84)</f>
        <v/>
      </c>
      <c r="B84" s="168" t="str">
        <f xml:space="preserve"> IF('CASE DATA'!A84&lt;&gt;"",IF('CASE DATA'!F84=0, "open charge", 'CASE DATA'!F84),"")</f>
        <v/>
      </c>
      <c r="C84" s="156">
        <f xml:space="preserve"> IF(OR(B84="DISM", B84="JWV", B84="JUV", B84="CIV"), SUM('CASE DATA'!I84:R84), 'CASE DATA'!K84+'CASE DATA'!O84)</f>
        <v>0</v>
      </c>
      <c r="D84" s="157">
        <f xml:space="preserve"> IF(OR(B84="DISM", B84="JWV", B84="JUV", B84="CIV"), 0, 'CASE DATA'!J84+'CASE DATA'!L84+'CASE DATA'!M84+'CASE DATA'!P84+'CASE DATA'!Q84+'CASE DATA'!R84)</f>
        <v>0</v>
      </c>
      <c r="E84" s="158">
        <f xml:space="preserve"> IF(OR(B84="DISM", B84="JWV", B84="JUV", B84="CIV"), 0, 'CASE DATA'!I84+'CASE DATA'!N84)</f>
        <v>0</v>
      </c>
      <c r="F84" s="170"/>
    </row>
    <row r="85" spans="1:6" x14ac:dyDescent="0.3">
      <c r="A85" s="152" t="str">
        <f xml:space="preserve"> IF('CASE DATA'!A85="","",'CASE DATA'!A85)</f>
        <v/>
      </c>
      <c r="B85" s="168" t="str">
        <f xml:space="preserve"> IF('CASE DATA'!A85&lt;&gt;"",IF('CASE DATA'!F85=0, "open charge", 'CASE DATA'!F85),"")</f>
        <v/>
      </c>
      <c r="C85" s="156">
        <f xml:space="preserve"> IF(OR(B85="DISM", B85="JWV", B85="JUV", B85="CIV"), SUM('CASE DATA'!I85:R85), 'CASE DATA'!K85+'CASE DATA'!O85)</f>
        <v>0</v>
      </c>
      <c r="D85" s="157">
        <f xml:space="preserve"> IF(OR(B85="DISM", B85="JWV", B85="JUV", B85="CIV"), 0, 'CASE DATA'!J85+'CASE DATA'!L85+'CASE DATA'!M85+'CASE DATA'!P85+'CASE DATA'!Q85+'CASE DATA'!R85)</f>
        <v>0</v>
      </c>
      <c r="E85" s="158">
        <f xml:space="preserve"> IF(OR(B85="DISM", B85="JWV", B85="JUV", B85="CIV"), 0, 'CASE DATA'!I85+'CASE DATA'!N85)</f>
        <v>0</v>
      </c>
      <c r="F85" s="170"/>
    </row>
    <row r="86" spans="1:6" x14ac:dyDescent="0.3">
      <c r="A86" s="152" t="str">
        <f xml:space="preserve"> IF('CASE DATA'!A86="","",'CASE DATA'!A86)</f>
        <v/>
      </c>
      <c r="B86" s="168" t="str">
        <f xml:space="preserve"> IF('CASE DATA'!A86&lt;&gt;"",IF('CASE DATA'!F86=0, "open charge", 'CASE DATA'!F86),"")</f>
        <v/>
      </c>
      <c r="C86" s="156">
        <f xml:space="preserve"> IF(OR(B86="DISM", B86="JWV", B86="JUV", B86="CIV"), SUM('CASE DATA'!I86:R86), 'CASE DATA'!K86+'CASE DATA'!O86)</f>
        <v>0</v>
      </c>
      <c r="D86" s="157">
        <f xml:space="preserve"> IF(OR(B86="DISM", B86="JWV", B86="JUV", B86="CIV"), 0, 'CASE DATA'!J86+'CASE DATA'!L86+'CASE DATA'!M86+'CASE DATA'!P86+'CASE DATA'!Q86+'CASE DATA'!R86)</f>
        <v>0</v>
      </c>
      <c r="E86" s="158">
        <f xml:space="preserve"> IF(OR(B86="DISM", B86="JWV", B86="JUV", B86="CIV"), 0, 'CASE DATA'!I86+'CASE DATA'!N86)</f>
        <v>0</v>
      </c>
      <c r="F86" s="170"/>
    </row>
    <row r="87" spans="1:6" x14ac:dyDescent="0.3">
      <c r="A87" s="152" t="str">
        <f xml:space="preserve"> IF('CASE DATA'!A87="","",'CASE DATA'!A87)</f>
        <v/>
      </c>
      <c r="B87" s="168" t="str">
        <f xml:space="preserve"> IF('CASE DATA'!A87&lt;&gt;"",IF('CASE DATA'!F87=0, "open charge", 'CASE DATA'!F87),"")</f>
        <v/>
      </c>
      <c r="C87" s="156">
        <f xml:space="preserve"> IF(OR(B87="DISM", B87="JWV", B87="JUV", B87="CIV"), SUM('CASE DATA'!I87:R87), 'CASE DATA'!K87+'CASE DATA'!O87)</f>
        <v>0</v>
      </c>
      <c r="D87" s="157">
        <f xml:space="preserve"> IF(OR(B87="DISM", B87="JWV", B87="JUV", B87="CIV"), 0, 'CASE DATA'!J87+'CASE DATA'!L87+'CASE DATA'!M87+'CASE DATA'!P87+'CASE DATA'!Q87+'CASE DATA'!R87)</f>
        <v>0</v>
      </c>
      <c r="E87" s="158">
        <f xml:space="preserve"> IF(OR(B87="DISM", B87="JWV", B87="JUV", B87="CIV"), 0, 'CASE DATA'!I87+'CASE DATA'!N87)</f>
        <v>0</v>
      </c>
      <c r="F87" s="170"/>
    </row>
    <row r="88" spans="1:6" x14ac:dyDescent="0.3">
      <c r="A88" s="152" t="str">
        <f xml:space="preserve"> IF('CASE DATA'!A88="","",'CASE DATA'!A88)</f>
        <v/>
      </c>
      <c r="B88" s="168" t="str">
        <f xml:space="preserve"> IF('CASE DATA'!A88&lt;&gt;"",IF('CASE DATA'!F88=0, "open charge", 'CASE DATA'!F88),"")</f>
        <v/>
      </c>
      <c r="C88" s="156">
        <f xml:space="preserve"> IF(OR(B88="DISM", B88="JWV", B88="JUV", B88="CIV"), SUM('CASE DATA'!I88:R88), 'CASE DATA'!K88+'CASE DATA'!O88)</f>
        <v>0</v>
      </c>
      <c r="D88" s="157">
        <f xml:space="preserve"> IF(OR(B88="DISM", B88="JWV", B88="JUV", B88="CIV"), 0, 'CASE DATA'!J88+'CASE DATA'!L88+'CASE DATA'!M88+'CASE DATA'!P88+'CASE DATA'!Q88+'CASE DATA'!R88)</f>
        <v>0</v>
      </c>
      <c r="E88" s="158">
        <f xml:space="preserve"> IF(OR(B88="DISM", B88="JWV", B88="JUV", B88="CIV"), 0, 'CASE DATA'!I88+'CASE DATA'!N88)</f>
        <v>0</v>
      </c>
      <c r="F88" s="170"/>
    </row>
    <row r="89" spans="1:6" x14ac:dyDescent="0.3">
      <c r="A89" s="152" t="str">
        <f xml:space="preserve"> IF('CASE DATA'!A89="","",'CASE DATA'!A89)</f>
        <v/>
      </c>
      <c r="B89" s="168" t="str">
        <f xml:space="preserve"> IF('CASE DATA'!A89&lt;&gt;"",IF('CASE DATA'!F89=0, "open charge", 'CASE DATA'!F89),"")</f>
        <v/>
      </c>
      <c r="C89" s="156">
        <f xml:space="preserve"> IF(OR(B89="DISM", B89="JWV", B89="JUV", B89="CIV"), SUM('CASE DATA'!I89:R89), 'CASE DATA'!K89+'CASE DATA'!O89)</f>
        <v>0</v>
      </c>
      <c r="D89" s="157">
        <f xml:space="preserve"> IF(OR(B89="DISM", B89="JWV", B89="JUV", B89="CIV"), 0, 'CASE DATA'!J89+'CASE DATA'!L89+'CASE DATA'!M89+'CASE DATA'!P89+'CASE DATA'!Q89+'CASE DATA'!R89)</f>
        <v>0</v>
      </c>
      <c r="E89" s="158">
        <f xml:space="preserve"> IF(OR(B89="DISM", B89="JWV", B89="JUV", B89="CIV"), 0, 'CASE DATA'!I89+'CASE DATA'!N89)</f>
        <v>0</v>
      </c>
      <c r="F89" s="170"/>
    </row>
    <row r="90" spans="1:6" x14ac:dyDescent="0.3">
      <c r="A90" s="152" t="str">
        <f xml:space="preserve"> IF('CASE DATA'!A90="","",'CASE DATA'!A90)</f>
        <v/>
      </c>
      <c r="B90" s="168" t="str">
        <f xml:space="preserve"> IF('CASE DATA'!A90&lt;&gt;"",IF('CASE DATA'!F90=0, "open charge", 'CASE DATA'!F90),"")</f>
        <v/>
      </c>
      <c r="C90" s="156">
        <f xml:space="preserve"> IF(OR(B90="DISM", B90="JWV", B90="JUV", B90="CIV"), SUM('CASE DATA'!I90:R90), 'CASE DATA'!K90+'CASE DATA'!O90)</f>
        <v>0</v>
      </c>
      <c r="D90" s="157">
        <f xml:space="preserve"> IF(OR(B90="DISM", B90="JWV", B90="JUV", B90="CIV"), 0, 'CASE DATA'!J90+'CASE DATA'!L90+'CASE DATA'!M90+'CASE DATA'!P90+'CASE DATA'!Q90+'CASE DATA'!R90)</f>
        <v>0</v>
      </c>
      <c r="E90" s="158">
        <f xml:space="preserve"> IF(OR(B90="DISM", B90="JWV", B90="JUV", B90="CIV"), 0, 'CASE DATA'!I90+'CASE DATA'!N90)</f>
        <v>0</v>
      </c>
      <c r="F90" s="170"/>
    </row>
    <row r="91" spans="1:6" x14ac:dyDescent="0.3">
      <c r="A91" s="152" t="str">
        <f xml:space="preserve"> IF('CASE DATA'!A91="","",'CASE DATA'!A91)</f>
        <v/>
      </c>
      <c r="B91" s="168" t="str">
        <f xml:space="preserve"> IF('CASE DATA'!A91&lt;&gt;"",IF('CASE DATA'!F91=0, "open charge", 'CASE DATA'!F91),"")</f>
        <v/>
      </c>
      <c r="C91" s="156">
        <f xml:space="preserve"> IF(OR(B91="DISM", B91="JWV", B91="JUV", B91="CIV"), SUM('CASE DATA'!I91:R91), 'CASE DATA'!K91+'CASE DATA'!O91)</f>
        <v>0</v>
      </c>
      <c r="D91" s="157">
        <f xml:space="preserve"> IF(OR(B91="DISM", B91="JWV", B91="JUV", B91="CIV"), 0, 'CASE DATA'!J91+'CASE DATA'!L91+'CASE DATA'!M91+'CASE DATA'!P91+'CASE DATA'!Q91+'CASE DATA'!R91)</f>
        <v>0</v>
      </c>
      <c r="E91" s="158">
        <f xml:space="preserve"> IF(OR(B91="DISM", B91="JWV", B91="JUV", B91="CIV"), 0, 'CASE DATA'!I91+'CASE DATA'!N91)</f>
        <v>0</v>
      </c>
      <c r="F91" s="170"/>
    </row>
    <row r="92" spans="1:6" x14ac:dyDescent="0.3">
      <c r="A92" s="152" t="str">
        <f xml:space="preserve"> IF('CASE DATA'!A92="","",'CASE DATA'!A92)</f>
        <v/>
      </c>
      <c r="B92" s="168" t="str">
        <f xml:space="preserve"> IF('CASE DATA'!A92&lt;&gt;"",IF('CASE DATA'!F92=0, "open charge", 'CASE DATA'!F92),"")</f>
        <v/>
      </c>
      <c r="C92" s="156">
        <f xml:space="preserve"> IF(OR(B92="DISM", B92="JWV", B92="JUV", B92="CIV"), SUM('CASE DATA'!I92:R92), 'CASE DATA'!K92+'CASE DATA'!O92)</f>
        <v>0</v>
      </c>
      <c r="D92" s="157">
        <f xml:space="preserve"> IF(OR(B92="DISM", B92="JWV", B92="JUV", B92="CIV"), 0, 'CASE DATA'!J92+'CASE DATA'!L92+'CASE DATA'!M92+'CASE DATA'!P92+'CASE DATA'!Q92+'CASE DATA'!R92)</f>
        <v>0</v>
      </c>
      <c r="E92" s="158">
        <f xml:space="preserve"> IF(OR(B92="DISM", B92="JWV", B92="JUV", B92="CIV"), 0, 'CASE DATA'!I92+'CASE DATA'!N92)</f>
        <v>0</v>
      </c>
      <c r="F92" s="170"/>
    </row>
    <row r="93" spans="1:6" x14ac:dyDescent="0.3">
      <c r="A93" s="152" t="str">
        <f xml:space="preserve"> IF('CASE DATA'!A93="","",'CASE DATA'!A93)</f>
        <v/>
      </c>
      <c r="B93" s="168" t="str">
        <f xml:space="preserve"> IF('CASE DATA'!A93&lt;&gt;"",IF('CASE DATA'!F93=0, "open charge", 'CASE DATA'!F93),"")</f>
        <v/>
      </c>
      <c r="C93" s="156">
        <f xml:space="preserve"> IF(OR(B93="DISM", B93="JWV", B93="JUV", B93="CIV"), SUM('CASE DATA'!I93:R93), 'CASE DATA'!K93+'CASE DATA'!O93)</f>
        <v>0</v>
      </c>
      <c r="D93" s="157">
        <f xml:space="preserve"> IF(OR(B93="DISM", B93="JWV", B93="JUV", B93="CIV"), 0, 'CASE DATA'!J93+'CASE DATA'!L93+'CASE DATA'!M93+'CASE DATA'!P93+'CASE DATA'!Q93+'CASE DATA'!R93)</f>
        <v>0</v>
      </c>
      <c r="E93" s="158">
        <f xml:space="preserve"> IF(OR(B93="DISM", B93="JWV", B93="JUV", B93="CIV"), 0, 'CASE DATA'!I93+'CASE DATA'!N93)</f>
        <v>0</v>
      </c>
      <c r="F93" s="170"/>
    </row>
    <row r="94" spans="1:6" x14ac:dyDescent="0.3">
      <c r="A94" s="152" t="str">
        <f xml:space="preserve"> IF('CASE DATA'!A94="","",'CASE DATA'!A94)</f>
        <v/>
      </c>
      <c r="B94" s="168" t="str">
        <f xml:space="preserve"> IF('CASE DATA'!A94&lt;&gt;"",IF('CASE DATA'!F94=0, "open charge", 'CASE DATA'!F94),"")</f>
        <v/>
      </c>
      <c r="C94" s="156">
        <f xml:space="preserve"> IF(OR(B94="DISM", B94="JWV", B94="JUV", B94="CIV"), SUM('CASE DATA'!I94:R94), 'CASE DATA'!K94+'CASE DATA'!O94)</f>
        <v>0</v>
      </c>
      <c r="D94" s="157">
        <f xml:space="preserve"> IF(OR(B94="DISM", B94="JWV", B94="JUV", B94="CIV"), 0, 'CASE DATA'!J94+'CASE DATA'!L94+'CASE DATA'!M94+'CASE DATA'!P94+'CASE DATA'!Q94+'CASE DATA'!R94)</f>
        <v>0</v>
      </c>
      <c r="E94" s="158">
        <f xml:space="preserve"> IF(OR(B94="DISM", B94="JWV", B94="JUV", B94="CIV"), 0, 'CASE DATA'!I94+'CASE DATA'!N94)</f>
        <v>0</v>
      </c>
      <c r="F94" s="170"/>
    </row>
    <row r="95" spans="1:6" x14ac:dyDescent="0.3">
      <c r="A95" s="152" t="str">
        <f xml:space="preserve"> IF('CASE DATA'!A95="","",'CASE DATA'!A95)</f>
        <v/>
      </c>
      <c r="B95" s="168" t="str">
        <f xml:space="preserve"> IF('CASE DATA'!A95&lt;&gt;"",IF('CASE DATA'!F95=0, "open charge", 'CASE DATA'!F95),"")</f>
        <v/>
      </c>
      <c r="C95" s="156">
        <f xml:space="preserve"> IF(OR(B95="DISM", B95="JWV", B95="JUV", B95="CIV"), SUM('CASE DATA'!I95:R95), 'CASE DATA'!K95+'CASE DATA'!O95)</f>
        <v>0</v>
      </c>
      <c r="D95" s="157">
        <f xml:space="preserve"> IF(OR(B95="DISM", B95="JWV", B95="JUV", B95="CIV"), 0, 'CASE DATA'!J95+'CASE DATA'!L95+'CASE DATA'!M95+'CASE DATA'!P95+'CASE DATA'!Q95+'CASE DATA'!R95)</f>
        <v>0</v>
      </c>
      <c r="E95" s="158">
        <f xml:space="preserve"> IF(OR(B95="DISM", B95="JWV", B95="JUV", B95="CIV"), 0, 'CASE DATA'!I95+'CASE DATA'!N95)</f>
        <v>0</v>
      </c>
      <c r="F95" s="170"/>
    </row>
    <row r="96" spans="1:6" x14ac:dyDescent="0.3">
      <c r="A96" s="152" t="str">
        <f xml:space="preserve"> IF('CASE DATA'!A96="","",'CASE DATA'!A96)</f>
        <v/>
      </c>
      <c r="B96" s="168" t="str">
        <f xml:space="preserve"> IF('CASE DATA'!A96&lt;&gt;"",IF('CASE DATA'!F96=0, "open charge", 'CASE DATA'!F96),"")</f>
        <v/>
      </c>
      <c r="C96" s="156">
        <f xml:space="preserve"> IF(OR(B96="DISM", B96="JWV", B96="JUV", B96="CIV"), SUM('CASE DATA'!I96:R96), 'CASE DATA'!K96+'CASE DATA'!O96)</f>
        <v>0</v>
      </c>
      <c r="D96" s="157">
        <f xml:space="preserve"> IF(OR(B96="DISM", B96="JWV", B96="JUV", B96="CIV"), 0, 'CASE DATA'!J96+'CASE DATA'!L96+'CASE DATA'!M96+'CASE DATA'!P96+'CASE DATA'!Q96+'CASE DATA'!R96)</f>
        <v>0</v>
      </c>
      <c r="E96" s="158">
        <f xml:space="preserve"> IF(OR(B96="DISM", B96="JWV", B96="JUV", B96="CIV"), 0, 'CASE DATA'!I96+'CASE DATA'!N96)</f>
        <v>0</v>
      </c>
      <c r="F96" s="170"/>
    </row>
    <row r="97" spans="1:6" x14ac:dyDescent="0.3">
      <c r="A97" s="152" t="str">
        <f xml:space="preserve"> IF('CASE DATA'!A97="","",'CASE DATA'!A97)</f>
        <v/>
      </c>
      <c r="B97" s="168" t="str">
        <f xml:space="preserve"> IF('CASE DATA'!A97&lt;&gt;"",IF('CASE DATA'!F97=0, "open charge", 'CASE DATA'!F97),"")</f>
        <v/>
      </c>
      <c r="C97" s="156">
        <f xml:space="preserve"> IF(OR(B97="DISM", B97="JWV", B97="JUV", B97="CIV"), SUM('CASE DATA'!I97:R97), 'CASE DATA'!K97+'CASE DATA'!O97)</f>
        <v>0</v>
      </c>
      <c r="D97" s="157">
        <f xml:space="preserve"> IF(OR(B97="DISM", B97="JWV", B97="JUV", B97="CIV"), 0, 'CASE DATA'!J97+'CASE DATA'!L97+'CASE DATA'!M97+'CASE DATA'!P97+'CASE DATA'!Q97+'CASE DATA'!R97)</f>
        <v>0</v>
      </c>
      <c r="E97" s="158">
        <f xml:space="preserve"> IF(OR(B97="DISM", B97="JWV", B97="JUV", B97="CIV"), 0, 'CASE DATA'!I97+'CASE DATA'!N97)</f>
        <v>0</v>
      </c>
      <c r="F97" s="170"/>
    </row>
    <row r="98" spans="1:6" x14ac:dyDescent="0.3">
      <c r="A98" s="152" t="str">
        <f xml:space="preserve"> IF('CASE DATA'!A98="","",'CASE DATA'!A98)</f>
        <v/>
      </c>
      <c r="B98" s="168" t="str">
        <f xml:space="preserve"> IF('CASE DATA'!A98&lt;&gt;"",IF('CASE DATA'!F98=0, "open charge", 'CASE DATA'!F98),"")</f>
        <v/>
      </c>
      <c r="C98" s="156">
        <f xml:space="preserve"> IF(OR(B98="DISM", B98="JWV", B98="JUV", B98="CIV"), SUM('CASE DATA'!I98:R98), 'CASE DATA'!K98+'CASE DATA'!O98)</f>
        <v>0</v>
      </c>
      <c r="D98" s="157">
        <f xml:space="preserve"> IF(OR(B98="DISM", B98="JWV", B98="JUV", B98="CIV"), 0, 'CASE DATA'!J98+'CASE DATA'!L98+'CASE DATA'!M98+'CASE DATA'!P98+'CASE DATA'!Q98+'CASE DATA'!R98)</f>
        <v>0</v>
      </c>
      <c r="E98" s="158">
        <f xml:space="preserve"> IF(OR(B98="DISM", B98="JWV", B98="JUV", B98="CIV"), 0, 'CASE DATA'!I98+'CASE DATA'!N98)</f>
        <v>0</v>
      </c>
      <c r="F98" s="170"/>
    </row>
    <row r="99" spans="1:6" x14ac:dyDescent="0.3">
      <c r="A99" s="152" t="str">
        <f xml:space="preserve"> IF('CASE DATA'!A99="","",'CASE DATA'!A99)</f>
        <v/>
      </c>
      <c r="B99" s="168" t="str">
        <f xml:space="preserve"> IF('CASE DATA'!A99&lt;&gt;"",IF('CASE DATA'!F99=0, "open charge", 'CASE DATA'!F99),"")</f>
        <v/>
      </c>
      <c r="C99" s="156">
        <f xml:space="preserve"> IF(OR(B99="DISM", B99="JWV", B99="JUV", B99="CIV"), SUM('CASE DATA'!I99:R99), 'CASE DATA'!K99+'CASE DATA'!O99)</f>
        <v>0</v>
      </c>
      <c r="D99" s="157">
        <f xml:space="preserve"> IF(OR(B99="DISM", B99="JWV", B99="JUV", B99="CIV"), 0, 'CASE DATA'!J99+'CASE DATA'!L99+'CASE DATA'!M99+'CASE DATA'!P99+'CASE DATA'!Q99+'CASE DATA'!R99)</f>
        <v>0</v>
      </c>
      <c r="E99" s="158">
        <f xml:space="preserve"> IF(OR(B99="DISM", B99="JWV", B99="JUV", B99="CIV"), 0, 'CASE DATA'!I99+'CASE DATA'!N99)</f>
        <v>0</v>
      </c>
      <c r="F99" s="170"/>
    </row>
    <row r="100" spans="1:6" x14ac:dyDescent="0.3">
      <c r="A100" s="152" t="str">
        <f xml:space="preserve"> IF('CASE DATA'!A100="","",'CASE DATA'!A100)</f>
        <v/>
      </c>
      <c r="B100" s="168" t="str">
        <f xml:space="preserve"> IF('CASE DATA'!A100&lt;&gt;"",IF('CASE DATA'!F100=0, "open charge", 'CASE DATA'!F100),"")</f>
        <v/>
      </c>
      <c r="C100" s="156">
        <f xml:space="preserve"> IF(OR(B100="DISM", B100="JWV", B100="JUV", B100="CIV"), SUM('CASE DATA'!I100:R100), 'CASE DATA'!K100+'CASE DATA'!O100)</f>
        <v>0</v>
      </c>
      <c r="D100" s="157">
        <f xml:space="preserve"> IF(OR(B100="DISM", B100="JWV", B100="JUV", B100="CIV"), 0, 'CASE DATA'!J100+'CASE DATA'!L100+'CASE DATA'!M100+'CASE DATA'!P100+'CASE DATA'!Q100+'CASE DATA'!R100)</f>
        <v>0</v>
      </c>
      <c r="E100" s="158">
        <f xml:space="preserve"> IF(OR(B100="DISM", B100="JWV", B100="JUV", B100="CIV"), 0, 'CASE DATA'!I100+'CASE DATA'!N100)</f>
        <v>0</v>
      </c>
      <c r="F100" s="170"/>
    </row>
    <row r="101" spans="1:6" x14ac:dyDescent="0.3">
      <c r="A101" s="152" t="str">
        <f xml:space="preserve"> IF('CASE DATA'!A101="","",'CASE DATA'!A101)</f>
        <v/>
      </c>
      <c r="B101" s="168" t="str">
        <f xml:space="preserve"> IF('CASE DATA'!A101&lt;&gt;"",IF('CASE DATA'!F101=0, "open charge", 'CASE DATA'!F101),"")</f>
        <v/>
      </c>
      <c r="C101" s="156">
        <f xml:space="preserve"> IF(OR(B101="DISM", B101="JWV", B101="JUV", B101="CIV"), SUM('CASE DATA'!I101:R101), 'CASE DATA'!K101+'CASE DATA'!O101)</f>
        <v>0</v>
      </c>
      <c r="D101" s="157">
        <f xml:space="preserve"> IF(OR(B101="DISM", B101="JWV", B101="JUV", B101="CIV"), 0, 'CASE DATA'!J101+'CASE DATA'!L101+'CASE DATA'!M101+'CASE DATA'!P101+'CASE DATA'!Q101+'CASE DATA'!R101)</f>
        <v>0</v>
      </c>
      <c r="E101" s="158">
        <f xml:space="preserve"> IF(OR(B101="DISM", B101="JWV", B101="JUV", B101="CIV"), 0, 'CASE DATA'!I101+'CASE DATA'!N101)</f>
        <v>0</v>
      </c>
    </row>
    <row r="102" spans="1:6" x14ac:dyDescent="0.3">
      <c r="A102" s="152" t="str">
        <f xml:space="preserve"> IF('CASE DATA'!A102="","",'CASE DATA'!A102)</f>
        <v/>
      </c>
      <c r="B102" s="168" t="str">
        <f xml:space="preserve"> IF('CASE DATA'!A102&lt;&gt;"",IF('CASE DATA'!F102=0, "open charge", 'CASE DATA'!F102),"")</f>
        <v/>
      </c>
      <c r="C102" s="156">
        <f xml:space="preserve"> IF(OR(B102="DISM", B102="JWV", B102="JUV", B102="CIV"), SUM('CASE DATA'!I102:R102), 'CASE DATA'!K102+'CASE DATA'!O102)</f>
        <v>0</v>
      </c>
      <c r="D102" s="157">
        <f xml:space="preserve"> IF(OR(B102="DISM", B102="JWV", B102="JUV", B102="CIV"), 0, 'CASE DATA'!J102+'CASE DATA'!L102+'CASE DATA'!M102+'CASE DATA'!P102+'CASE DATA'!Q102+'CASE DATA'!R102)</f>
        <v>0</v>
      </c>
      <c r="E102" s="158">
        <f xml:space="preserve"> IF(OR(B102="DISM", B102="JWV", B102="JUV", B102="CIV"), 0, 'CASE DATA'!I102+'CASE DATA'!N102)</f>
        <v>0</v>
      </c>
    </row>
    <row r="103" spans="1:6" x14ac:dyDescent="0.3">
      <c r="A103" s="152" t="str">
        <f xml:space="preserve"> IF('CASE DATA'!A103="","",'CASE DATA'!A103)</f>
        <v/>
      </c>
      <c r="B103" s="168" t="str">
        <f xml:space="preserve"> IF('CASE DATA'!A103&lt;&gt;"",IF('CASE DATA'!F103=0, "open charge", 'CASE DATA'!F103),"")</f>
        <v/>
      </c>
      <c r="C103" s="156">
        <f xml:space="preserve"> IF(OR(B103="DISM", B103="JWV", B103="JUV", B103="CIV"), SUM('CASE DATA'!I103:R103), 'CASE DATA'!K103+'CASE DATA'!O103)</f>
        <v>0</v>
      </c>
      <c r="D103" s="157">
        <f xml:space="preserve"> IF(OR(B103="DISM", B103="JWV", B103="JUV", B103="CIV"), 0, 'CASE DATA'!J103+'CASE DATA'!L103+'CASE DATA'!M103+'CASE DATA'!P103+'CASE DATA'!Q103+'CASE DATA'!R103)</f>
        <v>0</v>
      </c>
      <c r="E103" s="158">
        <f xml:space="preserve"> IF(OR(B103="DISM", B103="JWV", B103="JUV", B103="CIV"), 0, 'CASE DATA'!I103+'CASE DATA'!N103)</f>
        <v>0</v>
      </c>
    </row>
    <row r="104" spans="1:6" x14ac:dyDescent="0.3">
      <c r="A104" s="152" t="str">
        <f xml:space="preserve"> IF('CASE DATA'!A104="","",'CASE DATA'!A104)</f>
        <v/>
      </c>
      <c r="B104" s="168" t="str">
        <f xml:space="preserve"> IF('CASE DATA'!A104&lt;&gt;"",IF('CASE DATA'!F104=0, "open charge", 'CASE DATA'!F104),"")</f>
        <v/>
      </c>
      <c r="C104" s="156">
        <f xml:space="preserve"> IF(OR(B104="DISM", B104="JWV", B104="JUV", B104="CIV"), SUM('CASE DATA'!I104:R104), 'CASE DATA'!K104+'CASE DATA'!O104)</f>
        <v>0</v>
      </c>
      <c r="D104" s="157">
        <f xml:space="preserve"> IF(OR(B104="DISM", B104="JWV", B104="JUV", B104="CIV"), 0, 'CASE DATA'!J104+'CASE DATA'!L104+'CASE DATA'!M104+'CASE DATA'!P104+'CASE DATA'!Q104+'CASE DATA'!R104)</f>
        <v>0</v>
      </c>
      <c r="E104" s="158">
        <f xml:space="preserve"> IF(OR(B104="DISM", B104="JWV", B104="JUV", B104="CIV"), 0, 'CASE DATA'!I104+'CASE DATA'!N104)</f>
        <v>0</v>
      </c>
    </row>
    <row r="105" spans="1:6" x14ac:dyDescent="0.3">
      <c r="A105" s="152" t="str">
        <f xml:space="preserve"> IF('CASE DATA'!A105="","",'CASE DATA'!A105)</f>
        <v/>
      </c>
      <c r="B105" s="168" t="str">
        <f xml:space="preserve"> IF('CASE DATA'!A105&lt;&gt;"",IF('CASE DATA'!F105=0, "open charge", 'CASE DATA'!F105),"")</f>
        <v/>
      </c>
      <c r="C105" s="156">
        <f xml:space="preserve"> IF(OR(B105="DISM", B105="JWV", B105="JUV", B105="CIV"), SUM('CASE DATA'!I105:R105), 'CASE DATA'!K105+'CASE DATA'!O105)</f>
        <v>0</v>
      </c>
      <c r="D105" s="157">
        <f xml:space="preserve"> IF(OR(B105="DISM", B105="JWV", B105="JUV", B105="CIV"), 0, 'CASE DATA'!J105+'CASE DATA'!L105+'CASE DATA'!M105+'CASE DATA'!P105+'CASE DATA'!Q105+'CASE DATA'!R105)</f>
        <v>0</v>
      </c>
      <c r="E105" s="158">
        <f xml:space="preserve"> IF(OR(B105="DISM", B105="JWV", B105="JUV", B105="CIV"), 0, 'CASE DATA'!I105+'CASE DATA'!N105)</f>
        <v>0</v>
      </c>
    </row>
    <row r="106" spans="1:6" x14ac:dyDescent="0.3">
      <c r="A106" s="152" t="str">
        <f xml:space="preserve"> IF('CASE DATA'!A106="","",'CASE DATA'!A106)</f>
        <v/>
      </c>
      <c r="B106" s="168" t="str">
        <f xml:space="preserve"> IF('CASE DATA'!A106&lt;&gt;"",IF('CASE DATA'!F106=0, "open charge", 'CASE DATA'!F106),"")</f>
        <v/>
      </c>
      <c r="C106" s="156">
        <f xml:space="preserve"> IF(OR(B106="DISM", B106="JWV", B106="JUV", B106="CIV"), SUM('CASE DATA'!I106:R106), 'CASE DATA'!K106+'CASE DATA'!O106)</f>
        <v>0</v>
      </c>
      <c r="D106" s="157">
        <f xml:space="preserve"> IF(OR(B106="DISM", B106="JWV", B106="JUV", B106="CIV"), 0, 'CASE DATA'!J106+'CASE DATA'!L106+'CASE DATA'!M106+'CASE DATA'!P106+'CASE DATA'!Q106+'CASE DATA'!R106)</f>
        <v>0</v>
      </c>
      <c r="E106" s="158">
        <f xml:space="preserve"> IF(OR(B106="DISM", B106="JWV", B106="JUV", B106="CIV"), 0, 'CASE DATA'!I106+'CASE DATA'!N106)</f>
        <v>0</v>
      </c>
    </row>
    <row r="107" spans="1:6" x14ac:dyDescent="0.3">
      <c r="A107" s="152" t="str">
        <f xml:space="preserve"> IF('CASE DATA'!A107="","",'CASE DATA'!A107)</f>
        <v/>
      </c>
      <c r="B107" s="168" t="str">
        <f xml:space="preserve"> IF('CASE DATA'!A107&lt;&gt;"",IF('CASE DATA'!F107=0, "open charge", 'CASE DATA'!F107),"")</f>
        <v/>
      </c>
      <c r="C107" s="156">
        <f xml:space="preserve"> IF(OR(B107="DISM", B107="JWV", B107="JUV", B107="CIV"), SUM('CASE DATA'!I107:R107), 'CASE DATA'!K107+'CASE DATA'!O107)</f>
        <v>0</v>
      </c>
      <c r="D107" s="157">
        <f xml:space="preserve"> IF(OR(B107="DISM", B107="JWV", B107="JUV", B107="CIV"), 0, 'CASE DATA'!J107+'CASE DATA'!L107+'CASE DATA'!M107+'CASE DATA'!P107+'CASE DATA'!Q107+'CASE DATA'!R107)</f>
        <v>0</v>
      </c>
      <c r="E107" s="158">
        <f xml:space="preserve"> IF(OR(B107="DISM", B107="JWV", B107="JUV", B107="CIV"), 0, 'CASE DATA'!I107+'CASE DATA'!N107)</f>
        <v>0</v>
      </c>
    </row>
    <row r="108" spans="1:6" x14ac:dyDescent="0.3">
      <c r="A108" s="152" t="str">
        <f xml:space="preserve"> IF('CASE DATA'!A108="","",'CASE DATA'!A108)</f>
        <v/>
      </c>
      <c r="B108" s="168" t="str">
        <f xml:space="preserve"> IF('CASE DATA'!A108&lt;&gt;"",IF('CASE DATA'!F108=0, "open charge", 'CASE DATA'!F108),"")</f>
        <v/>
      </c>
      <c r="C108" s="156">
        <f xml:space="preserve"> IF(OR(B108="DISM", B108="JWV", B108="JUV", B108="CIV"), SUM('CASE DATA'!I108:R108), 'CASE DATA'!K108+'CASE DATA'!O108)</f>
        <v>0</v>
      </c>
      <c r="D108" s="157">
        <f xml:space="preserve"> IF(OR(B108="DISM", B108="JWV", B108="JUV", B108="CIV"), 0, 'CASE DATA'!J108+'CASE DATA'!L108+'CASE DATA'!M108+'CASE DATA'!P108+'CASE DATA'!Q108+'CASE DATA'!R108)</f>
        <v>0</v>
      </c>
      <c r="E108" s="158">
        <f xml:space="preserve"> IF(OR(B108="DISM", B108="JWV", B108="JUV", B108="CIV"), 0, 'CASE DATA'!I108+'CASE DATA'!N108)</f>
        <v>0</v>
      </c>
    </row>
    <row r="109" spans="1:6" x14ac:dyDescent="0.3">
      <c r="A109" s="152" t="str">
        <f xml:space="preserve"> IF('CASE DATA'!A109="","",'CASE DATA'!A109)</f>
        <v/>
      </c>
      <c r="B109" s="168" t="str">
        <f xml:space="preserve"> IF('CASE DATA'!A109&lt;&gt;"",IF('CASE DATA'!F109=0, "open charge", 'CASE DATA'!F109),"")</f>
        <v/>
      </c>
      <c r="C109" s="156">
        <f xml:space="preserve"> IF(OR(B109="DISM", B109="JWV", B109="JUV", B109="CIV"), SUM('CASE DATA'!I109:R109), 'CASE DATA'!K109+'CASE DATA'!O109)</f>
        <v>0</v>
      </c>
      <c r="D109" s="157">
        <f xml:space="preserve"> IF(OR(B109="DISM", B109="JWV", B109="JUV", B109="CIV"), 0, 'CASE DATA'!J109+'CASE DATA'!L109+'CASE DATA'!M109+'CASE DATA'!P109+'CASE DATA'!Q109+'CASE DATA'!R109)</f>
        <v>0</v>
      </c>
      <c r="E109" s="158">
        <f xml:space="preserve"> IF(OR(B109="DISM", B109="JWV", B109="JUV", B109="CIV"), 0, 'CASE DATA'!I109+'CASE DATA'!N109)</f>
        <v>0</v>
      </c>
    </row>
    <row r="110" spans="1:6" x14ac:dyDescent="0.3">
      <c r="A110" s="152" t="str">
        <f xml:space="preserve"> IF('CASE DATA'!A110="","",'CASE DATA'!A110)</f>
        <v/>
      </c>
      <c r="B110" s="168" t="str">
        <f xml:space="preserve"> IF('CASE DATA'!A110&lt;&gt;"",IF('CASE DATA'!F110=0, "open charge", 'CASE DATA'!F110),"")</f>
        <v/>
      </c>
      <c r="C110" s="156">
        <f xml:space="preserve"> IF(OR(B110="DISM", B110="JWV", B110="JUV", B110="CIV"), SUM('CASE DATA'!I110:R110), 'CASE DATA'!K110+'CASE DATA'!O110)</f>
        <v>0</v>
      </c>
      <c r="D110" s="157">
        <f xml:space="preserve"> IF(OR(B110="DISM", B110="JWV", B110="JUV", B110="CIV"), 0, 'CASE DATA'!J110+'CASE DATA'!L110+'CASE DATA'!M110+'CASE DATA'!P110+'CASE DATA'!Q110+'CASE DATA'!R110)</f>
        <v>0</v>
      </c>
      <c r="E110" s="158">
        <f xml:space="preserve"> IF(OR(B110="DISM", B110="JWV", B110="JUV", B110="CIV"), 0, 'CASE DATA'!I110+'CASE DATA'!N110)</f>
        <v>0</v>
      </c>
    </row>
    <row r="111" spans="1:6" x14ac:dyDescent="0.3">
      <c r="A111" s="152" t="str">
        <f xml:space="preserve"> IF('CASE DATA'!A111="","",'CASE DATA'!A111)</f>
        <v/>
      </c>
      <c r="B111" s="168" t="str">
        <f xml:space="preserve"> IF('CASE DATA'!A111&lt;&gt;"",IF('CASE DATA'!F111=0, "open charge", 'CASE DATA'!F111),"")</f>
        <v/>
      </c>
      <c r="C111" s="156">
        <f xml:space="preserve"> IF(OR(B111="DISM", B111="JWV", B111="JUV", B111="CIV"), SUM('CASE DATA'!I111:R111), 'CASE DATA'!K111+'CASE DATA'!O111)</f>
        <v>0</v>
      </c>
      <c r="D111" s="157">
        <f xml:space="preserve"> IF(OR(B111="DISM", B111="JWV", B111="JUV", B111="CIV"), 0, 'CASE DATA'!J111+'CASE DATA'!L111+'CASE DATA'!M111+'CASE DATA'!P111+'CASE DATA'!Q111+'CASE DATA'!R111)</f>
        <v>0</v>
      </c>
      <c r="E111" s="158">
        <f xml:space="preserve"> IF(OR(B111="DISM", B111="JWV", B111="JUV", B111="CIV"), 0, 'CASE DATA'!I111+'CASE DATA'!N111)</f>
        <v>0</v>
      </c>
    </row>
    <row r="112" spans="1:6" x14ac:dyDescent="0.3">
      <c r="A112" s="152" t="str">
        <f xml:space="preserve"> IF('CASE DATA'!A112="","",'CASE DATA'!A112)</f>
        <v/>
      </c>
      <c r="B112" s="168" t="str">
        <f xml:space="preserve"> IF('CASE DATA'!A112&lt;&gt;"",IF('CASE DATA'!F112=0, "open charge", 'CASE DATA'!F112),"")</f>
        <v/>
      </c>
      <c r="C112" s="156">
        <f xml:space="preserve"> IF(OR(B112="DISM", B112="JWV", B112="JUV", B112="CIV"), SUM('CASE DATA'!I112:R112), 'CASE DATA'!K112+'CASE DATA'!O112)</f>
        <v>0</v>
      </c>
      <c r="D112" s="157">
        <f xml:space="preserve"> IF(OR(B112="DISM", B112="JWV", B112="JUV", B112="CIV"), 0, 'CASE DATA'!J112+'CASE DATA'!L112+'CASE DATA'!M112+'CASE DATA'!P112+'CASE DATA'!Q112+'CASE DATA'!R112)</f>
        <v>0</v>
      </c>
      <c r="E112" s="158">
        <f xml:space="preserve"> IF(OR(B112="DISM", B112="JWV", B112="JUV", B112="CIV"), 0, 'CASE DATA'!I112+'CASE DATA'!N112)</f>
        <v>0</v>
      </c>
    </row>
    <row r="113" spans="1:5" x14ac:dyDescent="0.3">
      <c r="A113" s="152" t="str">
        <f xml:space="preserve"> IF('CASE DATA'!A113="","",'CASE DATA'!A113)</f>
        <v/>
      </c>
      <c r="B113" s="168" t="str">
        <f xml:space="preserve"> IF('CASE DATA'!A113&lt;&gt;"",IF('CASE DATA'!F113=0, "open charge", 'CASE DATA'!F113),"")</f>
        <v/>
      </c>
      <c r="C113" s="156">
        <f xml:space="preserve"> IF(OR(B113="DISM", B113="JWV", B113="JUV", B113="CIV"), SUM('CASE DATA'!I113:R113), 'CASE DATA'!K113+'CASE DATA'!O113)</f>
        <v>0</v>
      </c>
      <c r="D113" s="157">
        <f xml:space="preserve"> IF(OR(B113="DISM", B113="JWV", B113="JUV", B113="CIV"), 0, 'CASE DATA'!J113+'CASE DATA'!L113+'CASE DATA'!M113+'CASE DATA'!P113+'CASE DATA'!Q113+'CASE DATA'!R113)</f>
        <v>0</v>
      </c>
      <c r="E113" s="158">
        <f xml:space="preserve"> IF(OR(B113="DISM", B113="JWV", B113="JUV", B113="CIV"), 0, 'CASE DATA'!I113+'CASE DATA'!N113)</f>
        <v>0</v>
      </c>
    </row>
    <row r="114" spans="1:5" x14ac:dyDescent="0.3">
      <c r="A114" s="152" t="str">
        <f xml:space="preserve"> IF('CASE DATA'!A114="","",'CASE DATA'!A114)</f>
        <v/>
      </c>
      <c r="B114" s="168" t="str">
        <f xml:space="preserve"> IF('CASE DATA'!A114&lt;&gt;"",IF('CASE DATA'!F114=0, "open charge", 'CASE DATA'!F114),"")</f>
        <v/>
      </c>
      <c r="C114" s="156">
        <f xml:space="preserve"> IF(OR(B114="DISM", B114="JWV", B114="JUV", B114="CIV"), SUM('CASE DATA'!I114:R114), 'CASE DATA'!K114+'CASE DATA'!O114)</f>
        <v>0</v>
      </c>
      <c r="D114" s="157">
        <f xml:space="preserve"> IF(OR(B114="DISM", B114="JWV", B114="JUV", B114="CIV"), 0, 'CASE DATA'!J114+'CASE DATA'!L114+'CASE DATA'!M114+'CASE DATA'!P114+'CASE DATA'!Q114+'CASE DATA'!R114)</f>
        <v>0</v>
      </c>
      <c r="E114" s="158">
        <f xml:space="preserve"> IF(OR(B114="DISM", B114="JWV", B114="JUV", B114="CIV"), 0, 'CASE DATA'!I114+'CASE DATA'!N114)</f>
        <v>0</v>
      </c>
    </row>
    <row r="115" spans="1:5" x14ac:dyDescent="0.3">
      <c r="A115" s="152" t="str">
        <f xml:space="preserve"> IF('CASE DATA'!A115="","",'CASE DATA'!A115)</f>
        <v/>
      </c>
      <c r="B115" s="168" t="str">
        <f xml:space="preserve"> IF('CASE DATA'!A115&lt;&gt;"",IF('CASE DATA'!F115=0, "open charge", 'CASE DATA'!F115),"")</f>
        <v/>
      </c>
      <c r="C115" s="156">
        <f xml:space="preserve"> IF(OR(B115="DISM", B115="JWV", B115="JUV", B115="CIV"), SUM('CASE DATA'!I115:R115), 'CASE DATA'!K115+'CASE DATA'!O115)</f>
        <v>0</v>
      </c>
      <c r="D115" s="157">
        <f xml:space="preserve"> IF(OR(B115="DISM", B115="JWV", B115="JUV", B115="CIV"), 0, 'CASE DATA'!J115+'CASE DATA'!L115+'CASE DATA'!M115+'CASE DATA'!P115+'CASE DATA'!Q115+'CASE DATA'!R115)</f>
        <v>0</v>
      </c>
      <c r="E115" s="158">
        <f xml:space="preserve"> IF(OR(B115="DISM", B115="JWV", B115="JUV", B115="CIV"), 0, 'CASE DATA'!I115+'CASE DATA'!N115)</f>
        <v>0</v>
      </c>
    </row>
    <row r="116" spans="1:5" x14ac:dyDescent="0.3">
      <c r="A116" s="152" t="str">
        <f xml:space="preserve"> IF('CASE DATA'!A116="","",'CASE DATA'!A116)</f>
        <v/>
      </c>
      <c r="B116" s="168" t="str">
        <f xml:space="preserve"> IF('CASE DATA'!A116&lt;&gt;"",IF('CASE DATA'!F116=0, "open charge", 'CASE DATA'!F116),"")</f>
        <v/>
      </c>
      <c r="C116" s="156">
        <f xml:space="preserve"> IF(OR(B116="DISM", B116="JWV", B116="JUV", B116="CIV"), SUM('CASE DATA'!I116:R116), 'CASE DATA'!K116+'CASE DATA'!O116)</f>
        <v>0</v>
      </c>
      <c r="D116" s="157">
        <f xml:space="preserve"> IF(OR(B116="DISM", B116="JWV", B116="JUV", B116="CIV"), 0, 'CASE DATA'!J116+'CASE DATA'!L116+'CASE DATA'!M116+'CASE DATA'!P116+'CASE DATA'!Q116+'CASE DATA'!R116)</f>
        <v>0</v>
      </c>
      <c r="E116" s="158">
        <f xml:space="preserve"> IF(OR(B116="DISM", B116="JWV", B116="JUV", B116="CIV"), 0, 'CASE DATA'!I116+'CASE DATA'!N116)</f>
        <v>0</v>
      </c>
    </row>
    <row r="117" spans="1:5" x14ac:dyDescent="0.3">
      <c r="A117" s="152" t="str">
        <f xml:space="preserve"> IF('CASE DATA'!A117="","",'CASE DATA'!A117)</f>
        <v/>
      </c>
      <c r="B117" s="168" t="str">
        <f xml:space="preserve"> IF('CASE DATA'!A117&lt;&gt;"",IF('CASE DATA'!F117=0, "open charge", 'CASE DATA'!F117),"")</f>
        <v/>
      </c>
      <c r="C117" s="156">
        <f xml:space="preserve"> IF(OR(B117="DISM", B117="JWV", B117="JUV", B117="CIV"), SUM('CASE DATA'!I117:R117), 'CASE DATA'!K117+'CASE DATA'!O117)</f>
        <v>0</v>
      </c>
      <c r="D117" s="157">
        <f xml:space="preserve"> IF(OR(B117="DISM", B117="JWV", B117="JUV", B117="CIV"), 0, 'CASE DATA'!J117+'CASE DATA'!L117+'CASE DATA'!M117+'CASE DATA'!P117+'CASE DATA'!Q117+'CASE DATA'!R117)</f>
        <v>0</v>
      </c>
      <c r="E117" s="158">
        <f xml:space="preserve"> IF(OR(B117="DISM", B117="JWV", B117="JUV", B117="CIV"), 0, 'CASE DATA'!I117+'CASE DATA'!N117)</f>
        <v>0</v>
      </c>
    </row>
    <row r="118" spans="1:5" x14ac:dyDescent="0.3">
      <c r="A118" s="152" t="str">
        <f xml:space="preserve"> IF('CASE DATA'!A118="","",'CASE DATA'!A118)</f>
        <v/>
      </c>
      <c r="B118" s="168" t="str">
        <f xml:space="preserve"> IF('CASE DATA'!A118&lt;&gt;"",IF('CASE DATA'!F118=0, "open charge", 'CASE DATA'!F118),"")</f>
        <v/>
      </c>
      <c r="C118" s="156">
        <f xml:space="preserve"> IF(OR(B118="DISM", B118="JWV", B118="JUV", B118="CIV"), SUM('CASE DATA'!I118:R118), 'CASE DATA'!K118+'CASE DATA'!O118)</f>
        <v>0</v>
      </c>
      <c r="D118" s="157">
        <f xml:space="preserve"> IF(OR(B118="DISM", B118="JWV", B118="JUV", B118="CIV"), 0, 'CASE DATA'!J118+'CASE DATA'!L118+'CASE DATA'!M118+'CASE DATA'!P118+'CASE DATA'!Q118+'CASE DATA'!R118)</f>
        <v>0</v>
      </c>
      <c r="E118" s="158">
        <f xml:space="preserve"> IF(OR(B118="DISM", B118="JWV", B118="JUV", B118="CIV"), 0, 'CASE DATA'!I118+'CASE DATA'!N118)</f>
        <v>0</v>
      </c>
    </row>
    <row r="119" spans="1:5" x14ac:dyDescent="0.3">
      <c r="A119" s="152" t="str">
        <f xml:space="preserve"> IF('CASE DATA'!A119="","",'CASE DATA'!A119)</f>
        <v/>
      </c>
      <c r="B119" s="168" t="str">
        <f xml:space="preserve"> IF('CASE DATA'!A119&lt;&gt;"",IF('CASE DATA'!F119=0, "open charge", 'CASE DATA'!F119),"")</f>
        <v/>
      </c>
      <c r="C119" s="156">
        <f xml:space="preserve"> IF(OR(B119="DISM", B119="JWV", B119="JUV", B119="CIV"), SUM('CASE DATA'!I119:R119), 'CASE DATA'!K119+'CASE DATA'!O119)</f>
        <v>0</v>
      </c>
      <c r="D119" s="157">
        <f xml:space="preserve"> IF(OR(B119="DISM", B119="JWV", B119="JUV", B119="CIV"), 0, 'CASE DATA'!J119+'CASE DATA'!L119+'CASE DATA'!M119+'CASE DATA'!P119+'CASE DATA'!Q119+'CASE DATA'!R119)</f>
        <v>0</v>
      </c>
      <c r="E119" s="158">
        <f xml:space="preserve"> IF(OR(B119="DISM", B119="JWV", B119="JUV", B119="CIV"), 0, 'CASE DATA'!I119+'CASE DATA'!N119)</f>
        <v>0</v>
      </c>
    </row>
    <row r="120" spans="1:5" x14ac:dyDescent="0.3">
      <c r="A120" s="152" t="str">
        <f xml:space="preserve"> IF('CASE DATA'!A120="","",'CASE DATA'!A120)</f>
        <v/>
      </c>
      <c r="B120" s="168" t="str">
        <f xml:space="preserve"> IF('CASE DATA'!A120&lt;&gt;"",IF('CASE DATA'!F120=0, "open charge", 'CASE DATA'!F120),"")</f>
        <v/>
      </c>
      <c r="C120" s="156">
        <f xml:space="preserve"> IF(OR(B120="DISM", B120="JWV", B120="JUV", B120="CIV"), SUM('CASE DATA'!I120:R120), 'CASE DATA'!K120+'CASE DATA'!O120)</f>
        <v>0</v>
      </c>
      <c r="D120" s="157">
        <f xml:space="preserve"> IF(OR(B120="DISM", B120="JWV", B120="JUV", B120="CIV"), 0, 'CASE DATA'!J120+'CASE DATA'!L120+'CASE DATA'!M120+'CASE DATA'!P120+'CASE DATA'!Q120+'CASE DATA'!R120)</f>
        <v>0</v>
      </c>
      <c r="E120" s="158">
        <f xml:space="preserve"> IF(OR(B120="DISM", B120="JWV", B120="JUV", B120="CIV"), 0, 'CASE DATA'!I120+'CASE DATA'!N120)</f>
        <v>0</v>
      </c>
    </row>
    <row r="121" spans="1:5" x14ac:dyDescent="0.3">
      <c r="A121" s="152" t="str">
        <f xml:space="preserve"> IF('CASE DATA'!A121="","",'CASE DATA'!A121)</f>
        <v/>
      </c>
      <c r="B121" s="168" t="str">
        <f xml:space="preserve"> IF('CASE DATA'!A121&lt;&gt;"",IF('CASE DATA'!F121=0, "open charge", 'CASE DATA'!F121),"")</f>
        <v/>
      </c>
      <c r="C121" s="156">
        <f xml:space="preserve"> IF(OR(B121="DISM", B121="JWV", B121="JUV", B121="CIV"), SUM('CASE DATA'!I121:R121), 'CASE DATA'!K121+'CASE DATA'!O121)</f>
        <v>0</v>
      </c>
      <c r="D121" s="157">
        <f xml:space="preserve"> IF(OR(B121="DISM", B121="JWV", B121="JUV", B121="CIV"), 0, 'CASE DATA'!J121+'CASE DATA'!L121+'CASE DATA'!M121+'CASE DATA'!P121+'CASE DATA'!Q121+'CASE DATA'!R121)</f>
        <v>0</v>
      </c>
      <c r="E121" s="158">
        <f xml:space="preserve"> IF(OR(B121="DISM", B121="JWV", B121="JUV", B121="CIV"), 0, 'CASE DATA'!I121+'CASE DATA'!N121)</f>
        <v>0</v>
      </c>
    </row>
    <row r="122" spans="1:5" x14ac:dyDescent="0.3">
      <c r="A122" s="152" t="str">
        <f xml:space="preserve"> IF('CASE DATA'!A122="","",'CASE DATA'!A122)</f>
        <v/>
      </c>
      <c r="B122" s="168" t="str">
        <f xml:space="preserve"> IF('CASE DATA'!A122&lt;&gt;"",IF('CASE DATA'!F122=0, "open charge", 'CASE DATA'!F122),"")</f>
        <v/>
      </c>
      <c r="C122" s="156">
        <f xml:space="preserve"> IF(OR(B122="DISM", B122="JWV", B122="JUV", B122="CIV"), SUM('CASE DATA'!I122:R122), 'CASE DATA'!K122+'CASE DATA'!O122)</f>
        <v>0</v>
      </c>
      <c r="D122" s="157">
        <f xml:space="preserve"> IF(OR(B122="DISM", B122="JWV", B122="JUV", B122="CIV"), 0, 'CASE DATA'!J122+'CASE DATA'!L122+'CASE DATA'!M122+'CASE DATA'!P122+'CASE DATA'!Q122+'CASE DATA'!R122)</f>
        <v>0</v>
      </c>
      <c r="E122" s="158">
        <f xml:space="preserve"> IF(OR(B122="DISM", B122="JWV", B122="JUV", B122="CIV"), 0, 'CASE DATA'!I122+'CASE DATA'!N122)</f>
        <v>0</v>
      </c>
    </row>
    <row r="123" spans="1:5" x14ac:dyDescent="0.3">
      <c r="A123" s="152" t="str">
        <f xml:space="preserve"> IF('CASE DATA'!A123="","",'CASE DATA'!A123)</f>
        <v/>
      </c>
      <c r="B123" s="168" t="str">
        <f xml:space="preserve"> IF('CASE DATA'!A123&lt;&gt;"",IF('CASE DATA'!F123=0, "open charge", 'CASE DATA'!F123),"")</f>
        <v/>
      </c>
      <c r="C123" s="156">
        <f xml:space="preserve"> IF(OR(B123="DISM", B123="JWV", B123="JUV", B123="CIV"), SUM('CASE DATA'!I123:R123), 'CASE DATA'!K123+'CASE DATA'!O123)</f>
        <v>0</v>
      </c>
      <c r="D123" s="157">
        <f xml:space="preserve"> IF(OR(B123="DISM", B123="JWV", B123="JUV", B123="CIV"), 0, 'CASE DATA'!J123+'CASE DATA'!L123+'CASE DATA'!M123+'CASE DATA'!P123+'CASE DATA'!Q123+'CASE DATA'!R123)</f>
        <v>0</v>
      </c>
      <c r="E123" s="158">
        <f xml:space="preserve"> IF(OR(B123="DISM", B123="JWV", B123="JUV", B123="CIV"), 0, 'CASE DATA'!I123+'CASE DATA'!N123)</f>
        <v>0</v>
      </c>
    </row>
    <row r="124" spans="1:5" x14ac:dyDescent="0.3">
      <c r="A124" s="152" t="str">
        <f xml:space="preserve"> IF('CASE DATA'!A124="","",'CASE DATA'!A124)</f>
        <v/>
      </c>
      <c r="B124" s="168" t="str">
        <f xml:space="preserve"> IF('CASE DATA'!A124&lt;&gt;"",IF('CASE DATA'!F124=0, "open charge", 'CASE DATA'!F124),"")</f>
        <v/>
      </c>
      <c r="C124" s="156">
        <f xml:space="preserve"> IF(OR(B124="DISM", B124="JWV", B124="JUV", B124="CIV"), SUM('CASE DATA'!I124:R124), 'CASE DATA'!K124+'CASE DATA'!O124)</f>
        <v>0</v>
      </c>
      <c r="D124" s="157">
        <f xml:space="preserve"> IF(OR(B124="DISM", B124="JWV", B124="JUV", B124="CIV"), 0, 'CASE DATA'!J124+'CASE DATA'!L124+'CASE DATA'!M124+'CASE DATA'!P124+'CASE DATA'!Q124+'CASE DATA'!R124)</f>
        <v>0</v>
      </c>
      <c r="E124" s="158">
        <f xml:space="preserve"> IF(OR(B124="DISM", B124="JWV", B124="JUV", B124="CIV"), 0, 'CASE DATA'!I124+'CASE DATA'!N124)</f>
        <v>0</v>
      </c>
    </row>
    <row r="125" spans="1:5" x14ac:dyDescent="0.3">
      <c r="A125" s="152" t="str">
        <f xml:space="preserve"> IF('CASE DATA'!A125="","",'CASE DATA'!A125)</f>
        <v/>
      </c>
      <c r="B125" s="168" t="str">
        <f xml:space="preserve"> IF('CASE DATA'!A125&lt;&gt;"",IF('CASE DATA'!F125=0, "open charge", 'CASE DATA'!F125),"")</f>
        <v/>
      </c>
      <c r="C125" s="156">
        <f xml:space="preserve"> IF(OR(B125="DISM", B125="JWV", B125="JUV", B125="CIV"), SUM('CASE DATA'!I125:R125), 'CASE DATA'!K125+'CASE DATA'!O125)</f>
        <v>0</v>
      </c>
      <c r="D125" s="157">
        <f xml:space="preserve"> IF(OR(B125="DISM", B125="JWV", B125="JUV", B125="CIV"), 0, 'CASE DATA'!J125+'CASE DATA'!L125+'CASE DATA'!M125+'CASE DATA'!P125+'CASE DATA'!Q125+'CASE DATA'!R125)</f>
        <v>0</v>
      </c>
      <c r="E125" s="158">
        <f xml:space="preserve"> IF(OR(B125="DISM", B125="JWV", B125="JUV", B125="CIV"), 0, 'CASE DATA'!I125+'CASE DATA'!N125)</f>
        <v>0</v>
      </c>
    </row>
    <row r="126" spans="1:5" x14ac:dyDescent="0.3">
      <c r="A126" s="152" t="str">
        <f xml:space="preserve"> IF('CASE DATA'!A126="","",'CASE DATA'!A126)</f>
        <v/>
      </c>
      <c r="B126" s="168" t="str">
        <f xml:space="preserve"> IF('CASE DATA'!A126&lt;&gt;"",IF('CASE DATA'!F126=0, "open charge", 'CASE DATA'!F126),"")</f>
        <v/>
      </c>
      <c r="C126" s="156">
        <f xml:space="preserve"> IF(OR(B126="DISM", B126="JWV", B126="JUV", B126="CIV"), SUM('CASE DATA'!I126:R126), 'CASE DATA'!K126+'CASE DATA'!O126)</f>
        <v>0</v>
      </c>
      <c r="D126" s="157">
        <f xml:space="preserve"> IF(OR(B126="DISM", B126="JWV", B126="JUV", B126="CIV"), 0, 'CASE DATA'!J126+'CASE DATA'!L126+'CASE DATA'!M126+'CASE DATA'!P126+'CASE DATA'!Q126+'CASE DATA'!R126)</f>
        <v>0</v>
      </c>
      <c r="E126" s="158">
        <f xml:space="preserve"> IF(OR(B126="DISM", B126="JWV", B126="JUV", B126="CIV"), 0, 'CASE DATA'!I126+'CASE DATA'!N126)</f>
        <v>0</v>
      </c>
    </row>
    <row r="127" spans="1:5" x14ac:dyDescent="0.3">
      <c r="A127" s="152" t="str">
        <f xml:space="preserve"> IF('CASE DATA'!A127="","",'CASE DATA'!A127)</f>
        <v/>
      </c>
      <c r="B127" s="168" t="str">
        <f xml:space="preserve"> IF('CASE DATA'!A127&lt;&gt;"",IF('CASE DATA'!F127=0, "open charge", 'CASE DATA'!F127),"")</f>
        <v/>
      </c>
      <c r="C127" s="156">
        <f xml:space="preserve"> IF(OR(B127="DISM", B127="JWV", B127="JUV", B127="CIV"), SUM('CASE DATA'!I127:R127), 'CASE DATA'!K127+'CASE DATA'!O127)</f>
        <v>0</v>
      </c>
      <c r="D127" s="157">
        <f xml:space="preserve"> IF(OR(B127="DISM", B127="JWV", B127="JUV", B127="CIV"), 0, 'CASE DATA'!J127+'CASE DATA'!L127+'CASE DATA'!M127+'CASE DATA'!P127+'CASE DATA'!Q127+'CASE DATA'!R127)</f>
        <v>0</v>
      </c>
      <c r="E127" s="158">
        <f xml:space="preserve"> IF(OR(B127="DISM", B127="JWV", B127="JUV", B127="CIV"), 0, 'CASE DATA'!I127+'CASE DATA'!N127)</f>
        <v>0</v>
      </c>
    </row>
    <row r="128" spans="1:5" x14ac:dyDescent="0.3">
      <c r="A128" s="152" t="str">
        <f xml:space="preserve"> IF('CASE DATA'!A128="","",'CASE DATA'!A128)</f>
        <v/>
      </c>
      <c r="B128" s="168" t="str">
        <f xml:space="preserve"> IF('CASE DATA'!A128&lt;&gt;"",IF('CASE DATA'!F128=0, "open charge", 'CASE DATA'!F128),"")</f>
        <v/>
      </c>
      <c r="C128" s="156">
        <f xml:space="preserve"> IF(OR(B128="DISM", B128="JWV", B128="JUV", B128="CIV"), SUM('CASE DATA'!I128:R128), 'CASE DATA'!K128+'CASE DATA'!O128)</f>
        <v>0</v>
      </c>
      <c r="D128" s="157">
        <f xml:space="preserve"> IF(OR(B128="DISM", B128="JWV", B128="JUV", B128="CIV"), 0, 'CASE DATA'!J128+'CASE DATA'!L128+'CASE DATA'!M128+'CASE DATA'!P128+'CASE DATA'!Q128+'CASE DATA'!R128)</f>
        <v>0</v>
      </c>
      <c r="E128" s="158">
        <f xml:space="preserve"> IF(OR(B128="DISM", B128="JWV", B128="JUV", B128="CIV"), 0, 'CASE DATA'!I128+'CASE DATA'!N128)</f>
        <v>0</v>
      </c>
    </row>
    <row r="129" spans="1:5" x14ac:dyDescent="0.3">
      <c r="A129" s="152" t="str">
        <f xml:space="preserve"> IF('CASE DATA'!A129="","",'CASE DATA'!A129)</f>
        <v/>
      </c>
      <c r="B129" s="168" t="str">
        <f xml:space="preserve"> IF('CASE DATA'!A129&lt;&gt;"",IF('CASE DATA'!F129=0, "open charge", 'CASE DATA'!F129),"")</f>
        <v/>
      </c>
      <c r="C129" s="156">
        <f xml:space="preserve"> IF(OR(B129="DISM", B129="JWV", B129="JUV", B129="CIV"), SUM('CASE DATA'!I129:R129), 'CASE DATA'!K129+'CASE DATA'!O129)</f>
        <v>0</v>
      </c>
      <c r="D129" s="157">
        <f xml:space="preserve"> IF(OR(B129="DISM", B129="JWV", B129="JUV", B129="CIV"), 0, 'CASE DATA'!J129+'CASE DATA'!L129+'CASE DATA'!M129+'CASE DATA'!P129+'CASE DATA'!Q129+'CASE DATA'!R129)</f>
        <v>0</v>
      </c>
      <c r="E129" s="158">
        <f xml:space="preserve"> IF(OR(B129="DISM", B129="JWV", B129="JUV", B129="CIV"), 0, 'CASE DATA'!I129+'CASE DATA'!N129)</f>
        <v>0</v>
      </c>
    </row>
    <row r="130" spans="1:5" x14ac:dyDescent="0.3">
      <c r="A130" s="152" t="str">
        <f xml:space="preserve"> IF('CASE DATA'!A130="","",'CASE DATA'!A130)</f>
        <v/>
      </c>
      <c r="B130" s="168" t="str">
        <f xml:space="preserve"> IF('CASE DATA'!A130&lt;&gt;"",IF('CASE DATA'!F130=0, "open charge", 'CASE DATA'!F130),"")</f>
        <v/>
      </c>
      <c r="C130" s="156">
        <f xml:space="preserve"> IF(OR(B130="DISM", B130="JWV", B130="JUV", B130="CIV"), SUM('CASE DATA'!I130:R130), 'CASE DATA'!K130+'CASE DATA'!O130)</f>
        <v>0</v>
      </c>
      <c r="D130" s="157">
        <f xml:space="preserve"> IF(OR(B130="DISM", B130="JWV", B130="JUV", B130="CIV"), 0, 'CASE DATA'!J130+'CASE DATA'!L130+'CASE DATA'!M130+'CASE DATA'!P130+'CASE DATA'!Q130+'CASE DATA'!R130)</f>
        <v>0</v>
      </c>
      <c r="E130" s="158">
        <f xml:space="preserve"> IF(OR(B130="DISM", B130="JWV", B130="JUV", B130="CIV"), 0, 'CASE DATA'!I130+'CASE DATA'!N130)</f>
        <v>0</v>
      </c>
    </row>
    <row r="131" spans="1:5" x14ac:dyDescent="0.3">
      <c r="A131" s="152" t="str">
        <f xml:space="preserve"> IF('CASE DATA'!A131="","",'CASE DATA'!A131)</f>
        <v/>
      </c>
      <c r="B131" s="168" t="str">
        <f xml:space="preserve"> IF('CASE DATA'!A131&lt;&gt;"",IF('CASE DATA'!F131=0, "open charge", 'CASE DATA'!F131),"")</f>
        <v/>
      </c>
      <c r="C131" s="156">
        <f xml:space="preserve"> IF(OR(B131="DISM", B131="JWV", B131="JUV", B131="CIV"), SUM('CASE DATA'!I131:R131), 'CASE DATA'!K131+'CASE DATA'!O131)</f>
        <v>0</v>
      </c>
      <c r="D131" s="157">
        <f xml:space="preserve"> IF(OR(B131="DISM", B131="JWV", B131="JUV", B131="CIV"), 0, 'CASE DATA'!J131+'CASE DATA'!L131+'CASE DATA'!M131+'CASE DATA'!P131+'CASE DATA'!Q131+'CASE DATA'!R131)</f>
        <v>0</v>
      </c>
      <c r="E131" s="158">
        <f xml:space="preserve"> IF(OR(B131="DISM", B131="JWV", B131="JUV", B131="CIV"), 0, 'CASE DATA'!I131+'CASE DATA'!N131)</f>
        <v>0</v>
      </c>
    </row>
    <row r="132" spans="1:5" x14ac:dyDescent="0.3">
      <c r="A132" s="152" t="str">
        <f xml:space="preserve"> IF('CASE DATA'!A132="","",'CASE DATA'!A132)</f>
        <v/>
      </c>
      <c r="B132" s="168" t="str">
        <f xml:space="preserve"> IF('CASE DATA'!A132&lt;&gt;"",IF('CASE DATA'!F132=0, "open charge", 'CASE DATA'!F132),"")</f>
        <v/>
      </c>
      <c r="C132" s="156">
        <f xml:space="preserve"> IF(OR(B132="DISM", B132="JWV", B132="JUV", B132="CIV"), SUM('CASE DATA'!I132:R132), 'CASE DATA'!K132+'CASE DATA'!O132)</f>
        <v>0</v>
      </c>
      <c r="D132" s="157">
        <f xml:space="preserve"> IF(OR(B132="DISM", B132="JWV", B132="JUV", B132="CIV"), 0, 'CASE DATA'!J132+'CASE DATA'!L132+'CASE DATA'!M132+'CASE DATA'!P132+'CASE DATA'!Q132+'CASE DATA'!R132)</f>
        <v>0</v>
      </c>
      <c r="E132" s="158">
        <f xml:space="preserve"> IF(OR(B132="DISM", B132="JWV", B132="JUV", B132="CIV"), 0, 'CASE DATA'!I132+'CASE DATA'!N132)</f>
        <v>0</v>
      </c>
    </row>
    <row r="133" spans="1:5" x14ac:dyDescent="0.3">
      <c r="A133" s="152" t="str">
        <f xml:space="preserve"> IF('CASE DATA'!A133="","",'CASE DATA'!A133)</f>
        <v/>
      </c>
      <c r="B133" s="168" t="str">
        <f xml:space="preserve"> IF('CASE DATA'!A133&lt;&gt;"",IF('CASE DATA'!F133=0, "open charge", 'CASE DATA'!F133),"")</f>
        <v/>
      </c>
      <c r="C133" s="156">
        <f xml:space="preserve"> IF(OR(B133="DISM", B133="JWV", B133="JUV", B133="CIV"), SUM('CASE DATA'!I133:R133), 'CASE DATA'!K133+'CASE DATA'!O133)</f>
        <v>0</v>
      </c>
      <c r="D133" s="157">
        <f xml:space="preserve"> IF(OR(B133="DISM", B133="JWV", B133="JUV", B133="CIV"), 0, 'CASE DATA'!J133+'CASE DATA'!L133+'CASE DATA'!M133+'CASE DATA'!P133+'CASE DATA'!Q133+'CASE DATA'!R133)</f>
        <v>0</v>
      </c>
      <c r="E133" s="158">
        <f xml:space="preserve"> IF(OR(B133="DISM", B133="JWV", B133="JUV", B133="CIV"), 0, 'CASE DATA'!I133+'CASE DATA'!N133)</f>
        <v>0</v>
      </c>
    </row>
    <row r="134" spans="1:5" x14ac:dyDescent="0.3">
      <c r="A134" s="152" t="str">
        <f xml:space="preserve"> IF('CASE DATA'!A134="","",'CASE DATA'!A134)</f>
        <v/>
      </c>
      <c r="B134" s="168" t="str">
        <f xml:space="preserve"> IF('CASE DATA'!A134&lt;&gt;"",IF('CASE DATA'!F134=0, "open charge", 'CASE DATA'!F134),"")</f>
        <v/>
      </c>
      <c r="C134" s="156">
        <f xml:space="preserve"> IF(OR(B134="DISM", B134="JWV", B134="JUV", B134="CIV"), SUM('CASE DATA'!I134:R134), 'CASE DATA'!K134+'CASE DATA'!O134)</f>
        <v>0</v>
      </c>
      <c r="D134" s="157">
        <f xml:space="preserve"> IF(OR(B134="DISM", B134="JWV", B134="JUV", B134="CIV"), 0, 'CASE DATA'!J134+'CASE DATA'!L134+'CASE DATA'!M134+'CASE DATA'!P134+'CASE DATA'!Q134+'CASE DATA'!R134)</f>
        <v>0</v>
      </c>
      <c r="E134" s="158">
        <f xml:space="preserve"> IF(OR(B134="DISM", B134="JWV", B134="JUV", B134="CIV"), 0, 'CASE DATA'!I134+'CASE DATA'!N134)</f>
        <v>0</v>
      </c>
    </row>
    <row r="135" spans="1:5" x14ac:dyDescent="0.3">
      <c r="A135" s="152" t="str">
        <f xml:space="preserve"> IF('CASE DATA'!A135="","",'CASE DATA'!A135)</f>
        <v/>
      </c>
      <c r="B135" s="168" t="str">
        <f xml:space="preserve"> IF('CASE DATA'!A135&lt;&gt;"",IF('CASE DATA'!F135=0, "open charge", 'CASE DATA'!F135),"")</f>
        <v/>
      </c>
      <c r="C135" s="156">
        <f xml:space="preserve"> IF(OR(B135="DISM", B135="JWV", B135="JUV", B135="CIV"), SUM('CASE DATA'!I135:R135), 'CASE DATA'!K135+'CASE DATA'!O135)</f>
        <v>0</v>
      </c>
      <c r="D135" s="157">
        <f xml:space="preserve"> IF(OR(B135="DISM", B135="JWV", B135="JUV", B135="CIV"), 0, 'CASE DATA'!J135+'CASE DATA'!L135+'CASE DATA'!M135+'CASE DATA'!P135+'CASE DATA'!Q135+'CASE DATA'!R135)</f>
        <v>0</v>
      </c>
      <c r="E135" s="158">
        <f xml:space="preserve"> IF(OR(B135="DISM", B135="JWV", B135="JUV", B135="CIV"), 0, 'CASE DATA'!I135+'CASE DATA'!N135)</f>
        <v>0</v>
      </c>
    </row>
    <row r="136" spans="1:5" x14ac:dyDescent="0.3">
      <c r="A136" s="152" t="str">
        <f xml:space="preserve"> IF('CASE DATA'!A136="","",'CASE DATA'!A136)</f>
        <v/>
      </c>
      <c r="B136" s="168" t="str">
        <f xml:space="preserve"> IF('CASE DATA'!A136&lt;&gt;"",IF('CASE DATA'!F136=0, "open charge", 'CASE DATA'!F136),"")</f>
        <v/>
      </c>
      <c r="C136" s="156">
        <f xml:space="preserve"> IF(OR(B136="DISM", B136="JWV", B136="JUV", B136="CIV"), SUM('CASE DATA'!I136:R136), 'CASE DATA'!K136+'CASE DATA'!O136)</f>
        <v>0</v>
      </c>
      <c r="D136" s="157">
        <f xml:space="preserve"> IF(OR(B136="DISM", B136="JWV", B136="JUV", B136="CIV"), 0, 'CASE DATA'!J136+'CASE DATA'!L136+'CASE DATA'!M136+'CASE DATA'!P136+'CASE DATA'!Q136+'CASE DATA'!R136)</f>
        <v>0</v>
      </c>
      <c r="E136" s="158">
        <f xml:space="preserve"> IF(OR(B136="DISM", B136="JWV", B136="JUV", B136="CIV"), 0, 'CASE DATA'!I136+'CASE DATA'!N136)</f>
        <v>0</v>
      </c>
    </row>
    <row r="137" spans="1:5" x14ac:dyDescent="0.3">
      <c r="A137" s="152" t="str">
        <f xml:space="preserve"> IF('CASE DATA'!A137="","",'CASE DATA'!A137)</f>
        <v/>
      </c>
      <c r="B137" s="168" t="str">
        <f xml:space="preserve"> IF('CASE DATA'!A137&lt;&gt;"",IF('CASE DATA'!F137=0, "open charge", 'CASE DATA'!F137),"")</f>
        <v/>
      </c>
      <c r="C137" s="156">
        <f xml:space="preserve"> IF(OR(B137="DISM", B137="JWV", B137="JUV", B137="CIV"), SUM('CASE DATA'!I137:R137), 'CASE DATA'!K137+'CASE DATA'!O137)</f>
        <v>0</v>
      </c>
      <c r="D137" s="157">
        <f xml:space="preserve"> IF(OR(B137="DISM", B137="JWV", B137="JUV", B137="CIV"), 0, 'CASE DATA'!J137+'CASE DATA'!L137+'CASE DATA'!M137+'CASE DATA'!P137+'CASE DATA'!Q137+'CASE DATA'!R137)</f>
        <v>0</v>
      </c>
      <c r="E137" s="158">
        <f xml:space="preserve"> IF(OR(B137="DISM", B137="JWV", B137="JUV", B137="CIV"), 0, 'CASE DATA'!I137+'CASE DATA'!N137)</f>
        <v>0</v>
      </c>
    </row>
    <row r="138" spans="1:5" x14ac:dyDescent="0.3">
      <c r="A138" s="152" t="str">
        <f xml:space="preserve"> IF('CASE DATA'!A138="","",'CASE DATA'!A138)</f>
        <v/>
      </c>
      <c r="B138" s="168" t="str">
        <f xml:space="preserve"> IF('CASE DATA'!A138&lt;&gt;"",IF('CASE DATA'!F138=0, "open charge", 'CASE DATA'!F138),"")</f>
        <v/>
      </c>
      <c r="C138" s="156">
        <f xml:space="preserve"> IF(OR(B138="DISM", B138="JWV", B138="JUV", B138="CIV"), SUM('CASE DATA'!I138:R138), 'CASE DATA'!K138+'CASE DATA'!O138)</f>
        <v>0</v>
      </c>
      <c r="D138" s="157">
        <f xml:space="preserve"> IF(OR(B138="DISM", B138="JWV", B138="JUV", B138="CIV"), 0, 'CASE DATA'!J138+'CASE DATA'!L138+'CASE DATA'!M138+'CASE DATA'!P138+'CASE DATA'!Q138+'CASE DATA'!R138)</f>
        <v>0</v>
      </c>
      <c r="E138" s="158">
        <f xml:space="preserve"> IF(OR(B138="DISM", B138="JWV", B138="JUV", B138="CIV"), 0, 'CASE DATA'!I138+'CASE DATA'!N138)</f>
        <v>0</v>
      </c>
    </row>
    <row r="139" spans="1:5" x14ac:dyDescent="0.3">
      <c r="A139" s="152" t="str">
        <f xml:space="preserve"> IF('CASE DATA'!A139="","",'CASE DATA'!A139)</f>
        <v/>
      </c>
      <c r="B139" s="168" t="str">
        <f xml:space="preserve"> IF('CASE DATA'!A139&lt;&gt;"",IF('CASE DATA'!F139=0, "open charge", 'CASE DATA'!F139),"")</f>
        <v/>
      </c>
      <c r="C139" s="156">
        <f xml:space="preserve"> IF(OR(B139="DISM", B139="JWV", B139="JUV", B139="CIV"), SUM('CASE DATA'!I139:R139), 'CASE DATA'!K139+'CASE DATA'!O139)</f>
        <v>0</v>
      </c>
      <c r="D139" s="157">
        <f xml:space="preserve"> IF(OR(B139="DISM", B139="JWV", B139="JUV", B139="CIV"), 0, 'CASE DATA'!J139+'CASE DATA'!L139+'CASE DATA'!M139+'CASE DATA'!P139+'CASE DATA'!Q139+'CASE DATA'!R139)</f>
        <v>0</v>
      </c>
      <c r="E139" s="158">
        <f xml:space="preserve"> IF(OR(B139="DISM", B139="JWV", B139="JUV", B139="CIV"), 0, 'CASE DATA'!I139+'CASE DATA'!N139)</f>
        <v>0</v>
      </c>
    </row>
    <row r="140" spans="1:5" x14ac:dyDescent="0.3">
      <c r="A140" s="152" t="str">
        <f xml:space="preserve"> IF('CASE DATA'!A140="","",'CASE DATA'!A140)</f>
        <v/>
      </c>
      <c r="B140" s="168" t="str">
        <f xml:space="preserve"> IF('CASE DATA'!A140&lt;&gt;"",IF('CASE DATA'!F140=0, "open charge", 'CASE DATA'!F140),"")</f>
        <v/>
      </c>
      <c r="C140" s="156">
        <f xml:space="preserve"> IF(OR(B140="DISM", B140="JWV", B140="JUV", B140="CIV"), SUM('CASE DATA'!I140:R140), 'CASE DATA'!K140+'CASE DATA'!O140)</f>
        <v>0</v>
      </c>
      <c r="D140" s="157">
        <f xml:space="preserve"> IF(OR(B140="DISM", B140="JWV", B140="JUV", B140="CIV"), 0, 'CASE DATA'!J140+'CASE DATA'!L140+'CASE DATA'!M140+'CASE DATA'!P140+'CASE DATA'!Q140+'CASE DATA'!R140)</f>
        <v>0</v>
      </c>
      <c r="E140" s="158">
        <f xml:space="preserve"> IF(OR(B140="DISM", B140="JWV", B140="JUV", B140="CIV"), 0, 'CASE DATA'!I140+'CASE DATA'!N140)</f>
        <v>0</v>
      </c>
    </row>
    <row r="141" spans="1:5" x14ac:dyDescent="0.3">
      <c r="A141" s="152" t="str">
        <f xml:space="preserve"> IF('CASE DATA'!A141="","",'CASE DATA'!A141)</f>
        <v/>
      </c>
      <c r="B141" s="168" t="str">
        <f xml:space="preserve"> IF('CASE DATA'!A141&lt;&gt;"",IF('CASE DATA'!F141=0, "open charge", 'CASE DATA'!F141),"")</f>
        <v/>
      </c>
      <c r="C141" s="156">
        <f xml:space="preserve"> IF(OR(B141="DISM", B141="JWV", B141="JUV", B141="CIV"), SUM('CASE DATA'!I141:R141), 'CASE DATA'!K141+'CASE DATA'!O141)</f>
        <v>0</v>
      </c>
      <c r="D141" s="157">
        <f xml:space="preserve"> IF(OR(B141="DISM", B141="JWV", B141="JUV", B141="CIV"), 0, 'CASE DATA'!J141+'CASE DATA'!L141+'CASE DATA'!M141+'CASE DATA'!P141+'CASE DATA'!Q141+'CASE DATA'!R141)</f>
        <v>0</v>
      </c>
      <c r="E141" s="158">
        <f xml:space="preserve"> IF(OR(B141="DISM", B141="JWV", B141="JUV", B141="CIV"), 0, 'CASE DATA'!I141+'CASE DATA'!N141)</f>
        <v>0</v>
      </c>
    </row>
    <row r="142" spans="1:5" x14ac:dyDescent="0.3">
      <c r="A142" s="152" t="str">
        <f xml:space="preserve"> IF('CASE DATA'!A142="","",'CASE DATA'!A142)</f>
        <v/>
      </c>
      <c r="B142" s="168" t="str">
        <f xml:space="preserve"> IF('CASE DATA'!A142&lt;&gt;"",IF('CASE DATA'!F142=0, "open charge", 'CASE DATA'!F142),"")</f>
        <v/>
      </c>
      <c r="C142" s="156">
        <f xml:space="preserve"> IF(OR(B142="DISM", B142="JWV", B142="JUV", B142="CIV"), SUM('CASE DATA'!I142:R142), 'CASE DATA'!K142+'CASE DATA'!O142)</f>
        <v>0</v>
      </c>
      <c r="D142" s="157">
        <f xml:space="preserve"> IF(OR(B142="DISM", B142="JWV", B142="JUV", B142="CIV"), 0, 'CASE DATA'!J142+'CASE DATA'!L142+'CASE DATA'!M142+'CASE DATA'!P142+'CASE DATA'!Q142+'CASE DATA'!R142)</f>
        <v>0</v>
      </c>
      <c r="E142" s="158">
        <f xml:space="preserve"> IF(OR(B142="DISM", B142="JWV", B142="JUV", B142="CIV"), 0, 'CASE DATA'!I142+'CASE DATA'!N142)</f>
        <v>0</v>
      </c>
    </row>
    <row r="143" spans="1:5" x14ac:dyDescent="0.3">
      <c r="A143" s="152" t="str">
        <f xml:space="preserve"> IF('CASE DATA'!A143="","",'CASE DATA'!A143)</f>
        <v/>
      </c>
      <c r="B143" s="168" t="str">
        <f xml:space="preserve"> IF('CASE DATA'!A143&lt;&gt;"",IF('CASE DATA'!F143=0, "open charge", 'CASE DATA'!F143),"")</f>
        <v/>
      </c>
      <c r="C143" s="156">
        <f xml:space="preserve"> IF(OR(B143="DISM", B143="JWV", B143="JUV", B143="CIV"), SUM('CASE DATA'!I143:R143), 'CASE DATA'!K143+'CASE DATA'!O143)</f>
        <v>0</v>
      </c>
      <c r="D143" s="157">
        <f xml:space="preserve"> IF(OR(B143="DISM", B143="JWV", B143="JUV", B143="CIV"), 0, 'CASE DATA'!J143+'CASE DATA'!L143+'CASE DATA'!M143+'CASE DATA'!P143+'CASE DATA'!Q143+'CASE DATA'!R143)</f>
        <v>0</v>
      </c>
      <c r="E143" s="158">
        <f xml:space="preserve"> IF(OR(B143="DISM", B143="JWV", B143="JUV", B143="CIV"), 0, 'CASE DATA'!I143+'CASE DATA'!N143)</f>
        <v>0</v>
      </c>
    </row>
    <row r="144" spans="1:5" x14ac:dyDescent="0.3">
      <c r="A144" s="152" t="str">
        <f xml:space="preserve"> IF('CASE DATA'!A144="","",'CASE DATA'!A144)</f>
        <v/>
      </c>
      <c r="B144" s="168" t="str">
        <f xml:space="preserve"> IF('CASE DATA'!A144&lt;&gt;"",IF('CASE DATA'!F144=0, "open charge", 'CASE DATA'!F144),"")</f>
        <v/>
      </c>
      <c r="C144" s="156">
        <f xml:space="preserve"> IF(OR(B144="DISM", B144="JWV", B144="JUV", B144="CIV"), SUM('CASE DATA'!I144:R144), 'CASE DATA'!K144+'CASE DATA'!O144)</f>
        <v>0</v>
      </c>
      <c r="D144" s="157">
        <f xml:space="preserve"> IF(OR(B144="DISM", B144="JWV", B144="JUV", B144="CIV"), 0, 'CASE DATA'!J144+'CASE DATA'!L144+'CASE DATA'!M144+'CASE DATA'!P144+'CASE DATA'!Q144+'CASE DATA'!R144)</f>
        <v>0</v>
      </c>
      <c r="E144" s="158">
        <f xml:space="preserve"> IF(OR(B144="DISM", B144="JWV", B144="JUV", B144="CIV"), 0, 'CASE DATA'!I144+'CASE DATA'!N144)</f>
        <v>0</v>
      </c>
    </row>
    <row r="145" spans="1:5" x14ac:dyDescent="0.3">
      <c r="A145" s="152" t="str">
        <f xml:space="preserve"> IF('CASE DATA'!A145="","",'CASE DATA'!A145)</f>
        <v/>
      </c>
      <c r="B145" s="168" t="str">
        <f xml:space="preserve"> IF('CASE DATA'!A145&lt;&gt;"",IF('CASE DATA'!F145=0, "open charge", 'CASE DATA'!F145),"")</f>
        <v/>
      </c>
      <c r="C145" s="156">
        <f xml:space="preserve"> IF(OR(B145="DISM", B145="JWV", B145="JUV", B145="CIV"), SUM('CASE DATA'!I145:R145), 'CASE DATA'!K145+'CASE DATA'!O145)</f>
        <v>0</v>
      </c>
      <c r="D145" s="157">
        <f xml:space="preserve"> IF(OR(B145="DISM", B145="JWV", B145="JUV", B145="CIV"), 0, 'CASE DATA'!J145+'CASE DATA'!L145+'CASE DATA'!M145+'CASE DATA'!P145+'CASE DATA'!Q145+'CASE DATA'!R145)</f>
        <v>0</v>
      </c>
      <c r="E145" s="158">
        <f xml:space="preserve"> IF(OR(B145="DISM", B145="JWV", B145="JUV", B145="CIV"), 0, 'CASE DATA'!I145+'CASE DATA'!N145)</f>
        <v>0</v>
      </c>
    </row>
    <row r="146" spans="1:5" x14ac:dyDescent="0.3">
      <c r="A146" s="152" t="str">
        <f xml:space="preserve"> IF('CASE DATA'!A146="","",'CASE DATA'!A146)</f>
        <v/>
      </c>
      <c r="B146" s="168" t="str">
        <f xml:space="preserve"> IF('CASE DATA'!A146&lt;&gt;"",IF('CASE DATA'!F146=0, "open charge", 'CASE DATA'!F146),"")</f>
        <v/>
      </c>
      <c r="C146" s="156">
        <f xml:space="preserve"> IF(OR(B146="DISM", B146="JWV", B146="JUV", B146="CIV"), SUM('CASE DATA'!I146:R146), 'CASE DATA'!K146+'CASE DATA'!O146)</f>
        <v>0</v>
      </c>
      <c r="D146" s="157">
        <f xml:space="preserve"> IF(OR(B146="DISM", B146="JWV", B146="JUV", B146="CIV"), 0, 'CASE DATA'!J146+'CASE DATA'!L146+'CASE DATA'!M146+'CASE DATA'!P146+'CASE DATA'!Q146+'CASE DATA'!R146)</f>
        <v>0</v>
      </c>
      <c r="E146" s="158">
        <f xml:space="preserve"> IF(OR(B146="DISM", B146="JWV", B146="JUV", B146="CIV"), 0, 'CASE DATA'!I146+'CASE DATA'!N146)</f>
        <v>0</v>
      </c>
    </row>
    <row r="147" spans="1:5" x14ac:dyDescent="0.3">
      <c r="A147" s="152" t="str">
        <f xml:space="preserve"> IF('CASE DATA'!A147="","",'CASE DATA'!A147)</f>
        <v/>
      </c>
      <c r="B147" s="168" t="str">
        <f xml:space="preserve"> IF('CASE DATA'!A147&lt;&gt;"",IF('CASE DATA'!F147=0, "open charge", 'CASE DATA'!F147),"")</f>
        <v/>
      </c>
      <c r="C147" s="156">
        <f xml:space="preserve"> IF(OR(B147="DISM", B147="JWV", B147="JUV", B147="CIV"), SUM('CASE DATA'!I147:R147), 'CASE DATA'!K147+'CASE DATA'!O147)</f>
        <v>0</v>
      </c>
      <c r="D147" s="157">
        <f xml:space="preserve"> IF(OR(B147="DISM", B147="JWV", B147="JUV", B147="CIV"), 0, 'CASE DATA'!J147+'CASE DATA'!L147+'CASE DATA'!M147+'CASE DATA'!P147+'CASE DATA'!Q147+'CASE DATA'!R147)</f>
        <v>0</v>
      </c>
      <c r="E147" s="158">
        <f xml:space="preserve"> IF(OR(B147="DISM", B147="JWV", B147="JUV", B147="CIV"), 0, 'CASE DATA'!I147+'CASE DATA'!N147)</f>
        <v>0</v>
      </c>
    </row>
    <row r="148" spans="1:5" x14ac:dyDescent="0.3">
      <c r="A148" s="152" t="str">
        <f xml:space="preserve"> IF('CASE DATA'!A148="","",'CASE DATA'!A148)</f>
        <v/>
      </c>
      <c r="B148" s="168" t="str">
        <f xml:space="preserve"> IF('CASE DATA'!A148&lt;&gt;"",IF('CASE DATA'!F148=0, "open charge", 'CASE DATA'!F148),"")</f>
        <v/>
      </c>
      <c r="C148" s="156">
        <f xml:space="preserve"> IF(OR(B148="DISM", B148="JWV", B148="JUV", B148="CIV"), SUM('CASE DATA'!I148:R148), 'CASE DATA'!K148+'CASE DATA'!O148)</f>
        <v>0</v>
      </c>
      <c r="D148" s="157">
        <f xml:space="preserve"> IF(OR(B148="DISM", B148="JWV", B148="JUV", B148="CIV"), 0, 'CASE DATA'!J148+'CASE DATA'!L148+'CASE DATA'!M148+'CASE DATA'!P148+'CASE DATA'!Q148+'CASE DATA'!R148)</f>
        <v>0</v>
      </c>
      <c r="E148" s="158">
        <f xml:space="preserve"> IF(OR(B148="DISM", B148="JWV", B148="JUV", B148="CIV"), 0, 'CASE DATA'!I148+'CASE DATA'!N148)</f>
        <v>0</v>
      </c>
    </row>
    <row r="149" spans="1:5" x14ac:dyDescent="0.3">
      <c r="A149" s="152" t="str">
        <f xml:space="preserve"> IF('CASE DATA'!A149="","",'CASE DATA'!A149)</f>
        <v/>
      </c>
      <c r="B149" s="168" t="str">
        <f xml:space="preserve"> IF('CASE DATA'!A149&lt;&gt;"",IF('CASE DATA'!F149=0, "open charge", 'CASE DATA'!F149),"")</f>
        <v/>
      </c>
      <c r="C149" s="156">
        <f xml:space="preserve"> IF(OR(B149="DISM", B149="JWV", B149="JUV", B149="CIV"), SUM('CASE DATA'!I149:R149), 'CASE DATA'!K149+'CASE DATA'!O149)</f>
        <v>0</v>
      </c>
      <c r="D149" s="157">
        <f xml:space="preserve"> IF(OR(B149="DISM", B149="JWV", B149="JUV", B149="CIV"), 0, 'CASE DATA'!J149+'CASE DATA'!L149+'CASE DATA'!M149+'CASE DATA'!P149+'CASE DATA'!Q149+'CASE DATA'!R149)</f>
        <v>0</v>
      </c>
      <c r="E149" s="158">
        <f xml:space="preserve"> IF(OR(B149="DISM", B149="JWV", B149="JUV", B149="CIV"), 0, 'CASE DATA'!I149+'CASE DATA'!N149)</f>
        <v>0</v>
      </c>
    </row>
    <row r="150" spans="1:5" x14ac:dyDescent="0.3">
      <c r="A150" s="152" t="str">
        <f xml:space="preserve"> IF('CASE DATA'!A150="","",'CASE DATA'!A150)</f>
        <v/>
      </c>
      <c r="B150" s="168" t="str">
        <f xml:space="preserve"> IF('CASE DATA'!A150&lt;&gt;"",IF('CASE DATA'!F150=0, "open charge", 'CASE DATA'!F150),"")</f>
        <v/>
      </c>
      <c r="C150" s="156">
        <f xml:space="preserve"> IF(OR(B150="DISM", B150="JWV", B150="JUV", B150="CIV"), SUM('CASE DATA'!I150:R150), 'CASE DATA'!K150+'CASE DATA'!O150)</f>
        <v>0</v>
      </c>
      <c r="D150" s="157">
        <f xml:space="preserve"> IF(OR(B150="DISM", B150="JWV", B150="JUV", B150="CIV"), 0, 'CASE DATA'!J150+'CASE DATA'!L150+'CASE DATA'!M150+'CASE DATA'!P150+'CASE DATA'!Q150+'CASE DATA'!R150)</f>
        <v>0</v>
      </c>
      <c r="E150" s="158">
        <f xml:space="preserve"> IF(OR(B150="DISM", B150="JWV", B150="JUV", B150="CIV"), 0, 'CASE DATA'!I150+'CASE DATA'!N150)</f>
        <v>0</v>
      </c>
    </row>
    <row r="151" spans="1:5" x14ac:dyDescent="0.3">
      <c r="A151" s="152" t="str">
        <f xml:space="preserve"> IF('CASE DATA'!A151="","",'CASE DATA'!A151)</f>
        <v/>
      </c>
      <c r="B151" s="168" t="str">
        <f xml:space="preserve"> IF('CASE DATA'!A151&lt;&gt;"",IF('CASE DATA'!F151=0, "open charge", 'CASE DATA'!F151),"")</f>
        <v/>
      </c>
      <c r="C151" s="156">
        <f xml:space="preserve"> IF(OR(B151="DISM", B151="JWV", B151="JUV", B151="CIV"), SUM('CASE DATA'!I151:R151), 'CASE DATA'!K151+'CASE DATA'!O151)</f>
        <v>0</v>
      </c>
      <c r="D151" s="157">
        <f xml:space="preserve"> IF(OR(B151="DISM", B151="JWV", B151="JUV", B151="CIV"), 0, 'CASE DATA'!J151+'CASE DATA'!L151+'CASE DATA'!M151+'CASE DATA'!P151+'CASE DATA'!Q151+'CASE DATA'!R151)</f>
        <v>0</v>
      </c>
      <c r="E151" s="158">
        <f xml:space="preserve"> IF(OR(B151="DISM", B151="JWV", B151="JUV", B151="CIV"), 0, 'CASE DATA'!I151+'CASE DATA'!N151)</f>
        <v>0</v>
      </c>
    </row>
    <row r="152" spans="1:5" x14ac:dyDescent="0.3">
      <c r="A152" s="152" t="str">
        <f xml:space="preserve"> IF('CASE DATA'!A152="","",'CASE DATA'!A152)</f>
        <v/>
      </c>
      <c r="B152" s="168" t="str">
        <f xml:space="preserve"> IF('CASE DATA'!A152&lt;&gt;"",IF('CASE DATA'!F152=0, "open charge", 'CASE DATA'!F152),"")</f>
        <v/>
      </c>
      <c r="C152" s="156">
        <f xml:space="preserve"> IF(OR(B152="DISM", B152="JWV", B152="JUV", B152="CIV"), SUM('CASE DATA'!I152:R152), 'CASE DATA'!K152+'CASE DATA'!O152)</f>
        <v>0</v>
      </c>
      <c r="D152" s="157">
        <f xml:space="preserve"> IF(OR(B152="DISM", B152="JWV", B152="JUV", B152="CIV"), 0, 'CASE DATA'!J152+'CASE DATA'!L152+'CASE DATA'!M152+'CASE DATA'!P152+'CASE DATA'!Q152+'CASE DATA'!R152)</f>
        <v>0</v>
      </c>
      <c r="E152" s="158">
        <f xml:space="preserve"> IF(OR(B152="DISM", B152="JWV", B152="JUV", B152="CIV"), 0, 'CASE DATA'!I152+'CASE DATA'!N152)</f>
        <v>0</v>
      </c>
    </row>
    <row r="153" spans="1:5" x14ac:dyDescent="0.3">
      <c r="A153" s="152" t="str">
        <f xml:space="preserve"> IF('CASE DATA'!A153="","",'CASE DATA'!A153)</f>
        <v/>
      </c>
      <c r="B153" s="168" t="str">
        <f xml:space="preserve"> IF('CASE DATA'!A153&lt;&gt;"",IF('CASE DATA'!F153=0, "open charge", 'CASE DATA'!F153),"")</f>
        <v/>
      </c>
      <c r="C153" s="156">
        <f xml:space="preserve"> IF(OR(B153="DISM", B153="JWV", B153="JUV", B153="CIV"), SUM('CASE DATA'!I153:R153), 'CASE DATA'!K153+'CASE DATA'!O153)</f>
        <v>0</v>
      </c>
      <c r="D153" s="157">
        <f xml:space="preserve"> IF(OR(B153="DISM", B153="JWV", B153="JUV", B153="CIV"), 0, 'CASE DATA'!J153+'CASE DATA'!L153+'CASE DATA'!M153+'CASE DATA'!P153+'CASE DATA'!Q153+'CASE DATA'!R153)</f>
        <v>0</v>
      </c>
      <c r="E153" s="158">
        <f xml:space="preserve"> IF(OR(B153="DISM", B153="JWV", B153="JUV", B153="CIV"), 0, 'CASE DATA'!I153+'CASE DATA'!N153)</f>
        <v>0</v>
      </c>
    </row>
    <row r="154" spans="1:5" x14ac:dyDescent="0.3">
      <c r="A154" s="152" t="str">
        <f xml:space="preserve"> IF('CASE DATA'!A154="","",'CASE DATA'!A154)</f>
        <v/>
      </c>
      <c r="B154" s="168" t="str">
        <f xml:space="preserve"> IF('CASE DATA'!A154&lt;&gt;"",IF('CASE DATA'!F154=0, "open charge", 'CASE DATA'!F154),"")</f>
        <v/>
      </c>
      <c r="C154" s="156">
        <f xml:space="preserve"> IF(OR(B154="DISM", B154="JWV", B154="JUV", B154="CIV"), SUM('CASE DATA'!I154:R154), 'CASE DATA'!K154+'CASE DATA'!O154)</f>
        <v>0</v>
      </c>
      <c r="D154" s="157">
        <f xml:space="preserve"> IF(OR(B154="DISM", B154="JWV", B154="JUV", B154="CIV"), 0, 'CASE DATA'!J154+'CASE DATA'!L154+'CASE DATA'!M154+'CASE DATA'!P154+'CASE DATA'!Q154+'CASE DATA'!R154)</f>
        <v>0</v>
      </c>
      <c r="E154" s="158">
        <f xml:space="preserve"> IF(OR(B154="DISM", B154="JWV", B154="JUV", B154="CIV"), 0, 'CASE DATA'!I154+'CASE DATA'!N154)</f>
        <v>0</v>
      </c>
    </row>
    <row r="155" spans="1:5" x14ac:dyDescent="0.3">
      <c r="A155" s="152" t="str">
        <f xml:space="preserve"> IF('CASE DATA'!A155="","",'CASE DATA'!A155)</f>
        <v/>
      </c>
      <c r="B155" s="168" t="str">
        <f xml:space="preserve"> IF('CASE DATA'!A155&lt;&gt;"",IF('CASE DATA'!F155=0, "open charge", 'CASE DATA'!F155),"")</f>
        <v/>
      </c>
      <c r="C155" s="156">
        <f xml:space="preserve"> IF(OR(B155="DISM", B155="JWV", B155="JUV", B155="CIV"), SUM('CASE DATA'!I155:R155), 'CASE DATA'!K155+'CASE DATA'!O155)</f>
        <v>0</v>
      </c>
      <c r="D155" s="157">
        <f xml:space="preserve"> IF(OR(B155="DISM", B155="JWV", B155="JUV", B155="CIV"), 0, 'CASE DATA'!J155+'CASE DATA'!L155+'CASE DATA'!M155+'CASE DATA'!P155+'CASE DATA'!Q155+'CASE DATA'!R155)</f>
        <v>0</v>
      </c>
      <c r="E155" s="158">
        <f xml:space="preserve"> IF(OR(B155="DISM", B155="JWV", B155="JUV", B155="CIV"), 0, 'CASE DATA'!I155+'CASE DATA'!N155)</f>
        <v>0</v>
      </c>
    </row>
    <row r="156" spans="1:5" x14ac:dyDescent="0.3">
      <c r="A156" s="152" t="str">
        <f xml:space="preserve"> IF('CASE DATA'!A156="","",'CASE DATA'!A156)</f>
        <v/>
      </c>
      <c r="B156" s="168" t="str">
        <f xml:space="preserve"> IF('CASE DATA'!A156&lt;&gt;"",IF('CASE DATA'!F156=0, "open charge", 'CASE DATA'!F156),"")</f>
        <v/>
      </c>
      <c r="C156" s="156">
        <f xml:space="preserve"> IF(OR(B156="DISM", B156="JWV", B156="JUV", B156="CIV"), SUM('CASE DATA'!I156:R156), 'CASE DATA'!K156+'CASE DATA'!O156)</f>
        <v>0</v>
      </c>
      <c r="D156" s="157">
        <f xml:space="preserve"> IF(OR(B156="DISM", B156="JWV", B156="JUV", B156="CIV"), 0, 'CASE DATA'!J156+'CASE DATA'!L156+'CASE DATA'!M156+'CASE DATA'!P156+'CASE DATA'!Q156+'CASE DATA'!R156)</f>
        <v>0</v>
      </c>
      <c r="E156" s="158">
        <f xml:space="preserve"> IF(OR(B156="DISM", B156="JWV", B156="JUV", B156="CIV"), 0, 'CASE DATA'!I156+'CASE DATA'!N156)</f>
        <v>0</v>
      </c>
    </row>
    <row r="157" spans="1:5" x14ac:dyDescent="0.3">
      <c r="A157" s="152" t="str">
        <f xml:space="preserve"> IF('CASE DATA'!A157="","",'CASE DATA'!A157)</f>
        <v/>
      </c>
      <c r="B157" s="168" t="str">
        <f xml:space="preserve"> IF('CASE DATA'!A157&lt;&gt;"",IF('CASE DATA'!F157=0, "open charge", 'CASE DATA'!F157),"")</f>
        <v/>
      </c>
      <c r="C157" s="156">
        <f xml:space="preserve"> IF(OR(B157="DISM", B157="JWV", B157="JUV", B157="CIV"), SUM('CASE DATA'!I157:R157), 'CASE DATA'!K157+'CASE DATA'!O157)</f>
        <v>0</v>
      </c>
      <c r="D157" s="157">
        <f xml:space="preserve"> IF(OR(B157="DISM", B157="JWV", B157="JUV", B157="CIV"), 0, 'CASE DATA'!J157+'CASE DATA'!L157+'CASE DATA'!M157+'CASE DATA'!P157+'CASE DATA'!Q157+'CASE DATA'!R157)</f>
        <v>0</v>
      </c>
      <c r="E157" s="158">
        <f xml:space="preserve"> IF(OR(B157="DISM", B157="JWV", B157="JUV", B157="CIV"), 0, 'CASE DATA'!I157+'CASE DATA'!N157)</f>
        <v>0</v>
      </c>
    </row>
    <row r="158" spans="1:5" x14ac:dyDescent="0.3">
      <c r="A158" s="152" t="str">
        <f xml:space="preserve"> IF('CASE DATA'!A158="","",'CASE DATA'!A158)</f>
        <v/>
      </c>
      <c r="B158" s="168" t="str">
        <f xml:space="preserve"> IF('CASE DATA'!A158&lt;&gt;"",IF('CASE DATA'!F158=0, "open charge", 'CASE DATA'!F158),"")</f>
        <v/>
      </c>
      <c r="C158" s="156">
        <f xml:space="preserve"> IF(OR(B158="DISM", B158="JWV", B158="JUV", B158="CIV"), SUM('CASE DATA'!I158:R158), 'CASE DATA'!K158+'CASE DATA'!O158)</f>
        <v>0</v>
      </c>
      <c r="D158" s="157">
        <f xml:space="preserve"> IF(OR(B158="DISM", B158="JWV", B158="JUV", B158="CIV"), 0, 'CASE DATA'!J158+'CASE DATA'!L158+'CASE DATA'!M158+'CASE DATA'!P158+'CASE DATA'!Q158+'CASE DATA'!R158)</f>
        <v>0</v>
      </c>
      <c r="E158" s="158">
        <f xml:space="preserve"> IF(OR(B158="DISM", B158="JWV", B158="JUV", B158="CIV"), 0, 'CASE DATA'!I158+'CASE DATA'!N158)</f>
        <v>0</v>
      </c>
    </row>
    <row r="159" spans="1:5" x14ac:dyDescent="0.3">
      <c r="A159" s="152" t="str">
        <f xml:space="preserve"> IF('CASE DATA'!A159="","",'CASE DATA'!A159)</f>
        <v/>
      </c>
      <c r="B159" s="168" t="str">
        <f xml:space="preserve"> IF('CASE DATA'!A159&lt;&gt;"",IF('CASE DATA'!F159=0, "open charge", 'CASE DATA'!F159),"")</f>
        <v/>
      </c>
      <c r="C159" s="156">
        <f xml:space="preserve"> IF(OR(B159="DISM", B159="JWV", B159="JUV", B159="CIV"), SUM('CASE DATA'!I159:R159), 'CASE DATA'!K159+'CASE DATA'!O159)</f>
        <v>0</v>
      </c>
      <c r="D159" s="157">
        <f xml:space="preserve"> IF(OR(B159="DISM", B159="JWV", B159="JUV", B159="CIV"), 0, 'CASE DATA'!J159+'CASE DATA'!L159+'CASE DATA'!M159+'CASE DATA'!P159+'CASE DATA'!Q159+'CASE DATA'!R159)</f>
        <v>0</v>
      </c>
      <c r="E159" s="158">
        <f xml:space="preserve"> IF(OR(B159="DISM", B159="JWV", B159="JUV", B159="CIV"), 0, 'CASE DATA'!I159+'CASE DATA'!N159)</f>
        <v>0</v>
      </c>
    </row>
    <row r="160" spans="1:5" x14ac:dyDescent="0.3">
      <c r="A160" s="152" t="str">
        <f xml:space="preserve"> IF('CASE DATA'!A160="","",'CASE DATA'!A160)</f>
        <v/>
      </c>
      <c r="B160" s="168" t="str">
        <f xml:space="preserve"> IF('CASE DATA'!A160&lt;&gt;"",IF('CASE DATA'!F160=0, "open charge", 'CASE DATA'!F160),"")</f>
        <v/>
      </c>
      <c r="C160" s="156">
        <f xml:space="preserve"> IF(OR(B160="DISM", B160="JWV", B160="JUV", B160="CIV"), SUM('CASE DATA'!I160:R160), 'CASE DATA'!K160+'CASE DATA'!O160)</f>
        <v>0</v>
      </c>
      <c r="D160" s="157">
        <f xml:space="preserve"> IF(OR(B160="DISM", B160="JWV", B160="JUV", B160="CIV"), 0, 'CASE DATA'!J160+'CASE DATA'!L160+'CASE DATA'!M160+'CASE DATA'!P160+'CASE DATA'!Q160+'CASE DATA'!R160)</f>
        <v>0</v>
      </c>
      <c r="E160" s="158">
        <f xml:space="preserve"> IF(OR(B160="DISM", B160="JWV", B160="JUV", B160="CIV"), 0, 'CASE DATA'!I160+'CASE DATA'!N160)</f>
        <v>0</v>
      </c>
    </row>
    <row r="161" spans="1:5" x14ac:dyDescent="0.3">
      <c r="A161" s="152" t="str">
        <f xml:space="preserve"> IF('CASE DATA'!A161="","",'CASE DATA'!A161)</f>
        <v/>
      </c>
      <c r="B161" s="168" t="str">
        <f xml:space="preserve"> IF('CASE DATA'!A161&lt;&gt;"",IF('CASE DATA'!F161=0, "open charge", 'CASE DATA'!F161),"")</f>
        <v/>
      </c>
      <c r="C161" s="156">
        <f xml:space="preserve"> IF(OR(B161="DISM", B161="JWV", B161="JUV", B161="CIV"), SUM('CASE DATA'!I161:R161), 'CASE DATA'!K161+'CASE DATA'!O161)</f>
        <v>0</v>
      </c>
      <c r="D161" s="157">
        <f xml:space="preserve"> IF(OR(B161="DISM", B161="JWV", B161="JUV", B161="CIV"), 0, 'CASE DATA'!J161+'CASE DATA'!L161+'CASE DATA'!M161+'CASE DATA'!P161+'CASE DATA'!Q161+'CASE DATA'!R161)</f>
        <v>0</v>
      </c>
      <c r="E161" s="158">
        <f xml:space="preserve"> IF(OR(B161="DISM", B161="JWV", B161="JUV", B161="CIV"), 0, 'CASE DATA'!I161+'CASE DATA'!N161)</f>
        <v>0</v>
      </c>
    </row>
    <row r="162" spans="1:5" x14ac:dyDescent="0.3">
      <c r="A162" s="152" t="str">
        <f xml:space="preserve"> IF('CASE DATA'!A162="","",'CASE DATA'!A162)</f>
        <v/>
      </c>
      <c r="B162" s="168" t="str">
        <f xml:space="preserve"> IF('CASE DATA'!A162&lt;&gt;"",IF('CASE DATA'!F162=0, "open charge", 'CASE DATA'!F162),"")</f>
        <v/>
      </c>
      <c r="C162" s="156">
        <f xml:space="preserve"> IF(OR(B162="DISM", B162="JWV", B162="JUV", B162="CIV"), SUM('CASE DATA'!I162:R162), 'CASE DATA'!K162+'CASE DATA'!O162)</f>
        <v>0</v>
      </c>
      <c r="D162" s="157">
        <f xml:space="preserve"> IF(OR(B162="DISM", B162="JWV", B162="JUV", B162="CIV"), 0, 'CASE DATA'!J162+'CASE DATA'!L162+'CASE DATA'!M162+'CASE DATA'!P162+'CASE DATA'!Q162+'CASE DATA'!R162)</f>
        <v>0</v>
      </c>
      <c r="E162" s="158">
        <f xml:space="preserve"> IF(OR(B162="DISM", B162="JWV", B162="JUV", B162="CIV"), 0, 'CASE DATA'!I162+'CASE DATA'!N162)</f>
        <v>0</v>
      </c>
    </row>
    <row r="163" spans="1:5" x14ac:dyDescent="0.3">
      <c r="A163" s="152" t="str">
        <f xml:space="preserve"> IF('CASE DATA'!A163="","",'CASE DATA'!A163)</f>
        <v/>
      </c>
      <c r="B163" s="168" t="str">
        <f xml:space="preserve"> IF('CASE DATA'!A163&lt;&gt;"",IF('CASE DATA'!F163=0, "open charge", 'CASE DATA'!F163),"")</f>
        <v/>
      </c>
      <c r="C163" s="156">
        <f xml:space="preserve"> IF(OR(B163="DISM", B163="JWV", B163="JUV", B163="CIV"), SUM('CASE DATA'!I163:R163), 'CASE DATA'!K163+'CASE DATA'!O163)</f>
        <v>0</v>
      </c>
      <c r="D163" s="157">
        <f xml:space="preserve"> IF(OR(B163="DISM", B163="JWV", B163="JUV", B163="CIV"), 0, 'CASE DATA'!J163+'CASE DATA'!L163+'CASE DATA'!M163+'CASE DATA'!P163+'CASE DATA'!Q163+'CASE DATA'!R163)</f>
        <v>0</v>
      </c>
      <c r="E163" s="158">
        <f xml:space="preserve"> IF(OR(B163="DISM", B163="JWV", B163="JUV", B163="CIV"), 0, 'CASE DATA'!I163+'CASE DATA'!N163)</f>
        <v>0</v>
      </c>
    </row>
    <row r="164" spans="1:5" x14ac:dyDescent="0.3">
      <c r="A164" s="152" t="str">
        <f xml:space="preserve"> IF('CASE DATA'!A164="","",'CASE DATA'!A164)</f>
        <v/>
      </c>
      <c r="B164" s="168" t="str">
        <f xml:space="preserve"> IF('CASE DATA'!A164&lt;&gt;"",IF('CASE DATA'!F164=0, "open charge", 'CASE DATA'!F164),"")</f>
        <v/>
      </c>
      <c r="C164" s="156">
        <f xml:space="preserve"> IF(OR(B164="DISM", B164="JWV", B164="JUV", B164="CIV"), SUM('CASE DATA'!I164:R164), 'CASE DATA'!K164+'CASE DATA'!O164)</f>
        <v>0</v>
      </c>
      <c r="D164" s="157">
        <f xml:space="preserve"> IF(OR(B164="DISM", B164="JWV", B164="JUV", B164="CIV"), 0, 'CASE DATA'!J164+'CASE DATA'!L164+'CASE DATA'!M164+'CASE DATA'!P164+'CASE DATA'!Q164+'CASE DATA'!R164)</f>
        <v>0</v>
      </c>
      <c r="E164" s="158">
        <f xml:space="preserve"> IF(OR(B164="DISM", B164="JWV", B164="JUV", B164="CIV"), 0, 'CASE DATA'!I164+'CASE DATA'!N164)</f>
        <v>0</v>
      </c>
    </row>
    <row r="165" spans="1:5" x14ac:dyDescent="0.3">
      <c r="A165" s="152" t="str">
        <f xml:space="preserve"> IF('CASE DATA'!A165="","",'CASE DATA'!A165)</f>
        <v/>
      </c>
      <c r="B165" s="168" t="str">
        <f xml:space="preserve"> IF('CASE DATA'!A165&lt;&gt;"",IF('CASE DATA'!F165=0, "open charge", 'CASE DATA'!F165),"")</f>
        <v/>
      </c>
      <c r="C165" s="156">
        <f xml:space="preserve"> IF(OR(B165="DISM", B165="JWV", B165="JUV", B165="CIV"), SUM('CASE DATA'!I165:R165), 'CASE DATA'!K165+'CASE DATA'!O165)</f>
        <v>0</v>
      </c>
      <c r="D165" s="157">
        <f xml:space="preserve"> IF(OR(B165="DISM", B165="JWV", B165="JUV", B165="CIV"), 0, 'CASE DATA'!J165+'CASE DATA'!L165+'CASE DATA'!M165+'CASE DATA'!P165+'CASE DATA'!Q165+'CASE DATA'!R165)</f>
        <v>0</v>
      </c>
      <c r="E165" s="158">
        <f xml:space="preserve"> IF(OR(B165="DISM", B165="JWV", B165="JUV", B165="CIV"), 0, 'CASE DATA'!I165+'CASE DATA'!N165)</f>
        <v>0</v>
      </c>
    </row>
    <row r="166" spans="1:5" x14ac:dyDescent="0.3">
      <c r="A166" s="152" t="str">
        <f xml:space="preserve"> IF('CASE DATA'!A166="","",'CASE DATA'!A166)</f>
        <v/>
      </c>
      <c r="B166" s="168" t="str">
        <f xml:space="preserve"> IF('CASE DATA'!A166&lt;&gt;"",IF('CASE DATA'!F166=0, "open charge", 'CASE DATA'!F166),"")</f>
        <v/>
      </c>
      <c r="C166" s="156">
        <f xml:space="preserve"> IF(OR(B166="DISM", B166="JWV", B166="JUV", B166="CIV"), SUM('CASE DATA'!I166:R166), 'CASE DATA'!K166+'CASE DATA'!O166)</f>
        <v>0</v>
      </c>
      <c r="D166" s="157">
        <f xml:space="preserve"> IF(OR(B166="DISM", B166="JWV", B166="JUV", B166="CIV"), 0, 'CASE DATA'!J166+'CASE DATA'!L166+'CASE DATA'!M166+'CASE DATA'!P166+'CASE DATA'!Q166+'CASE DATA'!R166)</f>
        <v>0</v>
      </c>
      <c r="E166" s="158">
        <f xml:space="preserve"> IF(OR(B166="DISM", B166="JWV", B166="JUV", B166="CIV"), 0, 'CASE DATA'!I166+'CASE DATA'!N166)</f>
        <v>0</v>
      </c>
    </row>
    <row r="167" spans="1:5" x14ac:dyDescent="0.3">
      <c r="A167" s="152" t="str">
        <f xml:space="preserve"> IF('CASE DATA'!A167="","",'CASE DATA'!A167)</f>
        <v/>
      </c>
      <c r="B167" s="168" t="str">
        <f xml:space="preserve"> IF('CASE DATA'!A167&lt;&gt;"",IF('CASE DATA'!F167=0, "open charge", 'CASE DATA'!F167),"")</f>
        <v/>
      </c>
      <c r="C167" s="156">
        <f xml:space="preserve"> IF(OR(B167="DISM", B167="JWV", B167="JUV", B167="CIV"), SUM('CASE DATA'!I167:R167), 'CASE DATA'!K167+'CASE DATA'!O167)</f>
        <v>0</v>
      </c>
      <c r="D167" s="157">
        <f xml:space="preserve"> IF(OR(B167="DISM", B167="JWV", B167="JUV", B167="CIV"), 0, 'CASE DATA'!J167+'CASE DATA'!L167+'CASE DATA'!M167+'CASE DATA'!P167+'CASE DATA'!Q167+'CASE DATA'!R167)</f>
        <v>0</v>
      </c>
      <c r="E167" s="158">
        <f xml:space="preserve"> IF(OR(B167="DISM", B167="JWV", B167="JUV", B167="CIV"), 0, 'CASE DATA'!I167+'CASE DATA'!N167)</f>
        <v>0</v>
      </c>
    </row>
    <row r="168" spans="1:5" x14ac:dyDescent="0.3">
      <c r="A168" s="152" t="str">
        <f xml:space="preserve"> IF('CASE DATA'!A168="","",'CASE DATA'!A168)</f>
        <v/>
      </c>
      <c r="B168" s="168" t="str">
        <f xml:space="preserve"> IF('CASE DATA'!A168&lt;&gt;"",IF('CASE DATA'!F168=0, "open charge", 'CASE DATA'!F168),"")</f>
        <v/>
      </c>
      <c r="C168" s="156">
        <f xml:space="preserve"> IF(OR(B168="DISM", B168="JWV", B168="JUV", B168="CIV"), SUM('CASE DATA'!I168:R168), 'CASE DATA'!K168+'CASE DATA'!O168)</f>
        <v>0</v>
      </c>
      <c r="D168" s="157">
        <f xml:space="preserve"> IF(OR(B168="DISM", B168="JWV", B168="JUV", B168="CIV"), 0, 'CASE DATA'!J168+'CASE DATA'!L168+'CASE DATA'!M168+'CASE DATA'!P168+'CASE DATA'!Q168+'CASE DATA'!R168)</f>
        <v>0</v>
      </c>
      <c r="E168" s="158">
        <f xml:space="preserve"> IF(OR(B168="DISM", B168="JWV", B168="JUV", B168="CIV"), 0, 'CASE DATA'!I168+'CASE DATA'!N168)</f>
        <v>0</v>
      </c>
    </row>
    <row r="169" spans="1:5" x14ac:dyDescent="0.3">
      <c r="A169" s="152" t="str">
        <f xml:space="preserve"> IF('CASE DATA'!A169="","",'CASE DATA'!A169)</f>
        <v/>
      </c>
      <c r="B169" s="168" t="str">
        <f xml:space="preserve"> IF('CASE DATA'!A169&lt;&gt;"",IF('CASE DATA'!F169=0, "open charge", 'CASE DATA'!F169),"")</f>
        <v/>
      </c>
      <c r="C169" s="156">
        <f xml:space="preserve"> IF(OR(B169="DISM", B169="JWV", B169="JUV", B169="CIV"), SUM('CASE DATA'!I169:R169), 'CASE DATA'!K169+'CASE DATA'!O169)</f>
        <v>0</v>
      </c>
      <c r="D169" s="157">
        <f xml:space="preserve"> IF(OR(B169="DISM", B169="JWV", B169="JUV", B169="CIV"), 0, 'CASE DATA'!J169+'CASE DATA'!L169+'CASE DATA'!M169+'CASE DATA'!P169+'CASE DATA'!Q169+'CASE DATA'!R169)</f>
        <v>0</v>
      </c>
      <c r="E169" s="158">
        <f xml:space="preserve"> IF(OR(B169="DISM", B169="JWV", B169="JUV", B169="CIV"), 0, 'CASE DATA'!I169+'CASE DATA'!N169)</f>
        <v>0</v>
      </c>
    </row>
    <row r="170" spans="1:5" x14ac:dyDescent="0.3">
      <c r="A170" s="152" t="str">
        <f xml:space="preserve"> IF('CASE DATA'!A170="","",'CASE DATA'!A170)</f>
        <v/>
      </c>
      <c r="B170" s="168" t="str">
        <f xml:space="preserve"> IF('CASE DATA'!A170&lt;&gt;"",IF('CASE DATA'!F170=0, "open charge", 'CASE DATA'!F170),"")</f>
        <v/>
      </c>
      <c r="C170" s="156">
        <f xml:space="preserve"> IF(OR(B170="DISM", B170="JWV", B170="JUV", B170="CIV"), SUM('CASE DATA'!I170:R170), 'CASE DATA'!K170+'CASE DATA'!O170)</f>
        <v>0</v>
      </c>
      <c r="D170" s="157">
        <f xml:space="preserve"> IF(OR(B170="DISM", B170="JWV", B170="JUV", B170="CIV"), 0, 'CASE DATA'!J170+'CASE DATA'!L170+'CASE DATA'!M170+'CASE DATA'!P170+'CASE DATA'!Q170+'CASE DATA'!R170)</f>
        <v>0</v>
      </c>
      <c r="E170" s="158">
        <f xml:space="preserve"> IF(OR(B170="DISM", B170="JWV", B170="JUV", B170="CIV"), 0, 'CASE DATA'!I170+'CASE DATA'!N170)</f>
        <v>0</v>
      </c>
    </row>
    <row r="171" spans="1:5" x14ac:dyDescent="0.3">
      <c r="A171" s="152" t="str">
        <f xml:space="preserve"> IF('CASE DATA'!A171="","",'CASE DATA'!A171)</f>
        <v/>
      </c>
      <c r="B171" s="168" t="str">
        <f xml:space="preserve"> IF('CASE DATA'!A171&lt;&gt;"",IF('CASE DATA'!F171=0, "open charge", 'CASE DATA'!F171),"")</f>
        <v/>
      </c>
      <c r="C171" s="156">
        <f xml:space="preserve"> IF(OR(B171="DISM", B171="JWV", B171="JUV", B171="CIV"), SUM('CASE DATA'!I171:R171), 'CASE DATA'!K171+'CASE DATA'!O171)</f>
        <v>0</v>
      </c>
      <c r="D171" s="157">
        <f xml:space="preserve"> IF(OR(B171="DISM", B171="JWV", B171="JUV", B171="CIV"), 0, 'CASE DATA'!J171+'CASE DATA'!L171+'CASE DATA'!M171+'CASE DATA'!P171+'CASE DATA'!Q171+'CASE DATA'!R171)</f>
        <v>0</v>
      </c>
      <c r="E171" s="158">
        <f xml:space="preserve"> IF(OR(B171="DISM", B171="JWV", B171="JUV", B171="CIV"), 0, 'CASE DATA'!I171+'CASE DATA'!N171)</f>
        <v>0</v>
      </c>
    </row>
    <row r="172" spans="1:5" x14ac:dyDescent="0.3">
      <c r="A172" s="152" t="str">
        <f xml:space="preserve"> IF('CASE DATA'!A172="","",'CASE DATA'!A172)</f>
        <v/>
      </c>
      <c r="B172" s="168" t="str">
        <f xml:space="preserve"> IF('CASE DATA'!A172&lt;&gt;"",IF('CASE DATA'!F172=0, "open charge", 'CASE DATA'!F172),"")</f>
        <v/>
      </c>
      <c r="C172" s="156">
        <f xml:space="preserve"> IF(OR(B172="DISM", B172="JWV", B172="JUV", B172="CIV"), SUM('CASE DATA'!I172:R172), 'CASE DATA'!K172+'CASE DATA'!O172)</f>
        <v>0</v>
      </c>
      <c r="D172" s="157">
        <f xml:space="preserve"> IF(OR(B172="DISM", B172="JWV", B172="JUV", B172="CIV"), 0, 'CASE DATA'!J172+'CASE DATA'!L172+'CASE DATA'!M172+'CASE DATA'!P172+'CASE DATA'!Q172+'CASE DATA'!R172)</f>
        <v>0</v>
      </c>
      <c r="E172" s="158">
        <f xml:space="preserve"> IF(OR(B172="DISM", B172="JWV", B172="JUV", B172="CIV"), 0, 'CASE DATA'!I172+'CASE DATA'!N172)</f>
        <v>0</v>
      </c>
    </row>
    <row r="173" spans="1:5" x14ac:dyDescent="0.3">
      <c r="A173" s="152" t="str">
        <f xml:space="preserve"> IF('CASE DATA'!A173="","",'CASE DATA'!A173)</f>
        <v/>
      </c>
      <c r="B173" s="168" t="str">
        <f xml:space="preserve"> IF('CASE DATA'!A173&lt;&gt;"",IF('CASE DATA'!F173=0, "open charge", 'CASE DATA'!F173),"")</f>
        <v/>
      </c>
      <c r="C173" s="156">
        <f xml:space="preserve"> IF(OR(B173="DISM", B173="JWV", B173="JUV", B173="CIV"), SUM('CASE DATA'!I173:R173), 'CASE DATA'!K173+'CASE DATA'!O173)</f>
        <v>0</v>
      </c>
      <c r="D173" s="157">
        <f xml:space="preserve"> IF(OR(B173="DISM", B173="JWV", B173="JUV", B173="CIV"), 0, 'CASE DATA'!J173+'CASE DATA'!L173+'CASE DATA'!M173+'CASE DATA'!P173+'CASE DATA'!Q173+'CASE DATA'!R173)</f>
        <v>0</v>
      </c>
      <c r="E173" s="158">
        <f xml:space="preserve"> IF(OR(B173="DISM", B173="JWV", B173="JUV", B173="CIV"), 0, 'CASE DATA'!I173+'CASE DATA'!N173)</f>
        <v>0</v>
      </c>
    </row>
    <row r="174" spans="1:5" x14ac:dyDescent="0.3">
      <c r="A174" s="152" t="str">
        <f xml:space="preserve"> IF('CASE DATA'!A174="","",'CASE DATA'!A174)</f>
        <v/>
      </c>
      <c r="B174" s="168" t="str">
        <f xml:space="preserve"> IF('CASE DATA'!A174&lt;&gt;"",IF('CASE DATA'!F174=0, "open charge", 'CASE DATA'!F174),"")</f>
        <v/>
      </c>
      <c r="C174" s="156">
        <f xml:space="preserve"> IF(OR(B174="DISM", B174="JWV", B174="JUV", B174="CIV"), SUM('CASE DATA'!I174:R174), 'CASE DATA'!K174+'CASE DATA'!O174)</f>
        <v>0</v>
      </c>
      <c r="D174" s="157">
        <f xml:space="preserve"> IF(OR(B174="DISM", B174="JWV", B174="JUV", B174="CIV"), 0, 'CASE DATA'!J174+'CASE DATA'!L174+'CASE DATA'!M174+'CASE DATA'!P174+'CASE DATA'!Q174+'CASE DATA'!R174)</f>
        <v>0</v>
      </c>
      <c r="E174" s="158">
        <f xml:space="preserve"> IF(OR(B174="DISM", B174="JWV", B174="JUV", B174="CIV"), 0, 'CASE DATA'!I174+'CASE DATA'!N174)</f>
        <v>0</v>
      </c>
    </row>
    <row r="175" spans="1:5" x14ac:dyDescent="0.3">
      <c r="A175" s="152" t="str">
        <f xml:space="preserve"> IF('CASE DATA'!A175="","",'CASE DATA'!A175)</f>
        <v/>
      </c>
      <c r="B175" s="168" t="str">
        <f xml:space="preserve"> IF('CASE DATA'!A175&lt;&gt;"",IF('CASE DATA'!F175=0, "open charge", 'CASE DATA'!F175),"")</f>
        <v/>
      </c>
      <c r="C175" s="156">
        <f xml:space="preserve"> IF(OR(B175="DISM", B175="JWV", B175="JUV", B175="CIV"), SUM('CASE DATA'!I175:R175), 'CASE DATA'!K175+'CASE DATA'!O175)</f>
        <v>0</v>
      </c>
      <c r="D175" s="157">
        <f xml:space="preserve"> IF(OR(B175="DISM", B175="JWV", B175="JUV", B175="CIV"), 0, 'CASE DATA'!J175+'CASE DATA'!L175+'CASE DATA'!M175+'CASE DATA'!P175+'CASE DATA'!Q175+'CASE DATA'!R175)</f>
        <v>0</v>
      </c>
      <c r="E175" s="158">
        <f xml:space="preserve"> IF(OR(B175="DISM", B175="JWV", B175="JUV", B175="CIV"), 0, 'CASE DATA'!I175+'CASE DATA'!N175)</f>
        <v>0</v>
      </c>
    </row>
    <row r="176" spans="1:5" x14ac:dyDescent="0.3">
      <c r="A176" s="152" t="str">
        <f xml:space="preserve"> IF('CASE DATA'!A176="","",'CASE DATA'!A176)</f>
        <v/>
      </c>
      <c r="B176" s="168" t="str">
        <f xml:space="preserve"> IF('CASE DATA'!A176&lt;&gt;"",IF('CASE DATA'!F176=0, "open charge", 'CASE DATA'!F176),"")</f>
        <v/>
      </c>
      <c r="C176" s="156">
        <f xml:space="preserve"> IF(OR(B176="DISM", B176="JWV", B176="JUV", B176="CIV"), SUM('CASE DATA'!I176:R176), 'CASE DATA'!K176+'CASE DATA'!O176)</f>
        <v>0</v>
      </c>
      <c r="D176" s="157">
        <f xml:space="preserve"> IF(OR(B176="DISM", B176="JWV", B176="JUV", B176="CIV"), 0, 'CASE DATA'!J176+'CASE DATA'!L176+'CASE DATA'!M176+'CASE DATA'!P176+'CASE DATA'!Q176+'CASE DATA'!R176)</f>
        <v>0</v>
      </c>
      <c r="E176" s="158">
        <f xml:space="preserve"> IF(OR(B176="DISM", B176="JWV", B176="JUV", B176="CIV"), 0, 'CASE DATA'!I176+'CASE DATA'!N176)</f>
        <v>0</v>
      </c>
    </row>
    <row r="177" spans="1:5" x14ac:dyDescent="0.3">
      <c r="A177" s="152" t="str">
        <f xml:space="preserve"> IF('CASE DATA'!A177="","",'CASE DATA'!A177)</f>
        <v/>
      </c>
      <c r="B177" s="168" t="str">
        <f xml:space="preserve"> IF('CASE DATA'!A177&lt;&gt;"",IF('CASE DATA'!F177=0, "open charge", 'CASE DATA'!F177),"")</f>
        <v/>
      </c>
      <c r="C177" s="156">
        <f xml:space="preserve"> IF(OR(B177="DISM", B177="JWV", B177="JUV", B177="CIV"), SUM('CASE DATA'!I177:R177), 'CASE DATA'!K177+'CASE DATA'!O177)</f>
        <v>0</v>
      </c>
      <c r="D177" s="157">
        <f xml:space="preserve"> IF(OR(B177="DISM", B177="JWV", B177="JUV", B177="CIV"), 0, 'CASE DATA'!J177+'CASE DATA'!L177+'CASE DATA'!M177+'CASE DATA'!P177+'CASE DATA'!Q177+'CASE DATA'!R177)</f>
        <v>0</v>
      </c>
      <c r="E177" s="158">
        <f xml:space="preserve"> IF(OR(B177="DISM", B177="JWV", B177="JUV", B177="CIV"), 0, 'CASE DATA'!I177+'CASE DATA'!N177)</f>
        <v>0</v>
      </c>
    </row>
    <row r="178" spans="1:5" x14ac:dyDescent="0.3">
      <c r="A178" s="152" t="str">
        <f xml:space="preserve"> IF('CASE DATA'!A178="","",'CASE DATA'!A178)</f>
        <v/>
      </c>
      <c r="B178" s="168" t="str">
        <f xml:space="preserve"> IF('CASE DATA'!A178&lt;&gt;"",IF('CASE DATA'!F178=0, "open charge", 'CASE DATA'!F178),"")</f>
        <v/>
      </c>
      <c r="C178" s="156">
        <f xml:space="preserve"> IF(OR(B178="DISM", B178="JWV", B178="JUV", B178="CIV"), SUM('CASE DATA'!I178:R178), 'CASE DATA'!K178+'CASE DATA'!O178)</f>
        <v>0</v>
      </c>
      <c r="D178" s="157">
        <f xml:space="preserve"> IF(OR(B178="DISM", B178="JWV", B178="JUV", B178="CIV"), 0, 'CASE DATA'!J178+'CASE DATA'!L178+'CASE DATA'!M178+'CASE DATA'!P178+'CASE DATA'!Q178+'CASE DATA'!R178)</f>
        <v>0</v>
      </c>
      <c r="E178" s="158">
        <f xml:space="preserve"> IF(OR(B178="DISM", B178="JWV", B178="JUV", B178="CIV"), 0, 'CASE DATA'!I178+'CASE DATA'!N178)</f>
        <v>0</v>
      </c>
    </row>
    <row r="179" spans="1:5" x14ac:dyDescent="0.3">
      <c r="A179" s="152" t="str">
        <f xml:space="preserve"> IF('CASE DATA'!A179="","",'CASE DATA'!A179)</f>
        <v/>
      </c>
      <c r="B179" s="168" t="str">
        <f xml:space="preserve"> IF('CASE DATA'!A179&lt;&gt;"",IF('CASE DATA'!F179=0, "open charge", 'CASE DATA'!F179),"")</f>
        <v/>
      </c>
      <c r="C179" s="156">
        <f xml:space="preserve"> IF(OR(B179="DISM", B179="JWV", B179="JUV", B179="CIV"), SUM('CASE DATA'!I179:R179), 'CASE DATA'!K179+'CASE DATA'!O179)</f>
        <v>0</v>
      </c>
      <c r="D179" s="157">
        <f xml:space="preserve"> IF(OR(B179="DISM", B179="JWV", B179="JUV", B179="CIV"), 0, 'CASE DATA'!J179+'CASE DATA'!L179+'CASE DATA'!M179+'CASE DATA'!P179+'CASE DATA'!Q179+'CASE DATA'!R179)</f>
        <v>0</v>
      </c>
      <c r="E179" s="158">
        <f xml:space="preserve"> IF(OR(B179="DISM", B179="JWV", B179="JUV", B179="CIV"), 0, 'CASE DATA'!I179+'CASE DATA'!N179)</f>
        <v>0</v>
      </c>
    </row>
    <row r="180" spans="1:5" x14ac:dyDescent="0.3">
      <c r="A180" s="152" t="str">
        <f xml:space="preserve"> IF('CASE DATA'!A180="","",'CASE DATA'!A180)</f>
        <v/>
      </c>
      <c r="B180" s="168" t="str">
        <f xml:space="preserve"> IF('CASE DATA'!A180&lt;&gt;"",IF('CASE DATA'!F180=0, "open charge", 'CASE DATA'!F180),"")</f>
        <v/>
      </c>
      <c r="C180" s="156">
        <f xml:space="preserve"> IF(OR(B180="DISM", B180="JWV", B180="JUV", B180="CIV"), SUM('CASE DATA'!I180:R180), 'CASE DATA'!K180+'CASE DATA'!O180)</f>
        <v>0</v>
      </c>
      <c r="D180" s="157">
        <f xml:space="preserve"> IF(OR(B180="DISM", B180="JWV", B180="JUV", B180="CIV"), 0, 'CASE DATA'!J180+'CASE DATA'!L180+'CASE DATA'!M180+'CASE DATA'!P180+'CASE DATA'!Q180+'CASE DATA'!R180)</f>
        <v>0</v>
      </c>
      <c r="E180" s="158">
        <f xml:space="preserve"> IF(OR(B180="DISM", B180="JWV", B180="JUV", B180="CIV"), 0, 'CASE DATA'!I180+'CASE DATA'!N180)</f>
        <v>0</v>
      </c>
    </row>
    <row r="181" spans="1:5" x14ac:dyDescent="0.3">
      <c r="A181" s="152" t="str">
        <f xml:space="preserve"> IF('CASE DATA'!A181="","",'CASE DATA'!A181)</f>
        <v/>
      </c>
      <c r="B181" s="168" t="str">
        <f xml:space="preserve"> IF('CASE DATA'!A181&lt;&gt;"",IF('CASE DATA'!F181=0, "open charge", 'CASE DATA'!F181),"")</f>
        <v/>
      </c>
      <c r="C181" s="156">
        <f xml:space="preserve"> IF(OR(B181="DISM", B181="JWV", B181="JUV", B181="CIV"), SUM('CASE DATA'!I181:R181), 'CASE DATA'!K181+'CASE DATA'!O181)</f>
        <v>0</v>
      </c>
      <c r="D181" s="157">
        <f xml:space="preserve"> IF(OR(B181="DISM", B181="JWV", B181="JUV", B181="CIV"), 0, 'CASE DATA'!J181+'CASE DATA'!L181+'CASE DATA'!M181+'CASE DATA'!P181+'CASE DATA'!Q181+'CASE DATA'!R181)</f>
        <v>0</v>
      </c>
      <c r="E181" s="158">
        <f xml:space="preserve"> IF(OR(B181="DISM", B181="JWV", B181="JUV", B181="CIV"), 0, 'CASE DATA'!I181+'CASE DATA'!N181)</f>
        <v>0</v>
      </c>
    </row>
    <row r="182" spans="1:5" x14ac:dyDescent="0.3">
      <c r="A182" s="152" t="str">
        <f xml:space="preserve"> IF('CASE DATA'!A182="","",'CASE DATA'!A182)</f>
        <v/>
      </c>
      <c r="B182" s="168" t="str">
        <f xml:space="preserve"> IF('CASE DATA'!A182&lt;&gt;"",IF('CASE DATA'!F182=0, "open charge", 'CASE DATA'!F182),"")</f>
        <v/>
      </c>
      <c r="C182" s="156">
        <f xml:space="preserve"> IF(OR(B182="DISM", B182="JWV", B182="JUV", B182="CIV"), SUM('CASE DATA'!I182:R182), 'CASE DATA'!K182+'CASE DATA'!O182)</f>
        <v>0</v>
      </c>
      <c r="D182" s="157">
        <f xml:space="preserve"> IF(OR(B182="DISM", B182="JWV", B182="JUV", B182="CIV"), 0, 'CASE DATA'!J182+'CASE DATA'!L182+'CASE DATA'!M182+'CASE DATA'!P182+'CASE DATA'!Q182+'CASE DATA'!R182)</f>
        <v>0</v>
      </c>
      <c r="E182" s="158">
        <f xml:space="preserve"> IF(OR(B182="DISM", B182="JWV", B182="JUV", B182="CIV"), 0, 'CASE DATA'!I182+'CASE DATA'!N182)</f>
        <v>0</v>
      </c>
    </row>
    <row r="183" spans="1:5" x14ac:dyDescent="0.3">
      <c r="A183" s="152" t="str">
        <f xml:space="preserve"> IF('CASE DATA'!A183="","",'CASE DATA'!A183)</f>
        <v/>
      </c>
      <c r="B183" s="168" t="str">
        <f xml:space="preserve"> IF('CASE DATA'!A183&lt;&gt;"",IF('CASE DATA'!F183=0, "open charge", 'CASE DATA'!F183),"")</f>
        <v/>
      </c>
      <c r="C183" s="156">
        <f xml:space="preserve"> IF(OR(B183="DISM", B183="JWV", B183="JUV", B183="CIV"), SUM('CASE DATA'!I183:R183), 'CASE DATA'!K183+'CASE DATA'!O183)</f>
        <v>0</v>
      </c>
      <c r="D183" s="157">
        <f xml:space="preserve"> IF(OR(B183="DISM", B183="JWV", B183="JUV", B183="CIV"), 0, 'CASE DATA'!J183+'CASE DATA'!L183+'CASE DATA'!M183+'CASE DATA'!P183+'CASE DATA'!Q183+'CASE DATA'!R183)</f>
        <v>0</v>
      </c>
      <c r="E183" s="158">
        <f xml:space="preserve"> IF(OR(B183="DISM", B183="JWV", B183="JUV", B183="CIV"), 0, 'CASE DATA'!I183+'CASE DATA'!N183)</f>
        <v>0</v>
      </c>
    </row>
    <row r="184" spans="1:5" x14ac:dyDescent="0.3">
      <c r="A184" s="152" t="str">
        <f xml:space="preserve"> IF('CASE DATA'!A184="","",'CASE DATA'!A184)</f>
        <v/>
      </c>
      <c r="B184" s="168" t="str">
        <f xml:space="preserve"> IF('CASE DATA'!A184&lt;&gt;"",IF('CASE DATA'!F184=0, "open charge", 'CASE DATA'!F184),"")</f>
        <v/>
      </c>
      <c r="C184" s="156">
        <f xml:space="preserve"> IF(OR(B184="DISM", B184="JWV", B184="JUV", B184="CIV"), SUM('CASE DATA'!I184:R184), 'CASE DATA'!K184+'CASE DATA'!O184)</f>
        <v>0</v>
      </c>
      <c r="D184" s="157">
        <f xml:space="preserve"> IF(OR(B184="DISM", B184="JWV", B184="JUV", B184="CIV"), 0, 'CASE DATA'!J184+'CASE DATA'!L184+'CASE DATA'!M184+'CASE DATA'!P184+'CASE DATA'!Q184+'CASE DATA'!R184)</f>
        <v>0</v>
      </c>
      <c r="E184" s="158">
        <f xml:space="preserve"> IF(OR(B184="DISM", B184="JWV", B184="JUV", B184="CIV"), 0, 'CASE DATA'!I184+'CASE DATA'!N184)</f>
        <v>0</v>
      </c>
    </row>
    <row r="185" spans="1:5" x14ac:dyDescent="0.3">
      <c r="A185" s="152" t="str">
        <f xml:space="preserve"> IF('CASE DATA'!A185="","",'CASE DATA'!A185)</f>
        <v/>
      </c>
      <c r="B185" s="168" t="str">
        <f xml:space="preserve"> IF('CASE DATA'!A185&lt;&gt;"",IF('CASE DATA'!F185=0, "open charge", 'CASE DATA'!F185),"")</f>
        <v/>
      </c>
      <c r="C185" s="156">
        <f xml:space="preserve"> IF(OR(B185="DISM", B185="JWV", B185="JUV", B185="CIV"), SUM('CASE DATA'!I185:R185), 'CASE DATA'!K185+'CASE DATA'!O185)</f>
        <v>0</v>
      </c>
      <c r="D185" s="157">
        <f xml:space="preserve"> IF(OR(B185="DISM", B185="JWV", B185="JUV", B185="CIV"), 0, 'CASE DATA'!J185+'CASE DATA'!L185+'CASE DATA'!M185+'CASE DATA'!P185+'CASE DATA'!Q185+'CASE DATA'!R185)</f>
        <v>0</v>
      </c>
      <c r="E185" s="158">
        <f xml:space="preserve"> IF(OR(B185="DISM", B185="JWV", B185="JUV", B185="CIV"), 0, 'CASE DATA'!I185+'CASE DATA'!N185)</f>
        <v>0</v>
      </c>
    </row>
    <row r="186" spans="1:5" x14ac:dyDescent="0.3">
      <c r="A186" s="152" t="str">
        <f xml:space="preserve"> IF('CASE DATA'!A186="","",'CASE DATA'!A186)</f>
        <v/>
      </c>
      <c r="B186" s="168" t="str">
        <f xml:space="preserve"> IF('CASE DATA'!A186&lt;&gt;"",IF('CASE DATA'!F186=0, "open charge", 'CASE DATA'!F186),"")</f>
        <v/>
      </c>
      <c r="C186" s="156">
        <f xml:space="preserve"> IF(OR(B186="DISM", B186="JWV", B186="JUV", B186="CIV"), SUM('CASE DATA'!I186:R186), 'CASE DATA'!K186+'CASE DATA'!O186)</f>
        <v>0</v>
      </c>
      <c r="D186" s="157">
        <f xml:space="preserve"> IF(OR(B186="DISM", B186="JWV", B186="JUV", B186="CIV"), 0, 'CASE DATA'!J186+'CASE DATA'!L186+'CASE DATA'!M186+'CASE DATA'!P186+'CASE DATA'!Q186+'CASE DATA'!R186)</f>
        <v>0</v>
      </c>
      <c r="E186" s="158">
        <f xml:space="preserve"> IF(OR(B186="DISM", B186="JWV", B186="JUV", B186="CIV"), 0, 'CASE DATA'!I186+'CASE DATA'!N186)</f>
        <v>0</v>
      </c>
    </row>
    <row r="187" spans="1:5" x14ac:dyDescent="0.3">
      <c r="A187" s="152" t="str">
        <f xml:space="preserve"> IF('CASE DATA'!A187="","",'CASE DATA'!A187)</f>
        <v/>
      </c>
      <c r="B187" s="168" t="str">
        <f xml:space="preserve"> IF('CASE DATA'!A187&lt;&gt;"",IF('CASE DATA'!F187=0, "open charge", 'CASE DATA'!F187),"")</f>
        <v/>
      </c>
      <c r="C187" s="156">
        <f xml:space="preserve"> IF(OR(B187="DISM", B187="JWV", B187="JUV", B187="CIV"), SUM('CASE DATA'!I187:R187), 'CASE DATA'!K187+'CASE DATA'!O187)</f>
        <v>0</v>
      </c>
      <c r="D187" s="157">
        <f xml:space="preserve"> IF(OR(B187="DISM", B187="JWV", B187="JUV", B187="CIV"), 0, 'CASE DATA'!J187+'CASE DATA'!L187+'CASE DATA'!M187+'CASE DATA'!P187+'CASE DATA'!Q187+'CASE DATA'!R187)</f>
        <v>0</v>
      </c>
      <c r="E187" s="158">
        <f xml:space="preserve"> IF(OR(B187="DISM", B187="JWV", B187="JUV", B187="CIV"), 0, 'CASE DATA'!I187+'CASE DATA'!N187)</f>
        <v>0</v>
      </c>
    </row>
    <row r="188" spans="1:5" x14ac:dyDescent="0.3">
      <c r="A188" s="152" t="str">
        <f xml:space="preserve"> IF('CASE DATA'!A188="","",'CASE DATA'!A188)</f>
        <v/>
      </c>
      <c r="B188" s="168" t="str">
        <f xml:space="preserve"> IF('CASE DATA'!A188&lt;&gt;"",IF('CASE DATA'!F188=0, "open charge", 'CASE DATA'!F188),"")</f>
        <v/>
      </c>
      <c r="C188" s="156">
        <f xml:space="preserve"> IF(OR(B188="DISM", B188="JWV", B188="JUV", B188="CIV"), SUM('CASE DATA'!I188:R188), 'CASE DATA'!K188+'CASE DATA'!O188)</f>
        <v>0</v>
      </c>
      <c r="D188" s="157">
        <f xml:space="preserve"> IF(OR(B188="DISM", B188="JWV", B188="JUV", B188="CIV"), 0, 'CASE DATA'!J188+'CASE DATA'!L188+'CASE DATA'!M188+'CASE DATA'!P188+'CASE DATA'!Q188+'CASE DATA'!R188)</f>
        <v>0</v>
      </c>
      <c r="E188" s="158">
        <f xml:space="preserve"> IF(OR(B188="DISM", B188="JWV", B188="JUV", B188="CIV"), 0, 'CASE DATA'!I188+'CASE DATA'!N188)</f>
        <v>0</v>
      </c>
    </row>
    <row r="189" spans="1:5" x14ac:dyDescent="0.3">
      <c r="A189" s="152" t="str">
        <f xml:space="preserve"> IF('CASE DATA'!A189="","",'CASE DATA'!A189)</f>
        <v/>
      </c>
      <c r="B189" s="168" t="str">
        <f xml:space="preserve"> IF('CASE DATA'!A189&lt;&gt;"",IF('CASE DATA'!F189=0, "open charge", 'CASE DATA'!F189),"")</f>
        <v/>
      </c>
      <c r="C189" s="156">
        <f xml:space="preserve"> IF(OR(B189="DISM", B189="JWV", B189="JUV", B189="CIV"), SUM('CASE DATA'!I189:R189), 'CASE DATA'!K189+'CASE DATA'!O189)</f>
        <v>0</v>
      </c>
      <c r="D189" s="157">
        <f xml:space="preserve"> IF(OR(B189="DISM", B189="JWV", B189="JUV", B189="CIV"), 0, 'CASE DATA'!J189+'CASE DATA'!L189+'CASE DATA'!M189+'CASE DATA'!P189+'CASE DATA'!Q189+'CASE DATA'!R189)</f>
        <v>0</v>
      </c>
      <c r="E189" s="158">
        <f xml:space="preserve"> IF(OR(B189="DISM", B189="JWV", B189="JUV", B189="CIV"), 0, 'CASE DATA'!I189+'CASE DATA'!N189)</f>
        <v>0</v>
      </c>
    </row>
    <row r="190" spans="1:5" x14ac:dyDescent="0.3">
      <c r="A190" s="152" t="str">
        <f xml:space="preserve"> IF('CASE DATA'!A190="","",'CASE DATA'!A190)</f>
        <v/>
      </c>
      <c r="B190" s="168" t="str">
        <f xml:space="preserve"> IF('CASE DATA'!A190&lt;&gt;"",IF('CASE DATA'!F190=0, "open charge", 'CASE DATA'!F190),"")</f>
        <v/>
      </c>
      <c r="C190" s="156">
        <f xml:space="preserve"> IF(OR(B190="DISM", B190="JWV", B190="JUV", B190="CIV"), SUM('CASE DATA'!I190:R190), 'CASE DATA'!K190+'CASE DATA'!O190)</f>
        <v>0</v>
      </c>
      <c r="D190" s="157">
        <f xml:space="preserve"> IF(OR(B190="DISM", B190="JWV", B190="JUV", B190="CIV"), 0, 'CASE DATA'!J190+'CASE DATA'!L190+'CASE DATA'!M190+'CASE DATA'!P190+'CASE DATA'!Q190+'CASE DATA'!R190)</f>
        <v>0</v>
      </c>
      <c r="E190" s="158">
        <f xml:space="preserve"> IF(OR(B190="DISM", B190="JWV", B190="JUV", B190="CIV"), 0, 'CASE DATA'!I190+'CASE DATA'!N190)</f>
        <v>0</v>
      </c>
    </row>
    <row r="191" spans="1:5" x14ac:dyDescent="0.3">
      <c r="A191" s="152" t="str">
        <f xml:space="preserve"> IF('CASE DATA'!A191="","",'CASE DATA'!A191)</f>
        <v/>
      </c>
      <c r="B191" s="168" t="str">
        <f xml:space="preserve"> IF('CASE DATA'!A191&lt;&gt;"",IF('CASE DATA'!F191=0, "open charge", 'CASE DATA'!F191),"")</f>
        <v/>
      </c>
      <c r="C191" s="156">
        <f xml:space="preserve"> IF(OR(B191="DISM", B191="JWV", B191="JUV", B191="CIV"), SUM('CASE DATA'!I191:R191), 'CASE DATA'!K191+'CASE DATA'!O191)</f>
        <v>0</v>
      </c>
      <c r="D191" s="157">
        <f xml:space="preserve"> IF(OR(B191="DISM", B191="JWV", B191="JUV", B191="CIV"), 0, 'CASE DATA'!J191+'CASE DATA'!L191+'CASE DATA'!M191+'CASE DATA'!P191+'CASE DATA'!Q191+'CASE DATA'!R191)</f>
        <v>0</v>
      </c>
      <c r="E191" s="158">
        <f xml:space="preserve"> IF(OR(B191="DISM", B191="JWV", B191="JUV", B191="CIV"), 0, 'CASE DATA'!I191+'CASE DATA'!N191)</f>
        <v>0</v>
      </c>
    </row>
    <row r="192" spans="1:5" x14ac:dyDescent="0.3">
      <c r="A192" s="152" t="str">
        <f xml:space="preserve"> IF('CASE DATA'!A192="","",'CASE DATA'!A192)</f>
        <v/>
      </c>
      <c r="B192" s="168" t="str">
        <f xml:space="preserve"> IF('CASE DATA'!A192&lt;&gt;"",IF('CASE DATA'!F192=0, "open charge", 'CASE DATA'!F192),"")</f>
        <v/>
      </c>
      <c r="C192" s="156">
        <f xml:space="preserve"> IF(OR(B192="DISM", B192="JWV", B192="JUV", B192="CIV"), SUM('CASE DATA'!I192:R192), 'CASE DATA'!K192+'CASE DATA'!O192)</f>
        <v>0</v>
      </c>
      <c r="D192" s="157">
        <f xml:space="preserve"> IF(OR(B192="DISM", B192="JWV", B192="JUV", B192="CIV"), 0, 'CASE DATA'!J192+'CASE DATA'!L192+'CASE DATA'!M192+'CASE DATA'!P192+'CASE DATA'!Q192+'CASE DATA'!R192)</f>
        <v>0</v>
      </c>
      <c r="E192" s="158">
        <f xml:space="preserve"> IF(OR(B192="DISM", B192="JWV", B192="JUV", B192="CIV"), 0, 'CASE DATA'!I192+'CASE DATA'!N192)</f>
        <v>0</v>
      </c>
    </row>
    <row r="193" spans="1:5" x14ac:dyDescent="0.3">
      <c r="A193" s="152" t="str">
        <f xml:space="preserve"> IF('CASE DATA'!A193="","",'CASE DATA'!A193)</f>
        <v/>
      </c>
      <c r="B193" s="168" t="str">
        <f xml:space="preserve"> IF('CASE DATA'!A193&lt;&gt;"",IF('CASE DATA'!F193=0, "open charge", 'CASE DATA'!F193),"")</f>
        <v/>
      </c>
      <c r="C193" s="156">
        <f xml:space="preserve"> IF(OR(B193="DISM", B193="JWV", B193="JUV", B193="CIV"), SUM('CASE DATA'!I193:R193), 'CASE DATA'!K193+'CASE DATA'!O193)</f>
        <v>0</v>
      </c>
      <c r="D193" s="157">
        <f xml:space="preserve"> IF(OR(B193="DISM", B193="JWV", B193="JUV", B193="CIV"), 0, 'CASE DATA'!J193+'CASE DATA'!L193+'CASE DATA'!M193+'CASE DATA'!P193+'CASE DATA'!Q193+'CASE DATA'!R193)</f>
        <v>0</v>
      </c>
      <c r="E193" s="158">
        <f xml:space="preserve"> IF(OR(B193="DISM", B193="JWV", B193="JUV", B193="CIV"), 0, 'CASE DATA'!I193+'CASE DATA'!N193)</f>
        <v>0</v>
      </c>
    </row>
    <row r="194" spans="1:5" x14ac:dyDescent="0.3">
      <c r="A194" s="152" t="str">
        <f xml:space="preserve"> IF('CASE DATA'!A194="","",'CASE DATA'!A194)</f>
        <v/>
      </c>
      <c r="B194" s="168" t="str">
        <f xml:space="preserve"> IF('CASE DATA'!A194&lt;&gt;"",IF('CASE DATA'!F194=0, "open charge", 'CASE DATA'!F194),"")</f>
        <v/>
      </c>
      <c r="C194" s="156">
        <f xml:space="preserve"> IF(OR(B194="DISM", B194="JWV", B194="JUV", B194="CIV"), SUM('CASE DATA'!I194:R194), 'CASE DATA'!K194+'CASE DATA'!O194)</f>
        <v>0</v>
      </c>
      <c r="D194" s="157">
        <f xml:space="preserve"> IF(OR(B194="DISM", B194="JWV", B194="JUV", B194="CIV"), 0, 'CASE DATA'!J194+'CASE DATA'!L194+'CASE DATA'!M194+'CASE DATA'!P194+'CASE DATA'!Q194+'CASE DATA'!R194)</f>
        <v>0</v>
      </c>
      <c r="E194" s="158">
        <f xml:space="preserve"> IF(OR(B194="DISM", B194="JWV", B194="JUV", B194="CIV"), 0, 'CASE DATA'!I194+'CASE DATA'!N194)</f>
        <v>0</v>
      </c>
    </row>
    <row r="195" spans="1:5" x14ac:dyDescent="0.3">
      <c r="A195" s="152" t="str">
        <f xml:space="preserve"> IF('CASE DATA'!A195="","",'CASE DATA'!A195)</f>
        <v/>
      </c>
      <c r="B195" s="168" t="str">
        <f xml:space="preserve"> IF('CASE DATA'!A195&lt;&gt;"",IF('CASE DATA'!F195=0, "open charge", 'CASE DATA'!F195),"")</f>
        <v/>
      </c>
      <c r="C195" s="156">
        <f xml:space="preserve"> IF(OR(B195="DISM", B195="JWV", B195="JUV", B195="CIV"), SUM('CASE DATA'!I195:R195), 'CASE DATA'!K195+'CASE DATA'!O195)</f>
        <v>0</v>
      </c>
      <c r="D195" s="157">
        <f xml:space="preserve"> IF(OR(B195="DISM", B195="JWV", B195="JUV", B195="CIV"), 0, 'CASE DATA'!J195+'CASE DATA'!L195+'CASE DATA'!M195+'CASE DATA'!P195+'CASE DATA'!Q195+'CASE DATA'!R195)</f>
        <v>0</v>
      </c>
      <c r="E195" s="158">
        <f xml:space="preserve"> IF(OR(B195="DISM", B195="JWV", B195="JUV", B195="CIV"), 0, 'CASE DATA'!I195+'CASE DATA'!N195)</f>
        <v>0</v>
      </c>
    </row>
    <row r="196" spans="1:5" x14ac:dyDescent="0.3">
      <c r="A196" s="152" t="str">
        <f xml:space="preserve"> IF('CASE DATA'!A196="","",'CASE DATA'!A196)</f>
        <v/>
      </c>
      <c r="B196" s="168" t="str">
        <f xml:space="preserve"> IF('CASE DATA'!A196&lt;&gt;"",IF('CASE DATA'!F196=0, "open charge", 'CASE DATA'!F196),"")</f>
        <v/>
      </c>
      <c r="C196" s="156">
        <f xml:space="preserve"> IF(OR(B196="DISM", B196="JWV", B196="JUV", B196="CIV"), SUM('CASE DATA'!I196:R196), 'CASE DATA'!K196+'CASE DATA'!O196)</f>
        <v>0</v>
      </c>
      <c r="D196" s="157">
        <f xml:space="preserve"> IF(OR(B196="DISM", B196="JWV", B196="JUV", B196="CIV"), 0, 'CASE DATA'!J196+'CASE DATA'!L196+'CASE DATA'!M196+'CASE DATA'!P196+'CASE DATA'!Q196+'CASE DATA'!R196)</f>
        <v>0</v>
      </c>
      <c r="E196" s="158">
        <f xml:space="preserve"> IF(OR(B196="DISM", B196="JWV", B196="JUV", B196="CIV"), 0, 'CASE DATA'!I196+'CASE DATA'!N196)</f>
        <v>0</v>
      </c>
    </row>
    <row r="197" spans="1:5" x14ac:dyDescent="0.3">
      <c r="A197" s="152" t="str">
        <f xml:space="preserve"> IF('CASE DATA'!A197="","",'CASE DATA'!A197)</f>
        <v/>
      </c>
      <c r="B197" s="168" t="str">
        <f xml:space="preserve"> IF('CASE DATA'!A197&lt;&gt;"",IF('CASE DATA'!F197=0, "open charge", 'CASE DATA'!F197),"")</f>
        <v/>
      </c>
      <c r="C197" s="156">
        <f xml:space="preserve"> IF(OR(B197="DISM", B197="JWV", B197="JUV", B197="CIV"), SUM('CASE DATA'!I197:R197), 'CASE DATA'!K197+'CASE DATA'!O197)</f>
        <v>0</v>
      </c>
      <c r="D197" s="157">
        <f xml:space="preserve"> IF(OR(B197="DISM", B197="JWV", B197="JUV", B197="CIV"), 0, 'CASE DATA'!J197+'CASE DATA'!L197+'CASE DATA'!M197+'CASE DATA'!P197+'CASE DATA'!Q197+'CASE DATA'!R197)</f>
        <v>0</v>
      </c>
      <c r="E197" s="158">
        <f xml:space="preserve"> IF(OR(B197="DISM", B197="JWV", B197="JUV", B197="CIV"), 0, 'CASE DATA'!I197+'CASE DATA'!N197)</f>
        <v>0</v>
      </c>
    </row>
    <row r="198" spans="1:5" x14ac:dyDescent="0.3">
      <c r="A198" s="152" t="str">
        <f xml:space="preserve"> IF('CASE DATA'!A198="","",'CASE DATA'!A198)</f>
        <v/>
      </c>
      <c r="B198" s="168" t="str">
        <f xml:space="preserve"> IF('CASE DATA'!A198&lt;&gt;"",IF('CASE DATA'!F198=0, "open charge", 'CASE DATA'!F198),"")</f>
        <v/>
      </c>
      <c r="C198" s="156">
        <f xml:space="preserve"> IF(OR(B198="DISM", B198="JWV", B198="JUV", B198="CIV"), SUM('CASE DATA'!I198:R198), 'CASE DATA'!K198+'CASE DATA'!O198)</f>
        <v>0</v>
      </c>
      <c r="D198" s="157">
        <f xml:space="preserve"> IF(OR(B198="DISM", B198="JWV", B198="JUV", B198="CIV"), 0, 'CASE DATA'!J198+'CASE DATA'!L198+'CASE DATA'!M198+'CASE DATA'!P198+'CASE DATA'!Q198+'CASE DATA'!R198)</f>
        <v>0</v>
      </c>
      <c r="E198" s="158">
        <f xml:space="preserve"> IF(OR(B198="DISM", B198="JWV", B198="JUV", B198="CIV"), 0, 'CASE DATA'!I198+'CASE DATA'!N198)</f>
        <v>0</v>
      </c>
    </row>
    <row r="199" spans="1:5" x14ac:dyDescent="0.3">
      <c r="A199" s="152" t="str">
        <f xml:space="preserve"> IF('CASE DATA'!A199="","",'CASE DATA'!A199)</f>
        <v/>
      </c>
      <c r="B199" s="168" t="str">
        <f xml:space="preserve"> IF('CASE DATA'!A199&lt;&gt;"",IF('CASE DATA'!F199=0, "open charge", 'CASE DATA'!F199),"")</f>
        <v/>
      </c>
      <c r="C199" s="156">
        <f xml:space="preserve"> IF(OR(B199="DISM", B199="JWV", B199="JUV", B199="CIV"), SUM('CASE DATA'!I199:R199), 'CASE DATA'!K199+'CASE DATA'!O199)</f>
        <v>0</v>
      </c>
      <c r="D199" s="157">
        <f xml:space="preserve"> IF(OR(B199="DISM", B199="JWV", B199="JUV", B199="CIV"), 0, 'CASE DATA'!J199+'CASE DATA'!L199+'CASE DATA'!M199+'CASE DATA'!P199+'CASE DATA'!Q199+'CASE DATA'!R199)</f>
        <v>0</v>
      </c>
      <c r="E199" s="158">
        <f xml:space="preserve"> IF(OR(B199="DISM", B199="JWV", B199="JUV", B199="CIV"), 0, 'CASE DATA'!I199+'CASE DATA'!N199)</f>
        <v>0</v>
      </c>
    </row>
    <row r="200" spans="1:5" x14ac:dyDescent="0.3">
      <c r="A200" s="152" t="str">
        <f xml:space="preserve"> IF('CASE DATA'!A200="","",'CASE DATA'!A200)</f>
        <v/>
      </c>
      <c r="B200" s="168" t="str">
        <f xml:space="preserve"> IF('CASE DATA'!A200&lt;&gt;"",IF('CASE DATA'!F200=0, "open charge", 'CASE DATA'!F200),"")</f>
        <v/>
      </c>
      <c r="C200" s="156">
        <f xml:space="preserve"> IF(OR(B200="DISM", B200="JWV", B200="JUV", B200="CIV"), SUM('CASE DATA'!I200:R200), 'CASE DATA'!K200+'CASE DATA'!O200)</f>
        <v>0</v>
      </c>
      <c r="D200" s="157">
        <f xml:space="preserve"> IF(OR(B200="DISM", B200="JWV", B200="JUV", B200="CIV"), 0, 'CASE DATA'!J200+'CASE DATA'!L200+'CASE DATA'!M200+'CASE DATA'!P200+'CASE DATA'!Q200+'CASE DATA'!R200)</f>
        <v>0</v>
      </c>
      <c r="E200" s="158">
        <f xml:space="preserve"> IF(OR(B200="DISM", B200="JWV", B200="JUV", B200="CIV"), 0, 'CASE DATA'!I200+'CASE DATA'!N200)</f>
        <v>0</v>
      </c>
    </row>
    <row r="201" spans="1:5" x14ac:dyDescent="0.3">
      <c r="A201" s="152" t="str">
        <f xml:space="preserve"> IF('CASE DATA'!A201="","",'CASE DATA'!A201)</f>
        <v/>
      </c>
      <c r="B201" s="168" t="str">
        <f xml:space="preserve"> IF('CASE DATA'!A201&lt;&gt;"",IF('CASE DATA'!F201=0, "open charge", 'CASE DATA'!F201),"")</f>
        <v/>
      </c>
      <c r="C201" s="156">
        <f xml:space="preserve"> IF(OR(B201="DISM", B201="JWV", B201="JUV", B201="CIV"), SUM('CASE DATA'!I201:R201), 'CASE DATA'!K201+'CASE DATA'!O201)</f>
        <v>0</v>
      </c>
      <c r="D201" s="157">
        <f xml:space="preserve"> IF(OR(B201="DISM", B201="JWV", B201="JUV", B201="CIV"), 0, 'CASE DATA'!J201+'CASE DATA'!L201+'CASE DATA'!M201+'CASE DATA'!P201+'CASE DATA'!Q201+'CASE DATA'!R201)</f>
        <v>0</v>
      </c>
      <c r="E201" s="158">
        <f xml:space="preserve"> IF(OR(B201="DISM", B201="JWV", B201="JUV", B201="CIV"), 0, 'CASE DATA'!I201+'CASE DATA'!N201)</f>
        <v>0</v>
      </c>
    </row>
  </sheetData>
  <mergeCells count="3">
    <mergeCell ref="A2:A3"/>
    <mergeCell ref="B2:E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46C0-BC0D-4168-BBD6-47EFF3DADF5C}">
  <dimension ref="A1:E300"/>
  <sheetViews>
    <sheetView tabSelected="1" zoomScaleNormal="100" workbookViewId="0">
      <pane ySplit="1" topLeftCell="A2" activePane="bottomLeft" state="frozen"/>
      <selection pane="bottomLeft" activeCell="F11" sqref="F11"/>
    </sheetView>
  </sheetViews>
  <sheetFormatPr defaultRowHeight="14.4" x14ac:dyDescent="0.3"/>
  <cols>
    <col min="1" max="1" width="24" style="195" customWidth="1"/>
    <col min="2" max="2" width="10" style="195" customWidth="1"/>
    <col min="3" max="3" width="46.33203125" style="195" customWidth="1"/>
    <col min="4" max="4" width="20.77734375" style="195" customWidth="1"/>
    <col min="5" max="5" width="12.77734375" style="195" customWidth="1"/>
    <col min="6" max="16384" width="8.88671875" style="195"/>
  </cols>
  <sheetData>
    <row r="1" spans="1:5" ht="28.8" x14ac:dyDescent="0.3">
      <c r="A1" s="319" t="s">
        <v>10</v>
      </c>
      <c r="B1" s="320" t="s">
        <v>11</v>
      </c>
      <c r="C1" s="321" t="s">
        <v>430</v>
      </c>
      <c r="D1" s="321" t="s">
        <v>435</v>
      </c>
    </row>
    <row r="2" spans="1:5" x14ac:dyDescent="0.3">
      <c r="A2" s="152" t="str">
        <f xml:space="preserve"> IF('CASE DATA'!A4="","",'CASE DATA'!A4)</f>
        <v>00000STCR000001</v>
      </c>
      <c r="B2" s="152" t="str">
        <f xml:space="preserve"> 'CASE DATA'!B4</f>
        <v>Brisco</v>
      </c>
      <c r="C2" s="152" t="str">
        <f>IF(SUM('CASE DATA'!I4:R4)&gt;0,IF(OR('CASE DATA'!F4="GTR",'CASE DATA'!F4="GPL",'CASE DATA'!F4="DEF"),IF('CASE DATA'!G4="YES","License &amp; registration","Registration only"),"Z - Neither license nor registration"),"Z - no debt")</f>
        <v>License &amp; registration</v>
      </c>
      <c r="D2" s="322">
        <v>500</v>
      </c>
      <c r="E2" s="3"/>
    </row>
    <row r="3" spans="1:5" x14ac:dyDescent="0.3">
      <c r="A3" s="152" t="str">
        <f xml:space="preserve"> IF('CASE DATA'!A6="","",'CASE DATA'!A6)</f>
        <v>00000STCR000003</v>
      </c>
      <c r="B3" s="152" t="str">
        <f xml:space="preserve"> 'CASE DATA'!B6</f>
        <v>Brisco</v>
      </c>
      <c r="C3" s="152" t="str">
        <f>IF(SUM('CASE DATA'!I6:R6)&gt;0,IF(OR('CASE DATA'!F6="GTR",'CASE DATA'!F6="GPL",'CASE DATA'!F6="DEF"),IF('CASE DATA'!G6="YES","License &amp; registration","Registration only"),"Z - Neither license nor registration"),"Z - no debt")</f>
        <v>Registration only</v>
      </c>
      <c r="D3" s="322">
        <f>SUM('CASE DATA'!I6:R6)</f>
        <v>500</v>
      </c>
      <c r="E3" s="3"/>
    </row>
    <row r="4" spans="1:5" x14ac:dyDescent="0.3">
      <c r="A4" s="152" t="str">
        <f xml:space="preserve"> IF('CASE DATA'!A5="","",'CASE DATA'!A5)</f>
        <v>00000STCR000002</v>
      </c>
      <c r="B4" s="152" t="str">
        <f xml:space="preserve"> 'CASE DATA'!B5</f>
        <v>Brisco</v>
      </c>
      <c r="C4" s="152" t="str">
        <f>IF(SUM('CASE DATA'!I5:R5)&gt;0,IF(OR('CASE DATA'!F5="GTR",'CASE DATA'!F5="GPL",'CASE DATA'!F5="DEF"),IF('CASE DATA'!G5="YES","License &amp; registration","Registration only"),"Z - Neither license nor registration"),"Z - no debt")</f>
        <v>Z - Neither license nor registration</v>
      </c>
      <c r="D4" s="322">
        <f>SUM('CASE DATA'!I5:R5)</f>
        <v>500</v>
      </c>
      <c r="E4" s="3"/>
    </row>
    <row r="5" spans="1:5" x14ac:dyDescent="0.3">
      <c r="A5" s="152" t="str">
        <f xml:space="preserve"> IF('CASE DATA'!A7="","",'CASE DATA'!A7)</f>
        <v>00000STCR000004</v>
      </c>
      <c r="B5" s="152" t="str">
        <f xml:space="preserve"> 'CASE DATA'!B7</f>
        <v>Brisco</v>
      </c>
      <c r="C5" s="152" t="str">
        <f>IF(SUM('CASE DATA'!I7:R7)&gt;0,IF(OR('CASE DATA'!F7="GTR",'CASE DATA'!F7="GPL",'CASE DATA'!F7="DEF"),IF('CASE DATA'!G7="YES","License &amp; registration","Registration only"),"Z - Neither license nor registration"),"Z - no debt")</f>
        <v>Z - no debt</v>
      </c>
      <c r="D5" s="322">
        <f>SUM('CASE DATA'!I7:R7)</f>
        <v>0</v>
      </c>
      <c r="E5" s="3"/>
    </row>
    <row r="6" spans="1:5" x14ac:dyDescent="0.3">
      <c r="A6" s="152" t="str">
        <f xml:space="preserve"> IF('CASE DATA'!A8="","",'CASE DATA'!A8)</f>
        <v/>
      </c>
      <c r="B6" s="152">
        <f xml:space="preserve"> 'CASE DATA'!B8</f>
        <v>0</v>
      </c>
      <c r="C6" s="152" t="str">
        <f>IF(SUM('CASE DATA'!I8:R8)&gt;0,IF(OR('CASE DATA'!F8="GTR",'CASE DATA'!F8="GPL",'CASE DATA'!F8="DEF"),IF('CASE DATA'!G8="YES","License &amp; registration","Registration only"),"Z - Neither license nor registration"),"Z - no debt")</f>
        <v>Z - no debt</v>
      </c>
      <c r="D6" s="322">
        <f>SUM('CASE DATA'!I8:R8)</f>
        <v>0</v>
      </c>
      <c r="E6" s="3"/>
    </row>
    <row r="7" spans="1:5" x14ac:dyDescent="0.3">
      <c r="A7" s="152" t="str">
        <f xml:space="preserve"> IF('CASE DATA'!A9="","",'CASE DATA'!A9)</f>
        <v/>
      </c>
      <c r="B7" s="152">
        <f xml:space="preserve"> 'CASE DATA'!B9</f>
        <v>0</v>
      </c>
      <c r="C7" s="152" t="str">
        <f>IF(SUM('CASE DATA'!I9:R9)&gt;0,IF(OR('CASE DATA'!F9="GTR",'CASE DATA'!F9="GPL",'CASE DATA'!F9="DEF"),IF('CASE DATA'!G9="YES","License &amp; registration","Registration only"),"Z - Neither license nor registration"),"Z - no debt")</f>
        <v>Z - no debt</v>
      </c>
      <c r="D7" s="322">
        <f>SUM('CASE DATA'!I9:R9)</f>
        <v>0</v>
      </c>
      <c r="E7" s="3"/>
    </row>
    <row r="8" spans="1:5" x14ac:dyDescent="0.3">
      <c r="A8" s="152" t="str">
        <f xml:space="preserve"> IF('CASE DATA'!A10="","",'CASE DATA'!A10)</f>
        <v/>
      </c>
      <c r="B8" s="152">
        <f xml:space="preserve"> 'CASE DATA'!B10</f>
        <v>0</v>
      </c>
      <c r="C8" s="152" t="str">
        <f>IF(SUM('CASE DATA'!I10:R10)&gt;0,IF(OR('CASE DATA'!F10="GTR",'CASE DATA'!F10="GPL",'CASE DATA'!F10="DEF"),IF('CASE DATA'!G10="YES","License &amp; registration","Registration only"),"Z - Neither license nor registration"),"Z - no debt")</f>
        <v>Z - no debt</v>
      </c>
      <c r="D8" s="322">
        <f>SUM('CASE DATA'!I10:R10)</f>
        <v>0</v>
      </c>
      <c r="E8" s="3"/>
    </row>
    <row r="9" spans="1:5" x14ac:dyDescent="0.3">
      <c r="A9" s="152" t="str">
        <f xml:space="preserve"> IF('CASE DATA'!A11="","",'CASE DATA'!A11)</f>
        <v/>
      </c>
      <c r="B9" s="152">
        <f xml:space="preserve"> 'CASE DATA'!B11</f>
        <v>0</v>
      </c>
      <c r="C9" s="152" t="str">
        <f>IF(SUM('CASE DATA'!I11:R11)&gt;0,IF(OR('CASE DATA'!F11="GTR",'CASE DATA'!F11="GPL",'CASE DATA'!F11="DEF"),IF('CASE DATA'!G11="YES","License &amp; registration","Registration only"),"Z - Neither license nor registration"),"Z - no debt")</f>
        <v>Z - no debt</v>
      </c>
      <c r="D9" s="322">
        <f>SUM('CASE DATA'!I11:R11)</f>
        <v>0</v>
      </c>
      <c r="E9" s="3"/>
    </row>
    <row r="10" spans="1:5" x14ac:dyDescent="0.3">
      <c r="A10" s="152" t="str">
        <f xml:space="preserve"> IF('CASE DATA'!A12="","",'CASE DATA'!A12)</f>
        <v/>
      </c>
      <c r="B10" s="152">
        <f xml:space="preserve"> 'CASE DATA'!B12</f>
        <v>0</v>
      </c>
      <c r="C10" s="152" t="str">
        <f>IF(SUM('CASE DATA'!I12:R12)&gt;0,IF(OR('CASE DATA'!F12="GTR",'CASE DATA'!F12="GPL",'CASE DATA'!F12="DEF"),IF('CASE DATA'!G12="YES","License &amp; registration","Registration only"),"Z - Neither license nor registration"),"Z - no debt")</f>
        <v>Z - no debt</v>
      </c>
      <c r="D10" s="322">
        <f>SUM('CASE DATA'!I12:R12)</f>
        <v>0</v>
      </c>
      <c r="E10" s="3"/>
    </row>
    <row r="11" spans="1:5" x14ac:dyDescent="0.3">
      <c r="A11" s="152" t="str">
        <f xml:space="preserve"> IF('CASE DATA'!A13="","",'CASE DATA'!A13)</f>
        <v/>
      </c>
      <c r="B11" s="152">
        <f xml:space="preserve"> 'CASE DATA'!B13</f>
        <v>0</v>
      </c>
      <c r="C11" s="152" t="str">
        <f>IF(SUM('CASE DATA'!I13:R13)&gt;0,IF(OR('CASE DATA'!F13="GTR",'CASE DATA'!F13="GPL",'CASE DATA'!F13="DEF"),IF('CASE DATA'!G13="YES","License &amp; registration","Registration only"),"Z - Neither license nor registration"),"Z - no debt")</f>
        <v>Z - no debt</v>
      </c>
      <c r="D11" s="322">
        <f>SUM('CASE DATA'!I13:R13)</f>
        <v>0</v>
      </c>
      <c r="E11" s="3"/>
    </row>
    <row r="12" spans="1:5" x14ac:dyDescent="0.3">
      <c r="A12" s="152" t="str">
        <f xml:space="preserve"> IF('CASE DATA'!A14="","",'CASE DATA'!A14)</f>
        <v/>
      </c>
      <c r="B12" s="152">
        <f xml:space="preserve"> 'CASE DATA'!B14</f>
        <v>0</v>
      </c>
      <c r="C12" s="152" t="str">
        <f>IF(SUM('CASE DATA'!I14:R14)&gt;0,IF(OR('CASE DATA'!F14="GTR",'CASE DATA'!F14="GPL",'CASE DATA'!F14="DEF"),IF('CASE DATA'!G14="YES","License &amp; registration","Registration only"),"Z - Neither license nor registration"),"Z - no debt")</f>
        <v>Z - no debt</v>
      </c>
      <c r="D12" s="322">
        <f>SUM('CASE DATA'!I14:R14)</f>
        <v>0</v>
      </c>
      <c r="E12" s="3"/>
    </row>
    <row r="13" spans="1:5" x14ac:dyDescent="0.3">
      <c r="A13" s="152" t="str">
        <f xml:space="preserve"> IF('CASE DATA'!A15="","",'CASE DATA'!A15)</f>
        <v/>
      </c>
      <c r="B13" s="152">
        <f xml:space="preserve"> 'CASE DATA'!B15</f>
        <v>0</v>
      </c>
      <c r="C13" s="152" t="str">
        <f>IF(SUM('CASE DATA'!I15:R15)&gt;0,IF(OR('CASE DATA'!F15="GTR",'CASE DATA'!F15="GPL",'CASE DATA'!F15="DEF"),IF('CASE DATA'!G15="YES","License &amp; registration","Registration only"),"Z - Neither license nor registration"),"Z - no debt")</f>
        <v>Z - no debt</v>
      </c>
      <c r="D13" s="322">
        <f>SUM('CASE DATA'!I15:R15)</f>
        <v>0</v>
      </c>
      <c r="E13" s="3"/>
    </row>
    <row r="14" spans="1:5" x14ac:dyDescent="0.3">
      <c r="A14" s="152" t="str">
        <f xml:space="preserve"> IF('CASE DATA'!A16="","",'CASE DATA'!A16)</f>
        <v/>
      </c>
      <c r="B14" s="152">
        <f xml:space="preserve"> 'CASE DATA'!B16</f>
        <v>0</v>
      </c>
      <c r="C14" s="152" t="str">
        <f>IF(SUM('CASE DATA'!I16:R16)&gt;0,IF(OR('CASE DATA'!F16="GTR",'CASE DATA'!F16="GPL",'CASE DATA'!F16="DEF"),IF('CASE DATA'!G16="YES","License &amp; registration","Registration only"),"Z - Neither license nor registration"),"Z - no debt")</f>
        <v>Z - no debt</v>
      </c>
      <c r="D14" s="322">
        <f>SUM('CASE DATA'!I16:R16)</f>
        <v>0</v>
      </c>
      <c r="E14" s="3"/>
    </row>
    <row r="15" spans="1:5" x14ac:dyDescent="0.3">
      <c r="A15" s="152" t="str">
        <f xml:space="preserve"> IF('CASE DATA'!A17="","",'CASE DATA'!A17)</f>
        <v/>
      </c>
      <c r="B15" s="152">
        <f xml:space="preserve"> 'CASE DATA'!B17</f>
        <v>0</v>
      </c>
      <c r="C15" s="152" t="str">
        <f>IF(SUM('CASE DATA'!I17:R17)&gt;0,IF(OR('CASE DATA'!F17="GTR",'CASE DATA'!F17="GPL",'CASE DATA'!F17="DEF"),IF('CASE DATA'!G17="YES","License &amp; registration","Registration only"),"Z - Neither license nor registration"),"Z - no debt")</f>
        <v>Z - no debt</v>
      </c>
      <c r="D15" s="322">
        <f>SUM('CASE DATA'!I17:R17)</f>
        <v>0</v>
      </c>
      <c r="E15" s="3"/>
    </row>
    <row r="16" spans="1:5" x14ac:dyDescent="0.3">
      <c r="A16" s="152" t="str">
        <f xml:space="preserve"> IF('CASE DATA'!A18="","",'CASE DATA'!A18)</f>
        <v/>
      </c>
      <c r="B16" s="152">
        <f xml:space="preserve"> 'CASE DATA'!B18</f>
        <v>0</v>
      </c>
      <c r="C16" s="152" t="str">
        <f>IF(SUM('CASE DATA'!I18:R18)&gt;0,IF(OR('CASE DATA'!F18="GTR",'CASE DATA'!F18="GPL",'CASE DATA'!F18="DEF"),IF('CASE DATA'!G18="YES","License &amp; registration","Registration only"),"Z - Neither license nor registration"),"Z - no debt")</f>
        <v>Z - no debt</v>
      </c>
      <c r="D16" s="322">
        <f>SUM('CASE DATA'!I18:R18)</f>
        <v>0</v>
      </c>
      <c r="E16" s="3"/>
    </row>
    <row r="17" spans="1:5" x14ac:dyDescent="0.3">
      <c r="A17" s="152" t="str">
        <f xml:space="preserve"> IF('CASE DATA'!A19="","",'CASE DATA'!A19)</f>
        <v/>
      </c>
      <c r="B17" s="152">
        <f xml:space="preserve"> 'CASE DATA'!B19</f>
        <v>0</v>
      </c>
      <c r="C17" s="152" t="str">
        <f>IF(SUM('CASE DATA'!I19:R19)&gt;0,IF(OR('CASE DATA'!F19="GTR",'CASE DATA'!F19="GPL",'CASE DATA'!F19="DEF"),IF('CASE DATA'!G19="YES","License &amp; registration","Registration only"),"Z - Neither license nor registration"),"Z - no debt")</f>
        <v>Z - no debt</v>
      </c>
      <c r="D17" s="322">
        <f>SUM('CASE DATA'!I19:R19)</f>
        <v>0</v>
      </c>
      <c r="E17" s="3"/>
    </row>
    <row r="18" spans="1:5" x14ac:dyDescent="0.3">
      <c r="A18" s="152" t="str">
        <f xml:space="preserve"> IF('CASE DATA'!A20="","",'CASE DATA'!A20)</f>
        <v/>
      </c>
      <c r="B18" s="152">
        <f xml:space="preserve"> 'CASE DATA'!B20</f>
        <v>0</v>
      </c>
      <c r="C18" s="152" t="str">
        <f>IF(SUM('CASE DATA'!I20:R20)&gt;0,IF(OR('CASE DATA'!F20="GTR",'CASE DATA'!F20="GPL",'CASE DATA'!F20="DEF"),IF('CASE DATA'!G20="YES","License &amp; registration","Registration only"),"Z - Neither license nor registration"),"Z - no debt")</f>
        <v>Z - no debt</v>
      </c>
      <c r="D18" s="322">
        <f>SUM('CASE DATA'!I20:R20)</f>
        <v>0</v>
      </c>
      <c r="E18" s="3"/>
    </row>
    <row r="19" spans="1:5" x14ac:dyDescent="0.3">
      <c r="A19" s="152" t="str">
        <f xml:space="preserve"> IF('CASE DATA'!A21="","",'CASE DATA'!A21)</f>
        <v/>
      </c>
      <c r="B19" s="152">
        <f xml:space="preserve"> 'CASE DATA'!B21</f>
        <v>0</v>
      </c>
      <c r="C19" s="152" t="str">
        <f>IF(SUM('CASE DATA'!I21:R21)&gt;0,IF(OR('CASE DATA'!F21="GTR",'CASE DATA'!F21="GPL",'CASE DATA'!F21="DEF"),IF('CASE DATA'!G21="YES","License &amp; registration","Registration only"),"Z - Neither license nor registration"),"Z - no debt")</f>
        <v>Z - no debt</v>
      </c>
      <c r="D19" s="322">
        <f>SUM('CASE DATA'!I21:R21)</f>
        <v>0</v>
      </c>
      <c r="E19" s="3"/>
    </row>
    <row r="20" spans="1:5" x14ac:dyDescent="0.3">
      <c r="A20" s="152" t="str">
        <f xml:space="preserve"> IF('CASE DATA'!A22="","",'CASE DATA'!A22)</f>
        <v/>
      </c>
      <c r="B20" s="152">
        <f xml:space="preserve"> 'CASE DATA'!B22</f>
        <v>0</v>
      </c>
      <c r="C20" s="152" t="str">
        <f>IF(SUM('CASE DATA'!I22:R22)&gt;0,IF(OR('CASE DATA'!F22="GTR",'CASE DATA'!F22="GPL",'CASE DATA'!F22="DEF"),IF('CASE DATA'!G22="YES","License &amp; registration","Registration only"),"Z - Neither license nor registration"),"Z - no debt")</f>
        <v>Z - no debt</v>
      </c>
      <c r="D20" s="322">
        <f>SUM('CASE DATA'!I22:R22)</f>
        <v>0</v>
      </c>
      <c r="E20" s="3"/>
    </row>
    <row r="21" spans="1:5" x14ac:dyDescent="0.3">
      <c r="A21" s="152" t="str">
        <f xml:space="preserve"> IF('CASE DATA'!A23="","",'CASE DATA'!A23)</f>
        <v/>
      </c>
      <c r="B21" s="152">
        <f xml:space="preserve"> 'CASE DATA'!B23</f>
        <v>0</v>
      </c>
      <c r="C21" s="152" t="str">
        <f>IF(SUM('CASE DATA'!I23:R23)&gt;0,IF(OR('CASE DATA'!F23="GTR",'CASE DATA'!F23="GPL",'CASE DATA'!F23="DEF"),IF('CASE DATA'!G23="YES","License &amp; registration","Registration only"),"Z - Neither license nor registration"),"Z - no debt")</f>
        <v>Z - no debt</v>
      </c>
      <c r="D21" s="322">
        <f>SUM('CASE DATA'!I23:R23)</f>
        <v>0</v>
      </c>
      <c r="E21" s="3"/>
    </row>
    <row r="22" spans="1:5" x14ac:dyDescent="0.3">
      <c r="A22" s="152" t="str">
        <f xml:space="preserve"> IF('CASE DATA'!A24="","",'CASE DATA'!A24)</f>
        <v/>
      </c>
      <c r="B22" s="152">
        <f xml:space="preserve"> 'CASE DATA'!B24</f>
        <v>0</v>
      </c>
      <c r="C22" s="152" t="str">
        <f>IF(SUM('CASE DATA'!I24:R24)&gt;0,IF(OR('CASE DATA'!F24="GTR",'CASE DATA'!F24="GPL",'CASE DATA'!F24="DEF"),IF('CASE DATA'!G24="YES","License &amp; registration","Registration only"),"Z - Neither license nor registration"),"Z - no debt")</f>
        <v>Z - no debt</v>
      </c>
      <c r="D22" s="322">
        <f>SUM('CASE DATA'!I24:R24)</f>
        <v>0</v>
      </c>
      <c r="E22" s="3"/>
    </row>
    <row r="23" spans="1:5" x14ac:dyDescent="0.3">
      <c r="A23" s="152" t="str">
        <f xml:space="preserve"> IF('CASE DATA'!A25="","",'CASE DATA'!A25)</f>
        <v/>
      </c>
      <c r="B23" s="152">
        <f xml:space="preserve"> 'CASE DATA'!B25</f>
        <v>0</v>
      </c>
      <c r="C23" s="152" t="str">
        <f>IF(SUM('CASE DATA'!I25:R25)&gt;0,IF(OR('CASE DATA'!F25="GTR",'CASE DATA'!F25="GPL",'CASE DATA'!F25="DEF"),IF('CASE DATA'!G25="YES","License &amp; registration","Registration only"),"Z - Neither license nor registration"),"Z - no debt")</f>
        <v>Z - no debt</v>
      </c>
      <c r="D23" s="322">
        <f>SUM('CASE DATA'!I25:R25)</f>
        <v>0</v>
      </c>
      <c r="E23" s="3"/>
    </row>
    <row r="24" spans="1:5" x14ac:dyDescent="0.3">
      <c r="A24" s="152" t="str">
        <f xml:space="preserve"> IF('CASE DATA'!A26="","",'CASE DATA'!A26)</f>
        <v/>
      </c>
      <c r="B24" s="152">
        <f xml:space="preserve"> 'CASE DATA'!B26</f>
        <v>0</v>
      </c>
      <c r="C24" s="152" t="str">
        <f>IF(SUM('CASE DATA'!I26:R26)&gt;0,IF(OR('CASE DATA'!F26="GTR",'CASE DATA'!F26="GPL",'CASE DATA'!F26="DEF"),IF('CASE DATA'!G26="YES","License &amp; registration","Registration only"),"Z - Neither license nor registration"),"Z - no debt")</f>
        <v>Z - no debt</v>
      </c>
      <c r="D24" s="322">
        <f>SUM('CASE DATA'!I26:R26)</f>
        <v>0</v>
      </c>
      <c r="E24" s="3"/>
    </row>
    <row r="25" spans="1:5" x14ac:dyDescent="0.3">
      <c r="A25" s="152" t="str">
        <f xml:space="preserve"> IF('CASE DATA'!A27="","",'CASE DATA'!A27)</f>
        <v/>
      </c>
      <c r="B25" s="152">
        <f xml:space="preserve"> 'CASE DATA'!B27</f>
        <v>0</v>
      </c>
      <c r="C25" s="152" t="str">
        <f>IF(SUM('CASE DATA'!I27:R27)&gt;0,IF(OR('CASE DATA'!F27="GTR",'CASE DATA'!F27="GPL",'CASE DATA'!F27="DEF"),IF('CASE DATA'!G27="YES","License &amp; registration","Registration only"),"Z - Neither license nor registration"),"Z - no debt")</f>
        <v>Z - no debt</v>
      </c>
      <c r="D25" s="322">
        <f>SUM('CASE DATA'!I27:R27)</f>
        <v>0</v>
      </c>
      <c r="E25" s="3"/>
    </row>
    <row r="26" spans="1:5" x14ac:dyDescent="0.3">
      <c r="A26" s="152" t="str">
        <f xml:space="preserve"> IF('CASE DATA'!A28="","",'CASE DATA'!A28)</f>
        <v/>
      </c>
      <c r="B26" s="152">
        <f xml:space="preserve"> 'CASE DATA'!B28</f>
        <v>0</v>
      </c>
      <c r="C26" s="152" t="str">
        <f>IF(SUM('CASE DATA'!I28:R28)&gt;0,IF(OR('CASE DATA'!F28="GTR",'CASE DATA'!F28="GPL",'CASE DATA'!F28="DEF"),IF('CASE DATA'!G28="YES","License &amp; registration","Registration only"),"Z - Neither license nor registration"),"Z - no debt")</f>
        <v>Z - no debt</v>
      </c>
      <c r="D26" s="322">
        <f>SUM('CASE DATA'!I28:R28)</f>
        <v>0</v>
      </c>
      <c r="E26" s="3"/>
    </row>
    <row r="27" spans="1:5" x14ac:dyDescent="0.3">
      <c r="A27" s="152" t="str">
        <f xml:space="preserve"> IF('CASE DATA'!A29="","",'CASE DATA'!A29)</f>
        <v/>
      </c>
      <c r="B27" s="152">
        <f xml:space="preserve"> 'CASE DATA'!B29</f>
        <v>0</v>
      </c>
      <c r="C27" s="152" t="str">
        <f>IF(SUM('CASE DATA'!I29:R29)&gt;0,IF(OR('CASE DATA'!F29="GTR",'CASE DATA'!F29="GPL",'CASE DATA'!F29="DEF"),IF('CASE DATA'!G29="YES","License &amp; registration","Registration only"),"Z - Neither license nor registration"),"Z - no debt")</f>
        <v>Z - no debt</v>
      </c>
      <c r="D27" s="322">
        <f>SUM('CASE DATA'!I29:R29)</f>
        <v>0</v>
      </c>
      <c r="E27" s="3"/>
    </row>
    <row r="28" spans="1:5" x14ac:dyDescent="0.3">
      <c r="A28" s="152" t="str">
        <f xml:space="preserve"> IF('CASE DATA'!A30="","",'CASE DATA'!A30)</f>
        <v/>
      </c>
      <c r="B28" s="152">
        <f xml:space="preserve"> 'CASE DATA'!B30</f>
        <v>0</v>
      </c>
      <c r="C28" s="152" t="str">
        <f>IF(SUM('CASE DATA'!I30:R30)&gt;0,IF(OR('CASE DATA'!F30="GTR",'CASE DATA'!F30="GPL",'CASE DATA'!F30="DEF"),IF('CASE DATA'!G30="YES","License &amp; registration","Registration only"),"Z - Neither license nor registration"),"Z - no debt")</f>
        <v>Z - no debt</v>
      </c>
      <c r="D28" s="322">
        <f>SUM('CASE DATA'!I30:R30)</f>
        <v>0</v>
      </c>
      <c r="E28" s="3"/>
    </row>
    <row r="29" spans="1:5" x14ac:dyDescent="0.3">
      <c r="A29" s="152" t="str">
        <f xml:space="preserve"> IF('CASE DATA'!A31="","",'CASE DATA'!A31)</f>
        <v/>
      </c>
      <c r="B29" s="152">
        <f xml:space="preserve"> 'CASE DATA'!B31</f>
        <v>0</v>
      </c>
      <c r="C29" s="152" t="str">
        <f>IF(SUM('CASE DATA'!I31:R31)&gt;0,IF(OR('CASE DATA'!F31="GTR",'CASE DATA'!F31="GPL",'CASE DATA'!F31="DEF"),IF('CASE DATA'!G31="YES","License &amp; registration","Registration only"),"Z - Neither license nor registration"),"Z - no debt")</f>
        <v>Z - no debt</v>
      </c>
      <c r="D29" s="322">
        <f>SUM('CASE DATA'!I31:R31)</f>
        <v>0</v>
      </c>
      <c r="E29" s="3"/>
    </row>
    <row r="30" spans="1:5" x14ac:dyDescent="0.3">
      <c r="A30" s="152" t="str">
        <f xml:space="preserve"> IF('CASE DATA'!A32="","",'CASE DATA'!A32)</f>
        <v/>
      </c>
      <c r="B30" s="152">
        <f xml:space="preserve"> 'CASE DATA'!B32</f>
        <v>0</v>
      </c>
      <c r="C30" s="152" t="str">
        <f>IF(SUM('CASE DATA'!I32:R32)&gt;0,IF(OR('CASE DATA'!F32="GTR",'CASE DATA'!F32="GPL",'CASE DATA'!F32="DEF"),IF('CASE DATA'!G32="YES","License &amp; registration","Registration only"),"Z - Neither license nor registration"),"Z - no debt")</f>
        <v>Z - no debt</v>
      </c>
      <c r="D30" s="322">
        <f>SUM('CASE DATA'!I32:R32)</f>
        <v>0</v>
      </c>
      <c r="E30" s="3"/>
    </row>
    <row r="31" spans="1:5" x14ac:dyDescent="0.3">
      <c r="A31" s="152" t="str">
        <f xml:space="preserve"> IF('CASE DATA'!A33="","",'CASE DATA'!A33)</f>
        <v/>
      </c>
      <c r="B31" s="152">
        <f xml:space="preserve"> 'CASE DATA'!B33</f>
        <v>0</v>
      </c>
      <c r="C31" s="152" t="str">
        <f>IF(SUM('CASE DATA'!I33:R33)&gt;0,IF(OR('CASE DATA'!F33="GTR",'CASE DATA'!F33="GPL",'CASE DATA'!F33="DEF"),IF('CASE DATA'!G33="YES","License &amp; registration","Registration only"),"Z - Neither license nor registration"),"Z - no debt")</f>
        <v>Z - no debt</v>
      </c>
      <c r="D31" s="322">
        <f>SUM('CASE DATA'!I33:R33)</f>
        <v>0</v>
      </c>
      <c r="E31" s="3"/>
    </row>
    <row r="32" spans="1:5" x14ac:dyDescent="0.3">
      <c r="A32" s="152" t="str">
        <f xml:space="preserve"> IF('CASE DATA'!A34="","",'CASE DATA'!A34)</f>
        <v/>
      </c>
      <c r="B32" s="152">
        <f xml:space="preserve"> 'CASE DATA'!B34</f>
        <v>0</v>
      </c>
      <c r="C32" s="152" t="str">
        <f>IF(SUM('CASE DATA'!I34:R34)&gt;0,IF(OR('CASE DATA'!F34="GTR",'CASE DATA'!F34="GPL",'CASE DATA'!F34="DEF"),IF('CASE DATA'!G34="YES","License &amp; registration","Registration only"),"Z - Neither license nor registration"),"Z - no debt")</f>
        <v>Z - no debt</v>
      </c>
      <c r="D32" s="322">
        <f>SUM('CASE DATA'!I34:R34)</f>
        <v>0</v>
      </c>
      <c r="E32" s="3"/>
    </row>
    <row r="33" spans="1:5" x14ac:dyDescent="0.3">
      <c r="A33" s="152" t="str">
        <f xml:space="preserve"> IF('CASE DATA'!A35="","",'CASE DATA'!A35)</f>
        <v/>
      </c>
      <c r="B33" s="152">
        <f xml:space="preserve"> 'CASE DATA'!B35</f>
        <v>0</v>
      </c>
      <c r="C33" s="152" t="str">
        <f>IF(SUM('CASE DATA'!I35:R35)&gt;0,IF(OR('CASE DATA'!F35="GTR",'CASE DATA'!F35="GPL",'CASE DATA'!F35="DEF"),IF('CASE DATA'!G35="YES","License &amp; registration","Registration only"),"Z - Neither license nor registration"),"Z - no debt")</f>
        <v>Z - no debt</v>
      </c>
      <c r="D33" s="322">
        <f>SUM('CASE DATA'!I35:R35)</f>
        <v>0</v>
      </c>
      <c r="E33" s="3"/>
    </row>
    <row r="34" spans="1:5" x14ac:dyDescent="0.3">
      <c r="A34" s="152" t="str">
        <f xml:space="preserve"> IF('CASE DATA'!A36="","",'CASE DATA'!A36)</f>
        <v/>
      </c>
      <c r="B34" s="152">
        <f xml:space="preserve"> 'CASE DATA'!B36</f>
        <v>0</v>
      </c>
      <c r="C34" s="152" t="str">
        <f>IF(SUM('CASE DATA'!I36:R36)&gt;0,IF(OR('CASE DATA'!F36="GTR",'CASE DATA'!F36="GPL",'CASE DATA'!F36="DEF"),IF('CASE DATA'!G36="YES","License &amp; registration","Registration only"),"Z - Neither license nor registration"),"Z - no debt")</f>
        <v>Z - no debt</v>
      </c>
      <c r="D34" s="322">
        <f>SUM('CASE DATA'!I36:R36)</f>
        <v>0</v>
      </c>
      <c r="E34" s="3"/>
    </row>
    <row r="35" spans="1:5" x14ac:dyDescent="0.3">
      <c r="A35" s="152" t="str">
        <f xml:space="preserve"> IF('CASE DATA'!A37="","",'CASE DATA'!A37)</f>
        <v/>
      </c>
      <c r="B35" s="152">
        <f xml:space="preserve"> 'CASE DATA'!B37</f>
        <v>0</v>
      </c>
      <c r="C35" s="152" t="str">
        <f>IF(SUM('CASE DATA'!I37:R37)&gt;0,IF(OR('CASE DATA'!F37="GTR",'CASE DATA'!F37="GPL",'CASE DATA'!F37="DEF"),IF('CASE DATA'!G37="YES","License &amp; registration","Registration only"),"Z - Neither license nor registration"),"Z - no debt")</f>
        <v>Z - no debt</v>
      </c>
      <c r="D35" s="322">
        <f>SUM('CASE DATA'!I37:R37)</f>
        <v>0</v>
      </c>
      <c r="E35" s="3"/>
    </row>
    <row r="36" spans="1:5" x14ac:dyDescent="0.3">
      <c r="A36" s="152" t="str">
        <f xml:space="preserve"> IF('CASE DATA'!A38="","",'CASE DATA'!A38)</f>
        <v/>
      </c>
      <c r="B36" s="152">
        <f xml:space="preserve"> 'CASE DATA'!B38</f>
        <v>0</v>
      </c>
      <c r="C36" s="152" t="str">
        <f>IF(SUM('CASE DATA'!I38:R38)&gt;0,IF(OR('CASE DATA'!F38="GTR",'CASE DATA'!F38="GPL",'CASE DATA'!F38="DEF"),IF('CASE DATA'!G38="YES","License &amp; registration","Registration only"),"Z - Neither license nor registration"),"Z - no debt")</f>
        <v>Z - no debt</v>
      </c>
      <c r="D36" s="322">
        <f>SUM('CASE DATA'!I38:R38)</f>
        <v>0</v>
      </c>
      <c r="E36" s="3"/>
    </row>
    <row r="37" spans="1:5" x14ac:dyDescent="0.3">
      <c r="A37" s="152" t="str">
        <f xml:space="preserve"> IF('CASE DATA'!A39="","",'CASE DATA'!A39)</f>
        <v/>
      </c>
      <c r="B37" s="152">
        <f xml:space="preserve"> 'CASE DATA'!B39</f>
        <v>0</v>
      </c>
      <c r="C37" s="152" t="str">
        <f>IF(SUM('CASE DATA'!I39:R39)&gt;0,IF(OR('CASE DATA'!F39="GTR",'CASE DATA'!F39="GPL",'CASE DATA'!F39="DEF"),IF('CASE DATA'!G39="YES","License &amp; registration","Registration only"),"Z - Neither license nor registration"),"Z - no debt")</f>
        <v>Z - no debt</v>
      </c>
      <c r="D37" s="322">
        <f>SUM('CASE DATA'!I39:R39)</f>
        <v>0</v>
      </c>
      <c r="E37" s="3"/>
    </row>
    <row r="38" spans="1:5" x14ac:dyDescent="0.3">
      <c r="A38" s="152" t="str">
        <f xml:space="preserve"> IF('CASE DATA'!A40="","",'CASE DATA'!A40)</f>
        <v/>
      </c>
      <c r="B38" s="152">
        <f xml:space="preserve"> 'CASE DATA'!B40</f>
        <v>0</v>
      </c>
      <c r="C38" s="152" t="str">
        <f>IF(SUM('CASE DATA'!I40:R40)&gt;0,IF(OR('CASE DATA'!F40="GTR",'CASE DATA'!F40="GPL",'CASE DATA'!F40="DEF"),IF('CASE DATA'!G40="YES","License &amp; registration","Registration only"),"Z - Neither license nor registration"),"Z - no debt")</f>
        <v>Z - no debt</v>
      </c>
      <c r="D38" s="322">
        <f>SUM('CASE DATA'!I40:R40)</f>
        <v>0</v>
      </c>
      <c r="E38" s="3"/>
    </row>
    <row r="39" spans="1:5" x14ac:dyDescent="0.3">
      <c r="A39" s="152" t="str">
        <f xml:space="preserve"> IF('CASE DATA'!A41="","",'CASE DATA'!A41)</f>
        <v/>
      </c>
      <c r="B39" s="152">
        <f xml:space="preserve"> 'CASE DATA'!B41</f>
        <v>0</v>
      </c>
      <c r="C39" s="152" t="str">
        <f>IF(SUM('CASE DATA'!I41:R41)&gt;0,IF(OR('CASE DATA'!F41="GTR",'CASE DATA'!F41="GPL",'CASE DATA'!F41="DEF"),IF('CASE DATA'!G41="YES","License &amp; registration","Registration only"),"Z - Neither license nor registration"),"Z - no debt")</f>
        <v>Z - no debt</v>
      </c>
      <c r="D39" s="322">
        <f>SUM('CASE DATA'!I41:R41)</f>
        <v>0</v>
      </c>
      <c r="E39" s="3"/>
    </row>
    <row r="40" spans="1:5" x14ac:dyDescent="0.3">
      <c r="A40" s="152" t="str">
        <f xml:space="preserve"> IF('CASE DATA'!A42="","",'CASE DATA'!A42)</f>
        <v/>
      </c>
      <c r="B40" s="152">
        <f xml:space="preserve"> 'CASE DATA'!B42</f>
        <v>0</v>
      </c>
      <c r="C40" s="152" t="str">
        <f>IF(SUM('CASE DATA'!I42:R42)&gt;0,IF(OR('CASE DATA'!F42="GTR",'CASE DATA'!F42="GPL",'CASE DATA'!F42="DEF"),IF('CASE DATA'!G42="YES","License &amp; registration","Registration only"),"Z - Neither license nor registration"),"Z - no debt")</f>
        <v>Z - no debt</v>
      </c>
      <c r="D40" s="322">
        <f>SUM('CASE DATA'!I42:R42)</f>
        <v>0</v>
      </c>
      <c r="E40" s="3"/>
    </row>
    <row r="41" spans="1:5" x14ac:dyDescent="0.3">
      <c r="A41" s="152" t="str">
        <f xml:space="preserve"> IF('CASE DATA'!A43="","",'CASE DATA'!A43)</f>
        <v/>
      </c>
      <c r="B41" s="152">
        <f xml:space="preserve"> 'CASE DATA'!B43</f>
        <v>0</v>
      </c>
      <c r="C41" s="152" t="str">
        <f>IF(SUM('CASE DATA'!I43:R43)&gt;0,IF(OR('CASE DATA'!F43="GTR",'CASE DATA'!F43="GPL",'CASE DATA'!F43="DEF"),IF('CASE DATA'!G43="YES","License &amp; registration","Registration only"),"Z - Neither license nor registration"),"Z - no debt")</f>
        <v>Z - no debt</v>
      </c>
      <c r="D41" s="322">
        <f>SUM('CASE DATA'!I43:R43)</f>
        <v>0</v>
      </c>
      <c r="E41" s="3"/>
    </row>
    <row r="42" spans="1:5" x14ac:dyDescent="0.3">
      <c r="A42" s="152" t="str">
        <f xml:space="preserve"> IF('CASE DATA'!A44="","",'CASE DATA'!A44)</f>
        <v/>
      </c>
      <c r="B42" s="152">
        <f xml:space="preserve"> 'CASE DATA'!B44</f>
        <v>0</v>
      </c>
      <c r="C42" s="152" t="str">
        <f>IF(SUM('CASE DATA'!I44:R44)&gt;0,IF(OR('CASE DATA'!F44="GTR",'CASE DATA'!F44="GPL",'CASE DATA'!F44="DEF"),IF('CASE DATA'!G44="YES","License &amp; registration","Registration only"),"Z - Neither license nor registration"),"Z - no debt")</f>
        <v>Z - no debt</v>
      </c>
      <c r="D42" s="322">
        <f>SUM('CASE DATA'!I44:R44)</f>
        <v>0</v>
      </c>
    </row>
    <row r="43" spans="1:5" x14ac:dyDescent="0.3">
      <c r="A43" s="152" t="str">
        <f xml:space="preserve"> IF('CASE DATA'!A45="","",'CASE DATA'!A45)</f>
        <v/>
      </c>
      <c r="B43" s="152">
        <f xml:space="preserve"> 'CASE DATA'!B45</f>
        <v>0</v>
      </c>
      <c r="C43" s="152" t="str">
        <f>IF(SUM('CASE DATA'!I45:R45)&gt;0,IF(OR('CASE DATA'!F45="GTR",'CASE DATA'!F45="GPL",'CASE DATA'!F45="DEF"),IF('CASE DATA'!G45="YES","License &amp; registration","Registration only"),"Z - Neither license nor registration"),"Z - no debt")</f>
        <v>Z - no debt</v>
      </c>
      <c r="D43" s="322">
        <f>SUM('CASE DATA'!I45:R45)</f>
        <v>0</v>
      </c>
    </row>
    <row r="44" spans="1:5" x14ac:dyDescent="0.3">
      <c r="A44" s="152" t="str">
        <f xml:space="preserve"> IF('CASE DATA'!A46="","",'CASE DATA'!A46)</f>
        <v/>
      </c>
      <c r="B44" s="152">
        <f xml:space="preserve"> 'CASE DATA'!B46</f>
        <v>0</v>
      </c>
      <c r="C44" s="152" t="str">
        <f>IF(SUM('CASE DATA'!I46:R46)&gt;0,IF(OR('CASE DATA'!F46="GTR",'CASE DATA'!F46="GPL",'CASE DATA'!F46="DEF"),IF('CASE DATA'!G46="YES","License &amp; registration","Registration only"),"Z - Neither license nor registration"),"Z - no debt")</f>
        <v>Z - no debt</v>
      </c>
      <c r="D44" s="322">
        <f>SUM('CASE DATA'!I46:R46)</f>
        <v>0</v>
      </c>
    </row>
    <row r="45" spans="1:5" x14ac:dyDescent="0.3">
      <c r="A45" s="152" t="str">
        <f xml:space="preserve"> IF('CASE DATA'!A47="","",'CASE DATA'!A47)</f>
        <v/>
      </c>
      <c r="B45" s="152">
        <f xml:space="preserve"> 'CASE DATA'!B47</f>
        <v>0</v>
      </c>
      <c r="C45" s="152" t="str">
        <f>IF(SUM('CASE DATA'!I47:R47)&gt;0,IF(OR('CASE DATA'!F47="GTR",'CASE DATA'!F47="GPL",'CASE DATA'!F47="DEF"),IF('CASE DATA'!G47="YES","License &amp; registration","Registration only"),"Z - Neither license nor registration"),"Z - no debt")</f>
        <v>Z - no debt</v>
      </c>
      <c r="D45" s="322">
        <f>SUM('CASE DATA'!I47:R47)</f>
        <v>0</v>
      </c>
    </row>
    <row r="46" spans="1:5" x14ac:dyDescent="0.3">
      <c r="A46" s="152" t="str">
        <f xml:space="preserve"> IF('CASE DATA'!A48="","",'CASE DATA'!A48)</f>
        <v/>
      </c>
      <c r="B46" s="152">
        <f xml:space="preserve"> 'CASE DATA'!B48</f>
        <v>0</v>
      </c>
      <c r="C46" s="152" t="str">
        <f>IF(SUM('CASE DATA'!I48:R48)&gt;0,IF(OR('CASE DATA'!F48="GTR",'CASE DATA'!F48="GPL",'CASE DATA'!F48="DEF"),IF('CASE DATA'!G48="YES","License &amp; registration","Registration only"),"Z - Neither license nor registration"),"Z - no debt")</f>
        <v>Z - no debt</v>
      </c>
      <c r="D46" s="322">
        <f>SUM('CASE DATA'!I48:R48)</f>
        <v>0</v>
      </c>
    </row>
    <row r="47" spans="1:5" x14ac:dyDescent="0.3">
      <c r="A47" s="152" t="str">
        <f xml:space="preserve"> IF('CASE DATA'!A49="","",'CASE DATA'!A49)</f>
        <v/>
      </c>
      <c r="B47" s="152">
        <f xml:space="preserve"> 'CASE DATA'!B49</f>
        <v>0</v>
      </c>
      <c r="C47" s="152" t="str">
        <f>IF(SUM('CASE DATA'!I49:R49)&gt;0,IF(OR('CASE DATA'!F49="GTR",'CASE DATA'!F49="GPL",'CASE DATA'!F49="DEF"),IF('CASE DATA'!G49="YES","License &amp; registration","Registration only"),"Z - Neither license nor registration"),"Z - no debt")</f>
        <v>Z - no debt</v>
      </c>
      <c r="D47" s="322">
        <f>SUM('CASE DATA'!I49:R49)</f>
        <v>0</v>
      </c>
    </row>
    <row r="48" spans="1:5" x14ac:dyDescent="0.3">
      <c r="A48" s="152" t="str">
        <f xml:space="preserve"> IF('CASE DATA'!A50="","",'CASE DATA'!A50)</f>
        <v/>
      </c>
      <c r="B48" s="152">
        <f xml:space="preserve"> 'CASE DATA'!B50</f>
        <v>0</v>
      </c>
      <c r="C48" s="152" t="str">
        <f>IF(SUM('CASE DATA'!I50:R50)&gt;0,IF(OR('CASE DATA'!F50="GTR",'CASE DATA'!F50="GPL",'CASE DATA'!F50="DEF"),IF('CASE DATA'!G50="YES","License &amp; registration","Registration only"),"Z - Neither license nor registration"),"Z - no debt")</f>
        <v>Z - no debt</v>
      </c>
      <c r="D48" s="322">
        <f>SUM('CASE DATA'!I50:R50)</f>
        <v>0</v>
      </c>
    </row>
    <row r="49" spans="1:4" x14ac:dyDescent="0.3">
      <c r="A49" s="152" t="str">
        <f xml:space="preserve"> IF('CASE DATA'!A51="","",'CASE DATA'!A51)</f>
        <v/>
      </c>
      <c r="B49" s="152">
        <f xml:space="preserve"> 'CASE DATA'!B51</f>
        <v>0</v>
      </c>
      <c r="C49" s="152" t="str">
        <f>IF(SUM('CASE DATA'!I51:R51)&gt;0,IF(OR('CASE DATA'!F51="GTR",'CASE DATA'!F51="GPL",'CASE DATA'!F51="DEF"),IF('CASE DATA'!G51="YES","License &amp; registration","Registration only"),"Z - Neither license nor registration"),"Z - no debt")</f>
        <v>Z - no debt</v>
      </c>
      <c r="D49" s="322">
        <f>SUM('CASE DATA'!I51:R51)</f>
        <v>0</v>
      </c>
    </row>
    <row r="50" spans="1:4" x14ac:dyDescent="0.3">
      <c r="A50" s="152" t="str">
        <f xml:space="preserve"> IF('CASE DATA'!A52="","",'CASE DATA'!A52)</f>
        <v/>
      </c>
      <c r="B50" s="152">
        <f xml:space="preserve"> 'CASE DATA'!B52</f>
        <v>0</v>
      </c>
      <c r="C50" s="152" t="str">
        <f>IF(SUM('CASE DATA'!I52:R52)&gt;0,IF(OR('CASE DATA'!F52="GTR",'CASE DATA'!F52="GPL",'CASE DATA'!F52="DEF"),IF('CASE DATA'!G52="YES","License &amp; registration","Registration only"),"Z - Neither license nor registration"),"Z - no debt")</f>
        <v>Z - no debt</v>
      </c>
      <c r="D50" s="322">
        <f>SUM('CASE DATA'!I52:R52)</f>
        <v>0</v>
      </c>
    </row>
    <row r="51" spans="1:4" x14ac:dyDescent="0.3">
      <c r="A51" s="152" t="str">
        <f xml:space="preserve"> IF('CASE DATA'!A53="","",'CASE DATA'!A53)</f>
        <v/>
      </c>
      <c r="B51" s="152">
        <f xml:space="preserve"> 'CASE DATA'!B53</f>
        <v>0</v>
      </c>
      <c r="C51" s="152" t="str">
        <f>IF(SUM('CASE DATA'!I53:R53)&gt;0,IF(OR('CASE DATA'!F53="GTR",'CASE DATA'!F53="GPL",'CASE DATA'!F53="DEF"),IF('CASE DATA'!G53="YES","License &amp; registration","Registration only"),"Z - Neither license nor registration"),"Z - no debt")</f>
        <v>Z - no debt</v>
      </c>
      <c r="D51" s="322">
        <f>SUM('CASE DATA'!I53:R53)</f>
        <v>0</v>
      </c>
    </row>
    <row r="52" spans="1:4" x14ac:dyDescent="0.3">
      <c r="A52" s="152" t="str">
        <f xml:space="preserve"> IF('CASE DATA'!A54="","",'CASE DATA'!A54)</f>
        <v/>
      </c>
      <c r="B52" s="152">
        <f xml:space="preserve"> 'CASE DATA'!B54</f>
        <v>0</v>
      </c>
      <c r="C52" s="152" t="str">
        <f>IF(SUM('CASE DATA'!I54:R54)&gt;0,IF(OR('CASE DATA'!F54="GTR",'CASE DATA'!F54="GPL",'CASE DATA'!F54="DEF"),IF('CASE DATA'!G54="YES","License &amp; registration","Registration only"),"Z - Neither license nor registration"),"Z - no debt")</f>
        <v>Z - no debt</v>
      </c>
      <c r="D52" s="322">
        <f>SUM('CASE DATA'!I54:R54)</f>
        <v>0</v>
      </c>
    </row>
    <row r="53" spans="1:4" x14ac:dyDescent="0.3">
      <c r="A53" s="152" t="str">
        <f xml:space="preserve"> IF('CASE DATA'!A55="","",'CASE DATA'!A55)</f>
        <v/>
      </c>
      <c r="B53" s="152">
        <f xml:space="preserve"> 'CASE DATA'!B55</f>
        <v>0</v>
      </c>
      <c r="C53" s="152" t="str">
        <f>IF(SUM('CASE DATA'!I55:R55)&gt;0,IF(OR('CASE DATA'!F55="GTR",'CASE DATA'!F55="GPL",'CASE DATA'!F55="DEF"),IF('CASE DATA'!G55="YES","License &amp; registration","Registration only"),"Z - Neither license nor registration"),"Z - no debt")</f>
        <v>Z - no debt</v>
      </c>
      <c r="D53" s="322">
        <f>SUM('CASE DATA'!I55:R55)</f>
        <v>0</v>
      </c>
    </row>
    <row r="54" spans="1:4" x14ac:dyDescent="0.3">
      <c r="A54" s="152" t="str">
        <f xml:space="preserve"> IF('CASE DATA'!A56="","",'CASE DATA'!A56)</f>
        <v/>
      </c>
      <c r="B54" s="152">
        <f xml:space="preserve"> 'CASE DATA'!B56</f>
        <v>0</v>
      </c>
      <c r="C54" s="152" t="str">
        <f>IF(SUM('CASE DATA'!I56:R56)&gt;0,IF(OR('CASE DATA'!F56="GTR",'CASE DATA'!F56="GPL",'CASE DATA'!F56="DEF"),IF('CASE DATA'!G56="YES","License &amp; registration","Registration only"),"Z - Neither license nor registration"),"Z - no debt")</f>
        <v>Z - no debt</v>
      </c>
      <c r="D54" s="322">
        <f>SUM('CASE DATA'!I56:R56)</f>
        <v>0</v>
      </c>
    </row>
    <row r="55" spans="1:4" x14ac:dyDescent="0.3">
      <c r="A55" s="152" t="str">
        <f xml:space="preserve"> IF('CASE DATA'!A57="","",'CASE DATA'!A57)</f>
        <v/>
      </c>
      <c r="B55" s="152">
        <f xml:space="preserve"> 'CASE DATA'!B57</f>
        <v>0</v>
      </c>
      <c r="C55" s="152" t="str">
        <f>IF(SUM('CASE DATA'!I57:R57)&gt;0,IF(OR('CASE DATA'!F57="GTR",'CASE DATA'!F57="GPL",'CASE DATA'!F57="DEF"),IF('CASE DATA'!G57="YES","License &amp; registration","Registration only"),"Z - Neither license nor registration"),"Z - no debt")</f>
        <v>Z - no debt</v>
      </c>
      <c r="D55" s="322">
        <f>SUM('CASE DATA'!I57:R57)</f>
        <v>0</v>
      </c>
    </row>
    <row r="56" spans="1:4" x14ac:dyDescent="0.3">
      <c r="A56" s="152" t="str">
        <f xml:space="preserve"> IF('CASE DATA'!A58="","",'CASE DATA'!A58)</f>
        <v/>
      </c>
      <c r="B56" s="152">
        <f xml:space="preserve"> 'CASE DATA'!B58</f>
        <v>0</v>
      </c>
      <c r="C56" s="152" t="str">
        <f>IF(SUM('CASE DATA'!I58:R58)&gt;0,IF(OR('CASE DATA'!F58="GTR",'CASE DATA'!F58="GPL",'CASE DATA'!F58="DEF"),IF('CASE DATA'!G58="YES","License &amp; registration","Registration only"),"Z - Neither license nor registration"),"Z - no debt")</f>
        <v>Z - no debt</v>
      </c>
      <c r="D56" s="322">
        <f>SUM('CASE DATA'!I58:R58)</f>
        <v>0</v>
      </c>
    </row>
    <row r="57" spans="1:4" x14ac:dyDescent="0.3">
      <c r="A57" s="152" t="str">
        <f xml:space="preserve"> IF('CASE DATA'!A59="","",'CASE DATA'!A59)</f>
        <v/>
      </c>
      <c r="B57" s="152">
        <f xml:space="preserve"> 'CASE DATA'!B59</f>
        <v>0</v>
      </c>
      <c r="C57" s="152" t="str">
        <f>IF(SUM('CASE DATA'!I59:R59)&gt;0,IF(OR('CASE DATA'!F59="GTR",'CASE DATA'!F59="GPL",'CASE DATA'!F59="DEF"),IF('CASE DATA'!G59="YES","License &amp; registration","Registration only"),"Z - Neither license nor registration"),"Z - no debt")</f>
        <v>Z - no debt</v>
      </c>
      <c r="D57" s="322">
        <f>SUM('CASE DATA'!I59:R59)</f>
        <v>0</v>
      </c>
    </row>
    <row r="58" spans="1:4" x14ac:dyDescent="0.3">
      <c r="A58" s="152" t="str">
        <f xml:space="preserve"> IF('CASE DATA'!A60="","",'CASE DATA'!A60)</f>
        <v/>
      </c>
      <c r="B58" s="152">
        <f xml:space="preserve"> 'CASE DATA'!B60</f>
        <v>0</v>
      </c>
      <c r="C58" s="152" t="str">
        <f>IF(SUM('CASE DATA'!I60:R60)&gt;0,IF(OR('CASE DATA'!F60="GTR",'CASE DATA'!F60="GPL",'CASE DATA'!F60="DEF"),IF('CASE DATA'!G60="YES","License &amp; registration","Registration only"),"Z - Neither license nor registration"),"Z - no debt")</f>
        <v>Z - no debt</v>
      </c>
      <c r="D58" s="322">
        <f>SUM('CASE DATA'!I60:R60)</f>
        <v>0</v>
      </c>
    </row>
    <row r="59" spans="1:4" x14ac:dyDescent="0.3">
      <c r="A59" s="152" t="str">
        <f xml:space="preserve"> IF('CASE DATA'!A61="","",'CASE DATA'!A61)</f>
        <v/>
      </c>
      <c r="B59" s="152">
        <f xml:space="preserve"> 'CASE DATA'!B61</f>
        <v>0</v>
      </c>
      <c r="C59" s="152" t="str">
        <f>IF(SUM('CASE DATA'!I61:R61)&gt;0,IF(OR('CASE DATA'!F61="GTR",'CASE DATA'!F61="GPL",'CASE DATA'!F61="DEF"),IF('CASE DATA'!G61="YES","License &amp; registration","Registration only"),"Z - Neither license nor registration"),"Z - no debt")</f>
        <v>Z - no debt</v>
      </c>
      <c r="D59" s="322">
        <f>SUM('CASE DATA'!I61:R61)</f>
        <v>0</v>
      </c>
    </row>
    <row r="60" spans="1:4" x14ac:dyDescent="0.3">
      <c r="A60" s="152" t="str">
        <f xml:space="preserve"> IF('CASE DATA'!A62="","",'CASE DATA'!A62)</f>
        <v/>
      </c>
      <c r="B60" s="152">
        <f xml:space="preserve"> 'CASE DATA'!B62</f>
        <v>0</v>
      </c>
      <c r="C60" s="152" t="str">
        <f>IF(SUM('CASE DATA'!I62:R62)&gt;0,IF(OR('CASE DATA'!F62="GTR",'CASE DATA'!F62="GPL",'CASE DATA'!F62="DEF"),IF('CASE DATA'!G62="YES","License &amp; registration","Registration only"),"Z - Neither license nor registration"),"Z - no debt")</f>
        <v>Z - no debt</v>
      </c>
      <c r="D60" s="322">
        <f>SUM('CASE DATA'!I62:R62)</f>
        <v>0</v>
      </c>
    </row>
    <row r="61" spans="1:4" x14ac:dyDescent="0.3">
      <c r="A61" s="152" t="str">
        <f xml:space="preserve"> IF('CASE DATA'!A63="","",'CASE DATA'!A63)</f>
        <v/>
      </c>
      <c r="B61" s="152">
        <f xml:space="preserve"> 'CASE DATA'!B63</f>
        <v>0</v>
      </c>
      <c r="C61" s="152" t="str">
        <f>IF(SUM('CASE DATA'!I63:R63)&gt;0,IF(OR('CASE DATA'!F63="GTR",'CASE DATA'!F63="GPL",'CASE DATA'!F63="DEF"),IF('CASE DATA'!G63="YES","License &amp; registration","Registration only"),"Z - Neither license nor registration"),"Z - no debt")</f>
        <v>Z - no debt</v>
      </c>
      <c r="D61" s="322">
        <f>SUM('CASE DATA'!I63:R63)</f>
        <v>0</v>
      </c>
    </row>
    <row r="62" spans="1:4" x14ac:dyDescent="0.3">
      <c r="A62" s="152" t="str">
        <f xml:space="preserve"> IF('CASE DATA'!A64="","",'CASE DATA'!A64)</f>
        <v/>
      </c>
      <c r="B62" s="152">
        <f xml:space="preserve"> 'CASE DATA'!B64</f>
        <v>0</v>
      </c>
      <c r="C62" s="152" t="str">
        <f>IF(SUM('CASE DATA'!I64:R64)&gt;0,IF(OR('CASE DATA'!F64="GTR",'CASE DATA'!F64="GPL",'CASE DATA'!F64="DEF"),IF('CASE DATA'!G64="YES","License &amp; registration","Registration only"),"Z - Neither license nor registration"),"Z - no debt")</f>
        <v>Z - no debt</v>
      </c>
      <c r="D62" s="322">
        <f>SUM('CASE DATA'!I64:R64)</f>
        <v>0</v>
      </c>
    </row>
    <row r="63" spans="1:4" x14ac:dyDescent="0.3">
      <c r="A63" s="152" t="str">
        <f xml:space="preserve"> IF('CASE DATA'!A65="","",'CASE DATA'!A65)</f>
        <v/>
      </c>
      <c r="B63" s="152">
        <f xml:space="preserve"> 'CASE DATA'!B65</f>
        <v>0</v>
      </c>
      <c r="C63" s="152" t="str">
        <f>IF(SUM('CASE DATA'!I65:R65)&gt;0,IF(OR('CASE DATA'!F65="GTR",'CASE DATA'!F65="GPL",'CASE DATA'!F65="DEF"),IF('CASE DATA'!G65="YES","License &amp; registration","Registration only"),"Z - Neither license nor registration"),"Z - no debt")</f>
        <v>Z - no debt</v>
      </c>
      <c r="D63" s="322">
        <f>SUM('CASE DATA'!I65:R65)</f>
        <v>0</v>
      </c>
    </row>
    <row r="64" spans="1:4" x14ac:dyDescent="0.3">
      <c r="A64" s="152" t="str">
        <f xml:space="preserve"> IF('CASE DATA'!A66="","",'CASE DATA'!A66)</f>
        <v/>
      </c>
      <c r="B64" s="152">
        <f xml:space="preserve"> 'CASE DATA'!B66</f>
        <v>0</v>
      </c>
      <c r="C64" s="152" t="str">
        <f>IF(SUM('CASE DATA'!I66:R66)&gt;0,IF(OR('CASE DATA'!F66="GTR",'CASE DATA'!F66="GPL",'CASE DATA'!F66="DEF"),IF('CASE DATA'!G66="YES","License &amp; registration","Registration only"),"Z - Neither license nor registration"),"Z - no debt")</f>
        <v>Z - no debt</v>
      </c>
      <c r="D64" s="322">
        <f>SUM('CASE DATA'!I66:R66)</f>
        <v>0</v>
      </c>
    </row>
    <row r="65" spans="1:4" x14ac:dyDescent="0.3">
      <c r="A65" s="152" t="str">
        <f xml:space="preserve"> IF('CASE DATA'!A67="","",'CASE DATA'!A67)</f>
        <v/>
      </c>
      <c r="B65" s="152">
        <f xml:space="preserve"> 'CASE DATA'!B67</f>
        <v>0</v>
      </c>
      <c r="C65" s="152" t="str">
        <f>IF(SUM('CASE DATA'!I67:R67)&gt;0,IF(OR('CASE DATA'!F67="GTR",'CASE DATA'!F67="GPL",'CASE DATA'!F67="DEF"),IF('CASE DATA'!G67="YES","License &amp; registration","Registration only"),"Z - Neither license nor registration"),"Z - no debt")</f>
        <v>Z - no debt</v>
      </c>
      <c r="D65" s="322">
        <f>SUM('CASE DATA'!I67:R67)</f>
        <v>0</v>
      </c>
    </row>
    <row r="66" spans="1:4" x14ac:dyDescent="0.3">
      <c r="A66" s="152" t="str">
        <f xml:space="preserve"> IF('CASE DATA'!A68="","",'CASE DATA'!A68)</f>
        <v/>
      </c>
      <c r="B66" s="152">
        <f xml:space="preserve"> 'CASE DATA'!B68</f>
        <v>0</v>
      </c>
      <c r="C66" s="152" t="str">
        <f>IF(SUM('CASE DATA'!I68:R68)&gt;0,IF(OR('CASE DATA'!F68="GTR",'CASE DATA'!F68="GPL",'CASE DATA'!F68="DEF"),IF('CASE DATA'!G68="YES","License &amp; registration","Registration only"),"Z - Neither license nor registration"),"Z - no debt")</f>
        <v>Z - no debt</v>
      </c>
      <c r="D66" s="322">
        <f>SUM('CASE DATA'!I68:R68)</f>
        <v>0</v>
      </c>
    </row>
    <row r="67" spans="1:4" x14ac:dyDescent="0.3">
      <c r="A67" s="152" t="str">
        <f xml:space="preserve"> IF('CASE DATA'!A69="","",'CASE DATA'!A69)</f>
        <v/>
      </c>
      <c r="B67" s="152">
        <f xml:space="preserve"> 'CASE DATA'!B69</f>
        <v>0</v>
      </c>
      <c r="C67" s="152" t="str">
        <f>IF(SUM('CASE DATA'!I69:R69)&gt;0,IF(OR('CASE DATA'!F69="GTR",'CASE DATA'!F69="GPL",'CASE DATA'!F69="DEF"),IF('CASE DATA'!G69="YES","License &amp; registration","Registration only"),"Z - Neither license nor registration"),"Z - no debt")</f>
        <v>Z - no debt</v>
      </c>
      <c r="D67" s="322">
        <f>SUM('CASE DATA'!I69:R69)</f>
        <v>0</v>
      </c>
    </row>
    <row r="68" spans="1:4" x14ac:dyDescent="0.3">
      <c r="A68" s="152" t="str">
        <f xml:space="preserve"> IF('CASE DATA'!A70="","",'CASE DATA'!A70)</f>
        <v/>
      </c>
      <c r="B68" s="152">
        <f xml:space="preserve"> 'CASE DATA'!B70</f>
        <v>0</v>
      </c>
      <c r="C68" s="152" t="str">
        <f>IF(SUM('CASE DATA'!I70:R70)&gt;0,IF(OR('CASE DATA'!F70="GTR",'CASE DATA'!F70="GPL",'CASE DATA'!F70="DEF"),IF('CASE DATA'!G70="YES","License &amp; registration","Registration only"),"Z - Neither license nor registration"),"Z - no debt")</f>
        <v>Z - no debt</v>
      </c>
      <c r="D68" s="322">
        <f>SUM('CASE DATA'!I70:R70)</f>
        <v>0</v>
      </c>
    </row>
    <row r="69" spans="1:4" x14ac:dyDescent="0.3">
      <c r="A69" s="152" t="str">
        <f xml:space="preserve"> IF('CASE DATA'!A71="","",'CASE DATA'!A71)</f>
        <v/>
      </c>
      <c r="B69" s="152">
        <f xml:space="preserve"> 'CASE DATA'!B71</f>
        <v>0</v>
      </c>
      <c r="C69" s="152" t="str">
        <f>IF(SUM('CASE DATA'!I71:R71)&gt;0,IF(OR('CASE DATA'!F71="GTR",'CASE DATA'!F71="GPL",'CASE DATA'!F71="DEF"),IF('CASE DATA'!G71="YES","License &amp; registration","Registration only"),"Z - Neither license nor registration"),"Z - no debt")</f>
        <v>Z - no debt</v>
      </c>
      <c r="D69" s="322">
        <f>SUM('CASE DATA'!I71:R71)</f>
        <v>0</v>
      </c>
    </row>
    <row r="70" spans="1:4" x14ac:dyDescent="0.3">
      <c r="A70" s="152" t="str">
        <f xml:space="preserve"> IF('CASE DATA'!A72="","",'CASE DATA'!A72)</f>
        <v/>
      </c>
      <c r="B70" s="152">
        <f xml:space="preserve"> 'CASE DATA'!B72</f>
        <v>0</v>
      </c>
      <c r="C70" s="152" t="str">
        <f>IF(SUM('CASE DATA'!I72:R72)&gt;0,IF(OR('CASE DATA'!F72="GTR",'CASE DATA'!F72="GPL",'CASE DATA'!F72="DEF"),IF('CASE DATA'!G72="YES","License &amp; registration","Registration only"),"Z - Neither license nor registration"),"Z - no debt")</f>
        <v>Z - no debt</v>
      </c>
      <c r="D70" s="322">
        <f>SUM('CASE DATA'!I72:R72)</f>
        <v>0</v>
      </c>
    </row>
    <row r="71" spans="1:4" x14ac:dyDescent="0.3">
      <c r="A71" s="152" t="str">
        <f xml:space="preserve"> IF('CASE DATA'!A73="","",'CASE DATA'!A73)</f>
        <v/>
      </c>
      <c r="B71" s="152">
        <f xml:space="preserve"> 'CASE DATA'!B73</f>
        <v>0</v>
      </c>
      <c r="C71" s="152" t="str">
        <f>IF(SUM('CASE DATA'!I73:R73)&gt;0,IF(OR('CASE DATA'!F73="GTR",'CASE DATA'!F73="GPL",'CASE DATA'!F73="DEF"),IF('CASE DATA'!G73="YES","License &amp; registration","Registration only"),"Z - Neither license nor registration"),"Z - no debt")</f>
        <v>Z - no debt</v>
      </c>
      <c r="D71" s="322">
        <f>SUM('CASE DATA'!I73:R73)</f>
        <v>0</v>
      </c>
    </row>
    <row r="72" spans="1:4" x14ac:dyDescent="0.3">
      <c r="A72" s="152" t="str">
        <f xml:space="preserve"> IF('CASE DATA'!A74="","",'CASE DATA'!A74)</f>
        <v/>
      </c>
      <c r="B72" s="152">
        <f xml:space="preserve"> 'CASE DATA'!B74</f>
        <v>0</v>
      </c>
      <c r="C72" s="152" t="str">
        <f>IF(SUM('CASE DATA'!I74:R74)&gt;0,IF(OR('CASE DATA'!F74="GTR",'CASE DATA'!F74="GPL",'CASE DATA'!F74="DEF"),IF('CASE DATA'!G74="YES","License &amp; registration","Registration only"),"Z - Neither license nor registration"),"Z - no debt")</f>
        <v>Z - no debt</v>
      </c>
      <c r="D72" s="322">
        <f>SUM('CASE DATA'!I74:R74)</f>
        <v>0</v>
      </c>
    </row>
    <row r="73" spans="1:4" x14ac:dyDescent="0.3">
      <c r="A73" s="152" t="str">
        <f xml:space="preserve"> IF('CASE DATA'!A75="","",'CASE DATA'!A75)</f>
        <v/>
      </c>
      <c r="B73" s="152">
        <f xml:space="preserve"> 'CASE DATA'!B75</f>
        <v>0</v>
      </c>
      <c r="C73" s="152" t="str">
        <f>IF(SUM('CASE DATA'!I75:R75)&gt;0,IF(OR('CASE DATA'!F75="GTR",'CASE DATA'!F75="GPL",'CASE DATA'!F75="DEF"),IF('CASE DATA'!G75="YES","License &amp; registration","Registration only"),"Z - Neither license nor registration"),"Z - no debt")</f>
        <v>Z - no debt</v>
      </c>
      <c r="D73" s="322">
        <f>SUM('CASE DATA'!I75:R75)</f>
        <v>0</v>
      </c>
    </row>
    <row r="74" spans="1:4" x14ac:dyDescent="0.3">
      <c r="A74" s="152" t="str">
        <f xml:space="preserve"> IF('CASE DATA'!A76="","",'CASE DATA'!A76)</f>
        <v/>
      </c>
      <c r="B74" s="152">
        <f xml:space="preserve"> 'CASE DATA'!B76</f>
        <v>0</v>
      </c>
      <c r="C74" s="152" t="str">
        <f>IF(SUM('CASE DATA'!I76:R76)&gt;0,IF(OR('CASE DATA'!F76="GTR",'CASE DATA'!F76="GPL",'CASE DATA'!F76="DEF"),IF('CASE DATA'!G76="YES","License &amp; registration","Registration only"),"Z - Neither license nor registration"),"Z - no debt")</f>
        <v>Z - no debt</v>
      </c>
      <c r="D74" s="322">
        <f>SUM('CASE DATA'!I76:R76)</f>
        <v>0</v>
      </c>
    </row>
    <row r="75" spans="1:4" x14ac:dyDescent="0.3">
      <c r="A75" s="152" t="str">
        <f xml:space="preserve"> IF('CASE DATA'!A77="","",'CASE DATA'!A77)</f>
        <v/>
      </c>
      <c r="B75" s="152">
        <f xml:space="preserve"> 'CASE DATA'!B77</f>
        <v>0</v>
      </c>
      <c r="C75" s="152" t="str">
        <f>IF(SUM('CASE DATA'!I77:R77)&gt;0,IF(OR('CASE DATA'!F77="GTR",'CASE DATA'!F77="GPL",'CASE DATA'!F77="DEF"),IF('CASE DATA'!G77="YES","License &amp; registration","Registration only"),"Z - Neither license nor registration"),"Z - no debt")</f>
        <v>Z - no debt</v>
      </c>
      <c r="D75" s="322">
        <f>SUM('CASE DATA'!I77:R77)</f>
        <v>0</v>
      </c>
    </row>
    <row r="76" spans="1:4" x14ac:dyDescent="0.3">
      <c r="A76" s="152" t="str">
        <f xml:space="preserve"> IF('CASE DATA'!A78="","",'CASE DATA'!A78)</f>
        <v/>
      </c>
      <c r="B76" s="152">
        <f xml:space="preserve"> 'CASE DATA'!B78</f>
        <v>0</v>
      </c>
      <c r="C76" s="152" t="str">
        <f>IF(SUM('CASE DATA'!I78:R78)&gt;0,IF(OR('CASE DATA'!F78="GTR",'CASE DATA'!F78="GPL",'CASE DATA'!F78="DEF"),IF('CASE DATA'!G78="YES","License &amp; registration","Registration only"),"Z - Neither license nor registration"),"Z - no debt")</f>
        <v>Z - no debt</v>
      </c>
      <c r="D76" s="322">
        <f>SUM('CASE DATA'!I78:R78)</f>
        <v>0</v>
      </c>
    </row>
    <row r="77" spans="1:4" x14ac:dyDescent="0.3">
      <c r="A77" s="152" t="str">
        <f xml:space="preserve"> IF('CASE DATA'!A79="","",'CASE DATA'!A79)</f>
        <v/>
      </c>
      <c r="B77" s="152">
        <f xml:space="preserve"> 'CASE DATA'!B79</f>
        <v>0</v>
      </c>
      <c r="C77" s="152" t="str">
        <f>IF(SUM('CASE DATA'!I79:R79)&gt;0,IF(OR('CASE DATA'!F79="GTR",'CASE DATA'!F79="GPL",'CASE DATA'!F79="DEF"),IF('CASE DATA'!G79="YES","License &amp; registration","Registration only"),"Z - Neither license nor registration"),"Z - no debt")</f>
        <v>Z - no debt</v>
      </c>
      <c r="D77" s="322">
        <f>SUM('CASE DATA'!I79:R79)</f>
        <v>0</v>
      </c>
    </row>
    <row r="78" spans="1:4" x14ac:dyDescent="0.3">
      <c r="A78" s="152" t="str">
        <f xml:space="preserve"> IF('CASE DATA'!A80="","",'CASE DATA'!A80)</f>
        <v/>
      </c>
      <c r="B78" s="152">
        <f xml:space="preserve"> 'CASE DATA'!B80</f>
        <v>0</v>
      </c>
      <c r="C78" s="152" t="str">
        <f>IF(SUM('CASE DATA'!I80:R80)&gt;0,IF(OR('CASE DATA'!F80="GTR",'CASE DATA'!F80="GPL",'CASE DATA'!F80="DEF"),IF('CASE DATA'!G80="YES","License &amp; registration","Registration only"),"Z - Neither license nor registration"),"Z - no debt")</f>
        <v>Z - no debt</v>
      </c>
      <c r="D78" s="322">
        <f>SUM('CASE DATA'!I80:R80)</f>
        <v>0</v>
      </c>
    </row>
    <row r="79" spans="1:4" x14ac:dyDescent="0.3">
      <c r="A79" s="152" t="str">
        <f xml:space="preserve"> IF('CASE DATA'!A81="","",'CASE DATA'!A81)</f>
        <v/>
      </c>
      <c r="B79" s="152">
        <f xml:space="preserve"> 'CASE DATA'!B81</f>
        <v>0</v>
      </c>
      <c r="C79" s="152" t="str">
        <f>IF(SUM('CASE DATA'!I81:R81)&gt;0,IF(OR('CASE DATA'!F81="GTR",'CASE DATA'!F81="GPL",'CASE DATA'!F81="DEF"),IF('CASE DATA'!G81="YES","License &amp; registration","Registration only"),"Z - Neither license nor registration"),"Z - no debt")</f>
        <v>Z - no debt</v>
      </c>
      <c r="D79" s="322">
        <f>SUM('CASE DATA'!I81:R81)</f>
        <v>0</v>
      </c>
    </row>
    <row r="80" spans="1:4" x14ac:dyDescent="0.3">
      <c r="A80" s="152" t="str">
        <f xml:space="preserve"> IF('CASE DATA'!A82="","",'CASE DATA'!A82)</f>
        <v/>
      </c>
      <c r="B80" s="152">
        <f xml:space="preserve"> 'CASE DATA'!B82</f>
        <v>0</v>
      </c>
      <c r="C80" s="152" t="str">
        <f>IF(SUM('CASE DATA'!I82:R82)&gt;0,IF(OR('CASE DATA'!F82="GTR",'CASE DATA'!F82="GPL",'CASE DATA'!F82="DEF"),IF('CASE DATA'!G82="YES","License &amp; registration","Registration only"),"Z - Neither license nor registration"),"Z - no debt")</f>
        <v>Z - no debt</v>
      </c>
      <c r="D80" s="322">
        <f>SUM('CASE DATA'!I82:R82)</f>
        <v>0</v>
      </c>
    </row>
    <row r="81" spans="1:4" x14ac:dyDescent="0.3">
      <c r="A81" s="152" t="str">
        <f xml:space="preserve"> IF('CASE DATA'!A83="","",'CASE DATA'!A83)</f>
        <v/>
      </c>
      <c r="B81" s="152">
        <f xml:space="preserve"> 'CASE DATA'!B83</f>
        <v>0</v>
      </c>
      <c r="C81" s="152" t="str">
        <f>IF(SUM('CASE DATA'!I83:R83)&gt;0,IF(OR('CASE DATA'!F83="GTR",'CASE DATA'!F83="GPL",'CASE DATA'!F83="DEF"),IF('CASE DATA'!G83="YES","License &amp; registration","Registration only"),"Z - Neither license nor registration"),"Z - no debt")</f>
        <v>Z - no debt</v>
      </c>
      <c r="D81" s="322">
        <f>SUM('CASE DATA'!I83:R83)</f>
        <v>0</v>
      </c>
    </row>
    <row r="82" spans="1:4" x14ac:dyDescent="0.3">
      <c r="A82" s="152" t="str">
        <f xml:space="preserve"> IF('CASE DATA'!A84="","",'CASE DATA'!A84)</f>
        <v/>
      </c>
      <c r="B82" s="152">
        <f xml:space="preserve"> 'CASE DATA'!B84</f>
        <v>0</v>
      </c>
      <c r="C82" s="152" t="str">
        <f>IF(SUM('CASE DATA'!I84:R84)&gt;0,IF(OR('CASE DATA'!F84="GTR",'CASE DATA'!F84="GPL",'CASE DATA'!F84="DEF"),IF('CASE DATA'!G84="YES","License &amp; registration","Registration only"),"Z - Neither license nor registration"),"Z - no debt")</f>
        <v>Z - no debt</v>
      </c>
      <c r="D82" s="322">
        <f>SUM('CASE DATA'!I84:R84)</f>
        <v>0</v>
      </c>
    </row>
    <row r="83" spans="1:4" x14ac:dyDescent="0.3">
      <c r="A83" s="152" t="str">
        <f xml:space="preserve"> IF('CASE DATA'!A85="","",'CASE DATA'!A85)</f>
        <v/>
      </c>
      <c r="B83" s="152">
        <f xml:space="preserve"> 'CASE DATA'!B85</f>
        <v>0</v>
      </c>
      <c r="C83" s="152" t="str">
        <f>IF(SUM('CASE DATA'!I85:R85)&gt;0,IF(OR('CASE DATA'!F85="GTR",'CASE DATA'!F85="GPL",'CASE DATA'!F85="DEF"),IF('CASE DATA'!G85="YES","License &amp; registration","Registration only"),"Z - Neither license nor registration"),"Z - no debt")</f>
        <v>Z - no debt</v>
      </c>
      <c r="D83" s="322">
        <f>SUM('CASE DATA'!I85:R85)</f>
        <v>0</v>
      </c>
    </row>
    <row r="84" spans="1:4" x14ac:dyDescent="0.3">
      <c r="A84" s="152" t="str">
        <f xml:space="preserve"> IF('CASE DATA'!A86="","",'CASE DATA'!A86)</f>
        <v/>
      </c>
      <c r="B84" s="152">
        <f xml:space="preserve"> 'CASE DATA'!B86</f>
        <v>0</v>
      </c>
      <c r="C84" s="152" t="str">
        <f>IF(SUM('CASE DATA'!I86:R86)&gt;0,IF(OR('CASE DATA'!F86="GTR",'CASE DATA'!F86="GPL",'CASE DATA'!F86="DEF"),IF('CASE DATA'!G86="YES","License &amp; registration","Registration only"),"Z - Neither license nor registration"),"Z - no debt")</f>
        <v>Z - no debt</v>
      </c>
      <c r="D84" s="322">
        <f>SUM('CASE DATA'!I86:R86)</f>
        <v>0</v>
      </c>
    </row>
    <row r="85" spans="1:4" x14ac:dyDescent="0.3">
      <c r="A85" s="152" t="str">
        <f xml:space="preserve"> IF('CASE DATA'!A87="","",'CASE DATA'!A87)</f>
        <v/>
      </c>
      <c r="B85" s="152">
        <f xml:space="preserve"> 'CASE DATA'!B87</f>
        <v>0</v>
      </c>
      <c r="C85" s="152" t="str">
        <f>IF(SUM('CASE DATA'!I87:R87)&gt;0,IF(OR('CASE DATA'!F87="GTR",'CASE DATA'!F87="GPL",'CASE DATA'!F87="DEF"),IF('CASE DATA'!G87="YES","License &amp; registration","Registration only"),"Z - Neither license nor registration"),"Z - no debt")</f>
        <v>Z - no debt</v>
      </c>
      <c r="D85" s="322">
        <f>SUM('CASE DATA'!I87:R87)</f>
        <v>0</v>
      </c>
    </row>
    <row r="86" spans="1:4" x14ac:dyDescent="0.3">
      <c r="A86" s="152" t="str">
        <f xml:space="preserve"> IF('CASE DATA'!A88="","",'CASE DATA'!A88)</f>
        <v/>
      </c>
      <c r="B86" s="152">
        <f xml:space="preserve"> 'CASE DATA'!B88</f>
        <v>0</v>
      </c>
      <c r="C86" s="152" t="str">
        <f>IF(SUM('CASE DATA'!I88:R88)&gt;0,IF(OR('CASE DATA'!F88="GTR",'CASE DATA'!F88="GPL",'CASE DATA'!F88="DEF"),IF('CASE DATA'!G88="YES","License &amp; registration","Registration only"),"Z - Neither license nor registration"),"Z - no debt")</f>
        <v>Z - no debt</v>
      </c>
      <c r="D86" s="322">
        <f>SUM('CASE DATA'!I88:R88)</f>
        <v>0</v>
      </c>
    </row>
    <row r="87" spans="1:4" x14ac:dyDescent="0.3">
      <c r="A87" s="152" t="str">
        <f xml:space="preserve"> IF('CASE DATA'!A89="","",'CASE DATA'!A89)</f>
        <v/>
      </c>
      <c r="B87" s="152">
        <f xml:space="preserve"> 'CASE DATA'!B89</f>
        <v>0</v>
      </c>
      <c r="C87" s="152" t="str">
        <f>IF(SUM('CASE DATA'!I89:R89)&gt;0,IF(OR('CASE DATA'!F89="GTR",'CASE DATA'!F89="GPL",'CASE DATA'!F89="DEF"),IF('CASE DATA'!G89="YES","License &amp; registration","Registration only"),"Z - Neither license nor registration"),"Z - no debt")</f>
        <v>Z - no debt</v>
      </c>
      <c r="D87" s="322">
        <f>SUM('CASE DATA'!I89:R89)</f>
        <v>0</v>
      </c>
    </row>
    <row r="88" spans="1:4" x14ac:dyDescent="0.3">
      <c r="A88" s="152" t="str">
        <f xml:space="preserve"> IF('CASE DATA'!A90="","",'CASE DATA'!A90)</f>
        <v/>
      </c>
      <c r="B88" s="152">
        <f xml:space="preserve"> 'CASE DATA'!B90</f>
        <v>0</v>
      </c>
      <c r="C88" s="152" t="str">
        <f>IF(SUM('CASE DATA'!I90:R90)&gt;0,IF(OR('CASE DATA'!F90="GTR",'CASE DATA'!F90="GPL",'CASE DATA'!F90="DEF"),IF('CASE DATA'!G90="YES","License &amp; registration","Registration only"),"Z - Neither license nor registration"),"Z - no debt")</f>
        <v>Z - no debt</v>
      </c>
      <c r="D88" s="322">
        <f>SUM('CASE DATA'!I90:R90)</f>
        <v>0</v>
      </c>
    </row>
    <row r="89" spans="1:4" x14ac:dyDescent="0.3">
      <c r="A89" s="152" t="str">
        <f xml:space="preserve"> IF('CASE DATA'!A91="","",'CASE DATA'!A91)</f>
        <v/>
      </c>
      <c r="B89" s="152">
        <f xml:space="preserve"> 'CASE DATA'!B91</f>
        <v>0</v>
      </c>
      <c r="C89" s="152" t="str">
        <f>IF(SUM('CASE DATA'!I91:R91)&gt;0,IF(OR('CASE DATA'!F91="GTR",'CASE DATA'!F91="GPL",'CASE DATA'!F91="DEF"),IF('CASE DATA'!G91="YES","License &amp; registration","Registration only"),"Z - Neither license nor registration"),"Z - no debt")</f>
        <v>Z - no debt</v>
      </c>
      <c r="D89" s="322">
        <f>SUM('CASE DATA'!I91:R91)</f>
        <v>0</v>
      </c>
    </row>
    <row r="90" spans="1:4" x14ac:dyDescent="0.3">
      <c r="A90" s="152" t="str">
        <f xml:space="preserve"> IF('CASE DATA'!A92="","",'CASE DATA'!A92)</f>
        <v/>
      </c>
      <c r="B90" s="152">
        <f xml:space="preserve"> 'CASE DATA'!B92</f>
        <v>0</v>
      </c>
      <c r="C90" s="152" t="str">
        <f>IF(SUM('CASE DATA'!I92:R92)&gt;0,IF(OR('CASE DATA'!F92="GTR",'CASE DATA'!F92="GPL",'CASE DATA'!F92="DEF"),IF('CASE DATA'!G92="YES","License &amp; registration","Registration only"),"Z - Neither license nor registration"),"Z - no debt")</f>
        <v>Z - no debt</v>
      </c>
      <c r="D90" s="322">
        <f>SUM('CASE DATA'!I92:R92)</f>
        <v>0</v>
      </c>
    </row>
    <row r="91" spans="1:4" x14ac:dyDescent="0.3">
      <c r="A91" s="152" t="str">
        <f xml:space="preserve"> IF('CASE DATA'!A93="","",'CASE DATA'!A93)</f>
        <v/>
      </c>
      <c r="B91" s="152">
        <f xml:space="preserve"> 'CASE DATA'!B93</f>
        <v>0</v>
      </c>
      <c r="C91" s="152" t="str">
        <f>IF(SUM('CASE DATA'!I93:R93)&gt;0,IF(OR('CASE DATA'!F93="GTR",'CASE DATA'!F93="GPL",'CASE DATA'!F93="DEF"),IF('CASE DATA'!G93="YES","License &amp; registration","Registration only"),"Z - Neither license nor registration"),"Z - no debt")</f>
        <v>Z - no debt</v>
      </c>
      <c r="D91" s="322">
        <f>SUM('CASE DATA'!I93:R93)</f>
        <v>0</v>
      </c>
    </row>
    <row r="92" spans="1:4" x14ac:dyDescent="0.3">
      <c r="A92" s="152" t="str">
        <f xml:space="preserve"> IF('CASE DATA'!A94="","",'CASE DATA'!A94)</f>
        <v/>
      </c>
      <c r="B92" s="152">
        <f xml:space="preserve"> 'CASE DATA'!B94</f>
        <v>0</v>
      </c>
      <c r="C92" s="152" t="str">
        <f>IF(SUM('CASE DATA'!I94:R94)&gt;0,IF(OR('CASE DATA'!F94="GTR",'CASE DATA'!F94="GPL",'CASE DATA'!F94="DEF"),IF('CASE DATA'!G94="YES","License &amp; registration","Registration only"),"Z - Neither license nor registration"),"Z - no debt")</f>
        <v>Z - no debt</v>
      </c>
      <c r="D92" s="322">
        <f>SUM('CASE DATA'!I94:R94)</f>
        <v>0</v>
      </c>
    </row>
    <row r="93" spans="1:4" x14ac:dyDescent="0.3">
      <c r="A93" s="152" t="str">
        <f xml:space="preserve"> IF('CASE DATA'!A95="","",'CASE DATA'!A95)</f>
        <v/>
      </c>
      <c r="B93" s="152">
        <f xml:space="preserve"> 'CASE DATA'!B95</f>
        <v>0</v>
      </c>
      <c r="C93" s="152" t="str">
        <f>IF(SUM('CASE DATA'!I95:R95)&gt;0,IF(OR('CASE DATA'!F95="GTR",'CASE DATA'!F95="GPL",'CASE DATA'!F95="DEF"),IF('CASE DATA'!G95="YES","License &amp; registration","Registration only"),"Z - Neither license nor registration"),"Z - no debt")</f>
        <v>Z - no debt</v>
      </c>
      <c r="D93" s="322">
        <f>SUM('CASE DATA'!I95:R95)</f>
        <v>0</v>
      </c>
    </row>
    <row r="94" spans="1:4" x14ac:dyDescent="0.3">
      <c r="A94" s="152" t="str">
        <f xml:space="preserve"> IF('CASE DATA'!A96="","",'CASE DATA'!A96)</f>
        <v/>
      </c>
      <c r="B94" s="152">
        <f xml:space="preserve"> 'CASE DATA'!B96</f>
        <v>0</v>
      </c>
      <c r="C94" s="152" t="str">
        <f>IF(SUM('CASE DATA'!I96:R96)&gt;0,IF(OR('CASE DATA'!F96="GTR",'CASE DATA'!F96="GPL",'CASE DATA'!F96="DEF"),IF('CASE DATA'!G96="YES","License &amp; registration","Registration only"),"Z - Neither license nor registration"),"Z - no debt")</f>
        <v>Z - no debt</v>
      </c>
      <c r="D94" s="322">
        <f>SUM('CASE DATA'!I96:R96)</f>
        <v>0</v>
      </c>
    </row>
    <row r="95" spans="1:4" x14ac:dyDescent="0.3">
      <c r="A95" s="152" t="str">
        <f xml:space="preserve"> IF('CASE DATA'!A97="","",'CASE DATA'!A97)</f>
        <v/>
      </c>
      <c r="B95" s="152">
        <f xml:space="preserve"> 'CASE DATA'!B97</f>
        <v>0</v>
      </c>
      <c r="C95" s="152" t="str">
        <f>IF(SUM('CASE DATA'!I97:R97)&gt;0,IF(OR('CASE DATA'!F97="GTR",'CASE DATA'!F97="GPL",'CASE DATA'!F97="DEF"),IF('CASE DATA'!G97="YES","License &amp; registration","Registration only"),"Z - Neither license nor registration"),"Z - no debt")</f>
        <v>Z - no debt</v>
      </c>
      <c r="D95" s="322">
        <f>SUM('CASE DATA'!I97:R97)</f>
        <v>0</v>
      </c>
    </row>
    <row r="96" spans="1:4" x14ac:dyDescent="0.3">
      <c r="A96" s="152" t="str">
        <f xml:space="preserve"> IF('CASE DATA'!A98="","",'CASE DATA'!A98)</f>
        <v/>
      </c>
      <c r="B96" s="152">
        <f xml:space="preserve"> 'CASE DATA'!B98</f>
        <v>0</v>
      </c>
      <c r="C96" s="152" t="str">
        <f>IF(SUM('CASE DATA'!I98:R98)&gt;0,IF(OR('CASE DATA'!F98="GTR",'CASE DATA'!F98="GPL",'CASE DATA'!F98="DEF"),IF('CASE DATA'!G98="YES","License &amp; registration","Registration only"),"Z - Neither license nor registration"),"Z - no debt")</f>
        <v>Z - no debt</v>
      </c>
      <c r="D96" s="322">
        <f>SUM('CASE DATA'!I98:R98)</f>
        <v>0</v>
      </c>
    </row>
    <row r="97" spans="1:4" x14ac:dyDescent="0.3">
      <c r="A97" s="152" t="str">
        <f xml:space="preserve"> IF('CASE DATA'!A99="","",'CASE DATA'!A99)</f>
        <v/>
      </c>
      <c r="B97" s="152">
        <f xml:space="preserve"> 'CASE DATA'!B99</f>
        <v>0</v>
      </c>
      <c r="C97" s="152" t="str">
        <f>IF(SUM('CASE DATA'!I99:R99)&gt;0,IF(OR('CASE DATA'!F99="GTR",'CASE DATA'!F99="GPL",'CASE DATA'!F99="DEF"),IF('CASE DATA'!G99="YES","License &amp; registration","Registration only"),"Z - Neither license nor registration"),"Z - no debt")</f>
        <v>Z - no debt</v>
      </c>
      <c r="D97" s="322">
        <f>SUM('CASE DATA'!I99:R99)</f>
        <v>0</v>
      </c>
    </row>
    <row r="98" spans="1:4" x14ac:dyDescent="0.3">
      <c r="A98" s="152" t="str">
        <f xml:space="preserve"> IF('CASE DATA'!A100="","",'CASE DATA'!A100)</f>
        <v/>
      </c>
      <c r="B98" s="152">
        <f xml:space="preserve"> 'CASE DATA'!B100</f>
        <v>0</v>
      </c>
      <c r="C98" s="152" t="str">
        <f>IF(SUM('CASE DATA'!I100:R100)&gt;0,IF(OR('CASE DATA'!F100="GTR",'CASE DATA'!F100="GPL",'CASE DATA'!F100="DEF"),IF('CASE DATA'!G100="YES","License &amp; registration","Registration only"),"Z - Neither license nor registration"),"Z - no debt")</f>
        <v>Z - no debt</v>
      </c>
      <c r="D98" s="322">
        <f>SUM('CASE DATA'!I100:R100)</f>
        <v>0</v>
      </c>
    </row>
    <row r="99" spans="1:4" x14ac:dyDescent="0.3">
      <c r="A99" s="152" t="str">
        <f xml:space="preserve"> IF('CASE DATA'!A101="","",'CASE DATA'!A101)</f>
        <v/>
      </c>
      <c r="B99" s="152">
        <f xml:space="preserve"> 'CASE DATA'!B101</f>
        <v>0</v>
      </c>
      <c r="C99" s="152" t="str">
        <f>IF(SUM('CASE DATA'!I101:R101)&gt;0,IF(OR('CASE DATA'!F101="GTR",'CASE DATA'!F101="GPL",'CASE DATA'!F101="DEF"),IF('CASE DATA'!G101="YES","License &amp; registration","Registration only"),"Z - Neither license nor registration"),"Z - no debt")</f>
        <v>Z - no debt</v>
      </c>
      <c r="D99" s="322">
        <f>SUM('CASE DATA'!I101:R101)</f>
        <v>0</v>
      </c>
    </row>
    <row r="100" spans="1:4" x14ac:dyDescent="0.3">
      <c r="A100" s="152" t="str">
        <f xml:space="preserve"> IF('CASE DATA'!A102="","",'CASE DATA'!A102)</f>
        <v/>
      </c>
      <c r="B100" s="152">
        <f xml:space="preserve"> 'CASE DATA'!B102</f>
        <v>0</v>
      </c>
      <c r="C100" s="152" t="str">
        <f>IF(SUM('CASE DATA'!I102:R102)&gt;0,IF(OR('CASE DATA'!F102="GTR",'CASE DATA'!F102="GPL",'CASE DATA'!F102="DEF"),IF('CASE DATA'!G102="YES","License &amp; registration","Registration only"),"Z - Neither license nor registration"),"Z - no debt")</f>
        <v>Z - no debt</v>
      </c>
      <c r="D100" s="322">
        <f>SUM('CASE DATA'!I102:R102)</f>
        <v>0</v>
      </c>
    </row>
    <row r="101" spans="1:4" x14ac:dyDescent="0.3">
      <c r="A101" s="152" t="str">
        <f xml:space="preserve"> IF('CASE DATA'!A103="","",'CASE DATA'!A103)</f>
        <v/>
      </c>
      <c r="B101" s="152">
        <f xml:space="preserve"> 'CASE DATA'!B103</f>
        <v>0</v>
      </c>
      <c r="C101" s="152" t="str">
        <f>IF(SUM('CASE DATA'!I103:R103)&gt;0,IF(OR('CASE DATA'!F103="GTR",'CASE DATA'!F103="GPL",'CASE DATA'!F103="DEF"),IF('CASE DATA'!G103="YES","License &amp; registration","Registration only"),"Z - Neither license nor registration"),"Z - no debt")</f>
        <v>Z - no debt</v>
      </c>
      <c r="D101" s="322">
        <f>SUM('CASE DATA'!I103:R103)</f>
        <v>0</v>
      </c>
    </row>
    <row r="102" spans="1:4" x14ac:dyDescent="0.3">
      <c r="A102" s="152" t="str">
        <f xml:space="preserve"> IF('CASE DATA'!A104="","",'CASE DATA'!A104)</f>
        <v/>
      </c>
      <c r="B102" s="152">
        <f xml:space="preserve"> 'CASE DATA'!B104</f>
        <v>0</v>
      </c>
      <c r="C102" s="152" t="str">
        <f>IF(SUM('CASE DATA'!I104:R104)&gt;0,IF(OR('CASE DATA'!F104="GTR",'CASE DATA'!F104="GPL",'CASE DATA'!F104="DEF"),IF('CASE DATA'!G104="YES","License &amp; registration","Registration only"),"Z - Neither license nor registration"),"Z - no debt")</f>
        <v>Z - no debt</v>
      </c>
      <c r="D102" s="322">
        <f>SUM('CASE DATA'!I104:R104)</f>
        <v>0</v>
      </c>
    </row>
    <row r="103" spans="1:4" x14ac:dyDescent="0.3">
      <c r="A103" s="152" t="str">
        <f xml:space="preserve"> IF('CASE DATA'!A105="","",'CASE DATA'!A105)</f>
        <v/>
      </c>
      <c r="B103" s="152">
        <f xml:space="preserve"> 'CASE DATA'!B105</f>
        <v>0</v>
      </c>
      <c r="C103" s="152" t="str">
        <f>IF(SUM('CASE DATA'!I105:R105)&gt;0,IF(OR('CASE DATA'!F105="GTR",'CASE DATA'!F105="GPL",'CASE DATA'!F105="DEF"),IF('CASE DATA'!G105="YES","License &amp; registration","Registration only"),"Z - Neither license nor registration"),"Z - no debt")</f>
        <v>Z - no debt</v>
      </c>
      <c r="D103" s="322">
        <f>SUM('CASE DATA'!I105:R105)</f>
        <v>0</v>
      </c>
    </row>
    <row r="104" spans="1:4" x14ac:dyDescent="0.3">
      <c r="A104" s="152" t="str">
        <f xml:space="preserve"> IF('CASE DATA'!A106="","",'CASE DATA'!A106)</f>
        <v/>
      </c>
      <c r="B104" s="152">
        <f xml:space="preserve"> 'CASE DATA'!B106</f>
        <v>0</v>
      </c>
      <c r="C104" s="152" t="str">
        <f>IF(SUM('CASE DATA'!I106:R106)&gt;0,IF(OR('CASE DATA'!F106="GTR",'CASE DATA'!F106="GPL",'CASE DATA'!F106="DEF"),IF('CASE DATA'!G106="YES","License &amp; registration","Registration only"),"Z - Neither license nor registration"),"Z - no debt")</f>
        <v>Z - no debt</v>
      </c>
      <c r="D104" s="322">
        <f>SUM('CASE DATA'!I106:R106)</f>
        <v>0</v>
      </c>
    </row>
    <row r="105" spans="1:4" x14ac:dyDescent="0.3">
      <c r="A105" s="152" t="str">
        <f xml:space="preserve"> IF('CASE DATA'!A107="","",'CASE DATA'!A107)</f>
        <v/>
      </c>
      <c r="B105" s="152">
        <f xml:space="preserve"> 'CASE DATA'!B107</f>
        <v>0</v>
      </c>
      <c r="C105" s="152" t="str">
        <f>IF(SUM('CASE DATA'!I107:R107)&gt;0,IF(OR('CASE DATA'!F107="GTR",'CASE DATA'!F107="GPL",'CASE DATA'!F107="DEF"),IF('CASE DATA'!G107="YES","License &amp; registration","Registration only"),"Z - Neither license nor registration"),"Z - no debt")</f>
        <v>Z - no debt</v>
      </c>
      <c r="D105" s="322">
        <f>SUM('CASE DATA'!I107:R107)</f>
        <v>0</v>
      </c>
    </row>
    <row r="106" spans="1:4" x14ac:dyDescent="0.3">
      <c r="A106" s="152" t="str">
        <f xml:space="preserve"> IF('CASE DATA'!A108="","",'CASE DATA'!A108)</f>
        <v/>
      </c>
      <c r="B106" s="152">
        <f xml:space="preserve"> 'CASE DATA'!B108</f>
        <v>0</v>
      </c>
      <c r="C106" s="152" t="str">
        <f>IF(SUM('CASE DATA'!I108:R108)&gt;0,IF(OR('CASE DATA'!F108="GTR",'CASE DATA'!F108="GPL",'CASE DATA'!F108="DEF"),IF('CASE DATA'!G108="YES","License &amp; registration","Registration only"),"Z - Neither license nor registration"),"Z - no debt")</f>
        <v>Z - no debt</v>
      </c>
      <c r="D106" s="322">
        <f>SUM('CASE DATA'!I108:R108)</f>
        <v>0</v>
      </c>
    </row>
    <row r="107" spans="1:4" x14ac:dyDescent="0.3">
      <c r="A107" s="152" t="str">
        <f xml:space="preserve"> IF('CASE DATA'!A109="","",'CASE DATA'!A109)</f>
        <v/>
      </c>
      <c r="B107" s="152">
        <f xml:space="preserve"> 'CASE DATA'!B109</f>
        <v>0</v>
      </c>
      <c r="C107" s="152" t="str">
        <f>IF(SUM('CASE DATA'!I109:R109)&gt;0,IF(OR('CASE DATA'!F109="GTR",'CASE DATA'!F109="GPL",'CASE DATA'!F109="DEF"),IF('CASE DATA'!G109="YES","License &amp; registration","Registration only"),"Z - Neither license nor registration"),"Z - no debt")</f>
        <v>Z - no debt</v>
      </c>
      <c r="D107" s="322">
        <f>SUM('CASE DATA'!I109:R109)</f>
        <v>0</v>
      </c>
    </row>
    <row r="108" spans="1:4" x14ac:dyDescent="0.3">
      <c r="A108" s="152" t="str">
        <f xml:space="preserve"> IF('CASE DATA'!A110="","",'CASE DATA'!A110)</f>
        <v/>
      </c>
      <c r="B108" s="152">
        <f xml:space="preserve"> 'CASE DATA'!B110</f>
        <v>0</v>
      </c>
      <c r="C108" s="152" t="str">
        <f>IF(SUM('CASE DATA'!I110:R110)&gt;0,IF(OR('CASE DATA'!F110="GTR",'CASE DATA'!F110="GPL",'CASE DATA'!F110="DEF"),IF('CASE DATA'!G110="YES","License &amp; registration","Registration only"),"Z - Neither license nor registration"),"Z - no debt")</f>
        <v>Z - no debt</v>
      </c>
      <c r="D108" s="322">
        <f>SUM('CASE DATA'!I110:R110)</f>
        <v>0</v>
      </c>
    </row>
    <row r="109" spans="1:4" x14ac:dyDescent="0.3">
      <c r="A109" s="152" t="str">
        <f xml:space="preserve"> IF('CASE DATA'!A111="","",'CASE DATA'!A111)</f>
        <v/>
      </c>
      <c r="B109" s="152">
        <f xml:space="preserve"> 'CASE DATA'!B111</f>
        <v>0</v>
      </c>
      <c r="C109" s="152" t="str">
        <f>IF(SUM('CASE DATA'!I111:R111)&gt;0,IF(OR('CASE DATA'!F111="GTR",'CASE DATA'!F111="GPL",'CASE DATA'!F111="DEF"),IF('CASE DATA'!G111="YES","License &amp; registration","Registration only"),"Z - Neither license nor registration"),"Z - no debt")</f>
        <v>Z - no debt</v>
      </c>
      <c r="D109" s="322">
        <f>SUM('CASE DATA'!I111:R111)</f>
        <v>0</v>
      </c>
    </row>
    <row r="110" spans="1:4" x14ac:dyDescent="0.3">
      <c r="A110" s="152" t="str">
        <f xml:space="preserve"> IF('CASE DATA'!A112="","",'CASE DATA'!A112)</f>
        <v/>
      </c>
      <c r="B110" s="152">
        <f xml:space="preserve"> 'CASE DATA'!B112</f>
        <v>0</v>
      </c>
      <c r="C110" s="152" t="str">
        <f>IF(SUM('CASE DATA'!I112:R112)&gt;0,IF(OR('CASE DATA'!F112="GTR",'CASE DATA'!F112="GPL",'CASE DATA'!F112="DEF"),IF('CASE DATA'!G112="YES","License &amp; registration","Registration only"),"Z - Neither license nor registration"),"Z - no debt")</f>
        <v>Z - no debt</v>
      </c>
      <c r="D110" s="322">
        <f>SUM('CASE DATA'!I112:R112)</f>
        <v>0</v>
      </c>
    </row>
    <row r="111" spans="1:4" x14ac:dyDescent="0.3">
      <c r="A111" s="152" t="str">
        <f xml:space="preserve"> IF('CASE DATA'!A113="","",'CASE DATA'!A113)</f>
        <v/>
      </c>
      <c r="B111" s="152">
        <f xml:space="preserve"> 'CASE DATA'!B113</f>
        <v>0</v>
      </c>
      <c r="C111" s="152" t="str">
        <f>IF(SUM('CASE DATA'!I113:R113)&gt;0,IF(OR('CASE DATA'!F113="GTR",'CASE DATA'!F113="GPL",'CASE DATA'!F113="DEF"),IF('CASE DATA'!G113="YES","License &amp; registration","Registration only"),"Z - Neither license nor registration"),"Z - no debt")</f>
        <v>Z - no debt</v>
      </c>
      <c r="D111" s="322">
        <f>SUM('CASE DATA'!I113:R113)</f>
        <v>0</v>
      </c>
    </row>
    <row r="112" spans="1:4" x14ac:dyDescent="0.3">
      <c r="A112" s="152" t="str">
        <f xml:space="preserve"> IF('CASE DATA'!A114="","",'CASE DATA'!A114)</f>
        <v/>
      </c>
      <c r="B112" s="152">
        <f xml:space="preserve"> 'CASE DATA'!B114</f>
        <v>0</v>
      </c>
      <c r="C112" s="152" t="str">
        <f>IF(SUM('CASE DATA'!I114:R114)&gt;0,IF(OR('CASE DATA'!F114="GTR",'CASE DATA'!F114="GPL",'CASE DATA'!F114="DEF"),IF('CASE DATA'!G114="YES","License &amp; registration","Registration only"),"Z - Neither license nor registration"),"Z - no debt")</f>
        <v>Z - no debt</v>
      </c>
      <c r="D112" s="322">
        <f>SUM('CASE DATA'!I114:R114)</f>
        <v>0</v>
      </c>
    </row>
    <row r="113" spans="1:4" x14ac:dyDescent="0.3">
      <c r="A113" s="152" t="str">
        <f xml:space="preserve"> IF('CASE DATA'!A115="","",'CASE DATA'!A115)</f>
        <v/>
      </c>
      <c r="B113" s="152">
        <f xml:space="preserve"> 'CASE DATA'!B115</f>
        <v>0</v>
      </c>
      <c r="C113" s="152" t="str">
        <f>IF(SUM('CASE DATA'!I115:R115)&gt;0,IF(OR('CASE DATA'!F115="GTR",'CASE DATA'!F115="GPL",'CASE DATA'!F115="DEF"),IF('CASE DATA'!G115="YES","License &amp; registration","Registration only"),"Z - Neither license nor registration"),"Z - no debt")</f>
        <v>Z - no debt</v>
      </c>
      <c r="D113" s="322">
        <f>SUM('CASE DATA'!I115:R115)</f>
        <v>0</v>
      </c>
    </row>
    <row r="114" spans="1:4" x14ac:dyDescent="0.3">
      <c r="A114" s="152" t="str">
        <f xml:space="preserve"> IF('CASE DATA'!A116="","",'CASE DATA'!A116)</f>
        <v/>
      </c>
      <c r="B114" s="152">
        <f xml:space="preserve"> 'CASE DATA'!B116</f>
        <v>0</v>
      </c>
      <c r="C114" s="152" t="str">
        <f>IF(SUM('CASE DATA'!I116:R116)&gt;0,IF(OR('CASE DATA'!F116="GTR",'CASE DATA'!F116="GPL",'CASE DATA'!F116="DEF"),IF('CASE DATA'!G116="YES","License &amp; registration","Registration only"),"Z - Neither license nor registration"),"Z - no debt")</f>
        <v>Z - no debt</v>
      </c>
      <c r="D114" s="322">
        <f>SUM('CASE DATA'!I116:R116)</f>
        <v>0</v>
      </c>
    </row>
    <row r="115" spans="1:4" x14ac:dyDescent="0.3">
      <c r="A115" s="152" t="str">
        <f xml:space="preserve"> IF('CASE DATA'!A117="","",'CASE DATA'!A117)</f>
        <v/>
      </c>
      <c r="B115" s="152">
        <f xml:space="preserve"> 'CASE DATA'!B117</f>
        <v>0</v>
      </c>
      <c r="C115" s="152" t="str">
        <f>IF(SUM('CASE DATA'!I117:R117)&gt;0,IF(OR('CASE DATA'!F117="GTR",'CASE DATA'!F117="GPL",'CASE DATA'!F117="DEF"),IF('CASE DATA'!G117="YES","License &amp; registration","Registration only"),"Z - Neither license nor registration"),"Z - no debt")</f>
        <v>Z - no debt</v>
      </c>
      <c r="D115" s="322">
        <f>SUM('CASE DATA'!I117:R117)</f>
        <v>0</v>
      </c>
    </row>
    <row r="116" spans="1:4" x14ac:dyDescent="0.3">
      <c r="A116" s="152" t="str">
        <f xml:space="preserve"> IF('CASE DATA'!A118="","",'CASE DATA'!A118)</f>
        <v/>
      </c>
      <c r="B116" s="152">
        <f xml:space="preserve"> 'CASE DATA'!B118</f>
        <v>0</v>
      </c>
      <c r="C116" s="152" t="str">
        <f>IF(SUM('CASE DATA'!I118:R118)&gt;0,IF(OR('CASE DATA'!F118="GTR",'CASE DATA'!F118="GPL",'CASE DATA'!F118="DEF"),IF('CASE DATA'!G118="YES","License &amp; registration","Registration only"),"Z - Neither license nor registration"),"Z - no debt")</f>
        <v>Z - no debt</v>
      </c>
      <c r="D116" s="322">
        <f>SUM('CASE DATA'!I118:R118)</f>
        <v>0</v>
      </c>
    </row>
    <row r="117" spans="1:4" x14ac:dyDescent="0.3">
      <c r="A117" s="152" t="str">
        <f xml:space="preserve"> IF('CASE DATA'!A119="","",'CASE DATA'!A119)</f>
        <v/>
      </c>
      <c r="B117" s="152">
        <f xml:space="preserve"> 'CASE DATA'!B119</f>
        <v>0</v>
      </c>
      <c r="C117" s="152" t="str">
        <f>IF(SUM('CASE DATA'!I119:R119)&gt;0,IF(OR('CASE DATA'!F119="GTR",'CASE DATA'!F119="GPL",'CASE DATA'!F119="DEF"),IF('CASE DATA'!G119="YES","License &amp; registration","Registration only"),"Z - Neither license nor registration"),"Z - no debt")</f>
        <v>Z - no debt</v>
      </c>
      <c r="D117" s="322">
        <f>SUM('CASE DATA'!I119:R119)</f>
        <v>0</v>
      </c>
    </row>
    <row r="118" spans="1:4" x14ac:dyDescent="0.3">
      <c r="A118" s="152" t="str">
        <f xml:space="preserve"> IF('CASE DATA'!A120="","",'CASE DATA'!A120)</f>
        <v/>
      </c>
      <c r="B118" s="152">
        <f xml:space="preserve"> 'CASE DATA'!B120</f>
        <v>0</v>
      </c>
      <c r="C118" s="152" t="str">
        <f>IF(SUM('CASE DATA'!I120:R120)&gt;0,IF(OR('CASE DATA'!F120="GTR",'CASE DATA'!F120="GPL",'CASE DATA'!F120="DEF"),IF('CASE DATA'!G120="YES","License &amp; registration","Registration only"),"Z - Neither license nor registration"),"Z - no debt")</f>
        <v>Z - no debt</v>
      </c>
      <c r="D118" s="322">
        <f>SUM('CASE DATA'!I120:R120)</f>
        <v>0</v>
      </c>
    </row>
    <row r="119" spans="1:4" x14ac:dyDescent="0.3">
      <c r="A119" s="152" t="str">
        <f xml:space="preserve"> IF('CASE DATA'!A121="","",'CASE DATA'!A121)</f>
        <v/>
      </c>
      <c r="B119" s="152">
        <f xml:space="preserve"> 'CASE DATA'!B121</f>
        <v>0</v>
      </c>
      <c r="C119" s="152" t="str">
        <f>IF(SUM('CASE DATA'!I121:R121)&gt;0,IF(OR('CASE DATA'!F121="GTR",'CASE DATA'!F121="GPL",'CASE DATA'!F121="DEF"),IF('CASE DATA'!G121="YES","License &amp; registration","Registration only"),"Z - Neither license nor registration"),"Z - no debt")</f>
        <v>Z - no debt</v>
      </c>
      <c r="D119" s="322">
        <f>SUM('CASE DATA'!I121:R121)</f>
        <v>0</v>
      </c>
    </row>
    <row r="120" spans="1:4" x14ac:dyDescent="0.3">
      <c r="A120" s="152" t="str">
        <f xml:space="preserve"> IF('CASE DATA'!A122="","",'CASE DATA'!A122)</f>
        <v/>
      </c>
      <c r="B120" s="152">
        <f xml:space="preserve"> 'CASE DATA'!B122</f>
        <v>0</v>
      </c>
      <c r="C120" s="152" t="str">
        <f>IF(SUM('CASE DATA'!I122:R122)&gt;0,IF(OR('CASE DATA'!F122="GTR",'CASE DATA'!F122="GPL",'CASE DATA'!F122="DEF"),IF('CASE DATA'!G122="YES","License &amp; registration","Registration only"),"Z - Neither license nor registration"),"Z - no debt")</f>
        <v>Z - no debt</v>
      </c>
      <c r="D120" s="322">
        <f>SUM('CASE DATA'!I122:R122)</f>
        <v>0</v>
      </c>
    </row>
    <row r="121" spans="1:4" x14ac:dyDescent="0.3">
      <c r="A121" s="152" t="str">
        <f xml:space="preserve"> IF('CASE DATA'!A123="","",'CASE DATA'!A123)</f>
        <v/>
      </c>
      <c r="B121" s="152">
        <f xml:space="preserve"> 'CASE DATA'!B123</f>
        <v>0</v>
      </c>
      <c r="C121" s="152" t="str">
        <f>IF(SUM('CASE DATA'!I123:R123)&gt;0,IF(OR('CASE DATA'!F123="GTR",'CASE DATA'!F123="GPL",'CASE DATA'!F123="DEF"),IF('CASE DATA'!G123="YES","License &amp; registration","Registration only"),"Z - Neither license nor registration"),"Z - no debt")</f>
        <v>Z - no debt</v>
      </c>
      <c r="D121" s="322">
        <f>SUM('CASE DATA'!I123:R123)</f>
        <v>0</v>
      </c>
    </row>
    <row r="122" spans="1:4" x14ac:dyDescent="0.3">
      <c r="A122" s="152" t="str">
        <f xml:space="preserve"> IF('CASE DATA'!A124="","",'CASE DATA'!A124)</f>
        <v/>
      </c>
      <c r="B122" s="152">
        <f xml:space="preserve"> 'CASE DATA'!B124</f>
        <v>0</v>
      </c>
      <c r="C122" s="152" t="str">
        <f>IF(SUM('CASE DATA'!I124:R124)&gt;0,IF(OR('CASE DATA'!F124="GTR",'CASE DATA'!F124="GPL",'CASE DATA'!F124="DEF"),IF('CASE DATA'!G124="YES","License &amp; registration","Registration only"),"Z - Neither license nor registration"),"Z - no debt")</f>
        <v>Z - no debt</v>
      </c>
      <c r="D122" s="322">
        <f>SUM('CASE DATA'!I124:R124)</f>
        <v>0</v>
      </c>
    </row>
    <row r="123" spans="1:4" x14ac:dyDescent="0.3">
      <c r="A123" s="152" t="str">
        <f xml:space="preserve"> IF('CASE DATA'!A125="","",'CASE DATA'!A125)</f>
        <v/>
      </c>
      <c r="B123" s="152">
        <f xml:space="preserve"> 'CASE DATA'!B125</f>
        <v>0</v>
      </c>
      <c r="C123" s="152" t="str">
        <f>IF(SUM('CASE DATA'!I125:R125)&gt;0,IF(OR('CASE DATA'!F125="GTR",'CASE DATA'!F125="GPL",'CASE DATA'!F125="DEF"),IF('CASE DATA'!G125="YES","License &amp; registration","Registration only"),"Z - Neither license nor registration"),"Z - no debt")</f>
        <v>Z - no debt</v>
      </c>
      <c r="D123" s="322">
        <f>SUM('CASE DATA'!I125:R125)</f>
        <v>0</v>
      </c>
    </row>
    <row r="124" spans="1:4" x14ac:dyDescent="0.3">
      <c r="A124" s="152" t="str">
        <f xml:space="preserve"> IF('CASE DATA'!A126="","",'CASE DATA'!A126)</f>
        <v/>
      </c>
      <c r="B124" s="152">
        <f xml:space="preserve"> 'CASE DATA'!B126</f>
        <v>0</v>
      </c>
      <c r="C124" s="152" t="str">
        <f>IF(SUM('CASE DATA'!I126:R126)&gt;0,IF(OR('CASE DATA'!F126="GTR",'CASE DATA'!F126="GPL",'CASE DATA'!F126="DEF"),IF('CASE DATA'!G126="YES","License &amp; registration","Registration only"),"Z - Neither license nor registration"),"Z - no debt")</f>
        <v>Z - no debt</v>
      </c>
      <c r="D124" s="322">
        <f>SUM('CASE DATA'!I126:R126)</f>
        <v>0</v>
      </c>
    </row>
    <row r="125" spans="1:4" x14ac:dyDescent="0.3">
      <c r="A125" s="152" t="str">
        <f xml:space="preserve"> IF('CASE DATA'!A127="","",'CASE DATA'!A127)</f>
        <v/>
      </c>
      <c r="B125" s="152">
        <f xml:space="preserve"> 'CASE DATA'!B127</f>
        <v>0</v>
      </c>
      <c r="C125" s="152" t="str">
        <f>IF(SUM('CASE DATA'!I127:R127)&gt;0,IF(OR('CASE DATA'!F127="GTR",'CASE DATA'!F127="GPL",'CASE DATA'!F127="DEF"),IF('CASE DATA'!G127="YES","License &amp; registration","Registration only"),"Z - Neither license nor registration"),"Z - no debt")</f>
        <v>Z - no debt</v>
      </c>
      <c r="D125" s="322">
        <f>SUM('CASE DATA'!I127:R127)</f>
        <v>0</v>
      </c>
    </row>
    <row r="126" spans="1:4" x14ac:dyDescent="0.3">
      <c r="A126" s="152" t="str">
        <f xml:space="preserve"> IF('CASE DATA'!A128="","",'CASE DATA'!A128)</f>
        <v/>
      </c>
      <c r="B126" s="152">
        <f xml:space="preserve"> 'CASE DATA'!B128</f>
        <v>0</v>
      </c>
      <c r="C126" s="152" t="str">
        <f>IF(SUM('CASE DATA'!I128:R128)&gt;0,IF(OR('CASE DATA'!F128="GTR",'CASE DATA'!F128="GPL",'CASE DATA'!F128="DEF"),IF('CASE DATA'!G128="YES","License &amp; registration","Registration only"),"Z - Neither license nor registration"),"Z - no debt")</f>
        <v>Z - no debt</v>
      </c>
      <c r="D126" s="322">
        <f>SUM('CASE DATA'!I128:R128)</f>
        <v>0</v>
      </c>
    </row>
    <row r="127" spans="1:4" x14ac:dyDescent="0.3">
      <c r="A127" s="152" t="str">
        <f xml:space="preserve"> IF('CASE DATA'!A129="","",'CASE DATA'!A129)</f>
        <v/>
      </c>
      <c r="B127" s="152">
        <f xml:space="preserve"> 'CASE DATA'!B129</f>
        <v>0</v>
      </c>
      <c r="C127" s="152" t="str">
        <f>IF(SUM('CASE DATA'!I129:R129)&gt;0,IF(OR('CASE DATA'!F129="GTR",'CASE DATA'!F129="GPL",'CASE DATA'!F129="DEF"),IF('CASE DATA'!G129="YES","License &amp; registration","Registration only"),"Z - Neither license nor registration"),"Z - no debt")</f>
        <v>Z - no debt</v>
      </c>
      <c r="D127" s="322">
        <f>SUM('CASE DATA'!I129:R129)</f>
        <v>0</v>
      </c>
    </row>
    <row r="128" spans="1:4" x14ac:dyDescent="0.3">
      <c r="A128" s="152" t="str">
        <f xml:space="preserve"> IF('CASE DATA'!A130="","",'CASE DATA'!A130)</f>
        <v/>
      </c>
      <c r="B128" s="152">
        <f xml:space="preserve"> 'CASE DATA'!B130</f>
        <v>0</v>
      </c>
      <c r="C128" s="152" t="str">
        <f>IF(SUM('CASE DATA'!I130:R130)&gt;0,IF(OR('CASE DATA'!F130="GTR",'CASE DATA'!F130="GPL",'CASE DATA'!F130="DEF"),IF('CASE DATA'!G130="YES","License &amp; registration","Registration only"),"Z - Neither license nor registration"),"Z - no debt")</f>
        <v>Z - no debt</v>
      </c>
      <c r="D128" s="322">
        <f>SUM('CASE DATA'!I130:R130)</f>
        <v>0</v>
      </c>
    </row>
    <row r="129" spans="1:4" x14ac:dyDescent="0.3">
      <c r="A129" s="152" t="str">
        <f xml:space="preserve"> IF('CASE DATA'!A131="","",'CASE DATA'!A131)</f>
        <v/>
      </c>
      <c r="B129" s="152">
        <f xml:space="preserve"> 'CASE DATA'!B131</f>
        <v>0</v>
      </c>
      <c r="C129" s="152" t="str">
        <f>IF(SUM('CASE DATA'!I131:R131)&gt;0,IF(OR('CASE DATA'!F131="GTR",'CASE DATA'!F131="GPL",'CASE DATA'!F131="DEF"),IF('CASE DATA'!G131="YES","License &amp; registration","Registration only"),"Z - Neither license nor registration"),"Z - no debt")</f>
        <v>Z - no debt</v>
      </c>
      <c r="D129" s="322">
        <f>SUM('CASE DATA'!I131:R131)</f>
        <v>0</v>
      </c>
    </row>
    <row r="130" spans="1:4" x14ac:dyDescent="0.3">
      <c r="A130" s="152" t="str">
        <f xml:space="preserve"> IF('CASE DATA'!A132="","",'CASE DATA'!A132)</f>
        <v/>
      </c>
      <c r="B130" s="152">
        <f xml:space="preserve"> 'CASE DATA'!B132</f>
        <v>0</v>
      </c>
      <c r="C130" s="152" t="str">
        <f>IF(SUM('CASE DATA'!I132:R132)&gt;0,IF(OR('CASE DATA'!F132="GTR",'CASE DATA'!F132="GPL",'CASE DATA'!F132="DEF"),IF('CASE DATA'!G132="YES","License &amp; registration","Registration only"),"Z - Neither license nor registration"),"Z - no debt")</f>
        <v>Z - no debt</v>
      </c>
      <c r="D130" s="322">
        <f>SUM('CASE DATA'!I132:R132)</f>
        <v>0</v>
      </c>
    </row>
    <row r="131" spans="1:4" x14ac:dyDescent="0.3">
      <c r="A131" s="152" t="str">
        <f xml:space="preserve"> IF('CASE DATA'!A133="","",'CASE DATA'!A133)</f>
        <v/>
      </c>
      <c r="B131" s="152">
        <f xml:space="preserve"> 'CASE DATA'!B133</f>
        <v>0</v>
      </c>
      <c r="C131" s="152" t="str">
        <f>IF(SUM('CASE DATA'!I133:R133)&gt;0,IF(OR('CASE DATA'!F133="GTR",'CASE DATA'!F133="GPL",'CASE DATA'!F133="DEF"),IF('CASE DATA'!G133="YES","License &amp; registration","Registration only"),"Z - Neither license nor registration"),"Z - no debt")</f>
        <v>Z - no debt</v>
      </c>
      <c r="D131" s="322">
        <f>SUM('CASE DATA'!I133:R133)</f>
        <v>0</v>
      </c>
    </row>
    <row r="132" spans="1:4" x14ac:dyDescent="0.3">
      <c r="A132" s="152" t="str">
        <f xml:space="preserve"> IF('CASE DATA'!A134="","",'CASE DATA'!A134)</f>
        <v/>
      </c>
      <c r="B132" s="152">
        <f xml:space="preserve"> 'CASE DATA'!B134</f>
        <v>0</v>
      </c>
      <c r="C132" s="152" t="str">
        <f>IF(SUM('CASE DATA'!I134:R134)&gt;0,IF(OR('CASE DATA'!F134="GTR",'CASE DATA'!F134="GPL",'CASE DATA'!F134="DEF"),IF('CASE DATA'!G134="YES","License &amp; registration","Registration only"),"Z - Neither license nor registration"),"Z - no debt")</f>
        <v>Z - no debt</v>
      </c>
      <c r="D132" s="322">
        <f>SUM('CASE DATA'!I134:R134)</f>
        <v>0</v>
      </c>
    </row>
    <row r="133" spans="1:4" x14ac:dyDescent="0.3">
      <c r="A133" s="152" t="str">
        <f xml:space="preserve"> IF('CASE DATA'!A135="","",'CASE DATA'!A135)</f>
        <v/>
      </c>
      <c r="B133" s="152">
        <f xml:space="preserve"> 'CASE DATA'!B135</f>
        <v>0</v>
      </c>
      <c r="C133" s="152" t="str">
        <f>IF(SUM('CASE DATA'!I135:R135)&gt;0,IF(OR('CASE DATA'!F135="GTR",'CASE DATA'!F135="GPL",'CASE DATA'!F135="DEF"),IF('CASE DATA'!G135="YES","License &amp; registration","Registration only"),"Z - Neither license nor registration"),"Z - no debt")</f>
        <v>Z - no debt</v>
      </c>
      <c r="D133" s="322">
        <f>SUM('CASE DATA'!I135:R135)</f>
        <v>0</v>
      </c>
    </row>
    <row r="134" spans="1:4" x14ac:dyDescent="0.3">
      <c r="A134" s="152" t="str">
        <f xml:space="preserve"> IF('CASE DATA'!A136="","",'CASE DATA'!A136)</f>
        <v/>
      </c>
      <c r="B134" s="152">
        <f xml:space="preserve"> 'CASE DATA'!B136</f>
        <v>0</v>
      </c>
      <c r="C134" s="152" t="str">
        <f>IF(SUM('CASE DATA'!I136:R136)&gt;0,IF(OR('CASE DATA'!F136="GTR",'CASE DATA'!F136="GPL",'CASE DATA'!F136="DEF"),IF('CASE DATA'!G136="YES","License &amp; registration","Registration only"),"Z - Neither license nor registration"),"Z - no debt")</f>
        <v>Z - no debt</v>
      </c>
      <c r="D134" s="322">
        <f>SUM('CASE DATA'!I136:R136)</f>
        <v>0</v>
      </c>
    </row>
    <row r="135" spans="1:4" x14ac:dyDescent="0.3">
      <c r="A135" s="152" t="str">
        <f xml:space="preserve"> IF('CASE DATA'!A137="","",'CASE DATA'!A137)</f>
        <v/>
      </c>
      <c r="B135" s="152">
        <f xml:space="preserve"> 'CASE DATA'!B137</f>
        <v>0</v>
      </c>
      <c r="C135" s="152" t="str">
        <f>IF(SUM('CASE DATA'!I137:R137)&gt;0,IF(OR('CASE DATA'!F137="GTR",'CASE DATA'!F137="GPL",'CASE DATA'!F137="DEF"),IF('CASE DATA'!G137="YES","License &amp; registration","Registration only"),"Z - Neither license nor registration"),"Z - no debt")</f>
        <v>Z - no debt</v>
      </c>
      <c r="D135" s="322">
        <f>SUM('CASE DATA'!I137:R137)</f>
        <v>0</v>
      </c>
    </row>
    <row r="136" spans="1:4" x14ac:dyDescent="0.3">
      <c r="A136" s="152" t="str">
        <f xml:space="preserve"> IF('CASE DATA'!A138="","",'CASE DATA'!A138)</f>
        <v/>
      </c>
      <c r="B136" s="152">
        <f xml:space="preserve"> 'CASE DATA'!B138</f>
        <v>0</v>
      </c>
      <c r="C136" s="152" t="str">
        <f>IF(SUM('CASE DATA'!I138:R138)&gt;0,IF(OR('CASE DATA'!F138="GTR",'CASE DATA'!F138="GPL",'CASE DATA'!F138="DEF"),IF('CASE DATA'!G138="YES","License &amp; registration","Registration only"),"Z - Neither license nor registration"),"Z - no debt")</f>
        <v>Z - no debt</v>
      </c>
      <c r="D136" s="322">
        <f>SUM('CASE DATA'!I138:R138)</f>
        <v>0</v>
      </c>
    </row>
    <row r="137" spans="1:4" x14ac:dyDescent="0.3">
      <c r="A137" s="152" t="str">
        <f xml:space="preserve"> IF('CASE DATA'!A139="","",'CASE DATA'!A139)</f>
        <v/>
      </c>
      <c r="B137" s="152">
        <f xml:space="preserve"> 'CASE DATA'!B139</f>
        <v>0</v>
      </c>
      <c r="C137" s="152" t="str">
        <f>IF(SUM('CASE DATA'!I139:R139)&gt;0,IF(OR('CASE DATA'!F139="GTR",'CASE DATA'!F139="GPL",'CASE DATA'!F139="DEF"),IF('CASE DATA'!G139="YES","License &amp; registration","Registration only"),"Z - Neither license nor registration"),"Z - no debt")</f>
        <v>Z - no debt</v>
      </c>
      <c r="D137" s="322">
        <f>SUM('CASE DATA'!I139:R139)</f>
        <v>0</v>
      </c>
    </row>
    <row r="138" spans="1:4" x14ac:dyDescent="0.3">
      <c r="A138" s="152" t="str">
        <f xml:space="preserve"> IF('CASE DATA'!A140="","",'CASE DATA'!A140)</f>
        <v/>
      </c>
      <c r="B138" s="152">
        <f xml:space="preserve"> 'CASE DATA'!B140</f>
        <v>0</v>
      </c>
      <c r="C138" s="152" t="str">
        <f>IF(SUM('CASE DATA'!I140:R140)&gt;0,IF(OR('CASE DATA'!F140="GTR",'CASE DATA'!F140="GPL",'CASE DATA'!F140="DEF"),IF('CASE DATA'!G140="YES","License &amp; registration","Registration only"),"Z - Neither license nor registration"),"Z - no debt")</f>
        <v>Z - no debt</v>
      </c>
      <c r="D138" s="322">
        <f>SUM('CASE DATA'!I140:R140)</f>
        <v>0</v>
      </c>
    </row>
    <row r="139" spans="1:4" x14ac:dyDescent="0.3">
      <c r="A139" s="152" t="str">
        <f xml:space="preserve"> IF('CASE DATA'!A141="","",'CASE DATA'!A141)</f>
        <v/>
      </c>
      <c r="B139" s="152">
        <f xml:space="preserve"> 'CASE DATA'!B141</f>
        <v>0</v>
      </c>
      <c r="C139" s="152" t="str">
        <f>IF(SUM('CASE DATA'!I141:R141)&gt;0,IF(OR('CASE DATA'!F141="GTR",'CASE DATA'!F141="GPL",'CASE DATA'!F141="DEF"),IF('CASE DATA'!G141="YES","License &amp; registration","Registration only"),"Z - Neither license nor registration"),"Z - no debt")</f>
        <v>Z - no debt</v>
      </c>
      <c r="D139" s="322">
        <f>SUM('CASE DATA'!I141:R141)</f>
        <v>0</v>
      </c>
    </row>
    <row r="140" spans="1:4" x14ac:dyDescent="0.3">
      <c r="A140" s="152" t="str">
        <f xml:space="preserve"> IF('CASE DATA'!A142="","",'CASE DATA'!A142)</f>
        <v/>
      </c>
      <c r="B140" s="152">
        <f xml:space="preserve"> 'CASE DATA'!B142</f>
        <v>0</v>
      </c>
      <c r="C140" s="152" t="str">
        <f>IF(SUM('CASE DATA'!I142:R142)&gt;0,IF(OR('CASE DATA'!F142="GTR",'CASE DATA'!F142="GPL",'CASE DATA'!F142="DEF"),IF('CASE DATA'!G142="YES","License &amp; registration","Registration only"),"Z - Neither license nor registration"),"Z - no debt")</f>
        <v>Z - no debt</v>
      </c>
      <c r="D140" s="322">
        <f>SUM('CASE DATA'!I142:R142)</f>
        <v>0</v>
      </c>
    </row>
    <row r="141" spans="1:4" x14ac:dyDescent="0.3">
      <c r="A141" s="152" t="str">
        <f xml:space="preserve"> IF('CASE DATA'!A143="","",'CASE DATA'!A143)</f>
        <v/>
      </c>
      <c r="B141" s="152">
        <f xml:space="preserve"> 'CASE DATA'!B143</f>
        <v>0</v>
      </c>
      <c r="C141" s="152" t="str">
        <f>IF(SUM('CASE DATA'!I143:R143)&gt;0,IF(OR('CASE DATA'!F143="GTR",'CASE DATA'!F143="GPL",'CASE DATA'!F143="DEF"),IF('CASE DATA'!G143="YES","License &amp; registration","Registration only"),"Z - Neither license nor registration"),"Z - no debt")</f>
        <v>Z - no debt</v>
      </c>
      <c r="D141" s="322">
        <f>SUM('CASE DATA'!I143:R143)</f>
        <v>0</v>
      </c>
    </row>
    <row r="142" spans="1:4" x14ac:dyDescent="0.3">
      <c r="A142" s="152" t="str">
        <f xml:space="preserve"> IF('CASE DATA'!A144="","",'CASE DATA'!A144)</f>
        <v/>
      </c>
      <c r="B142" s="152">
        <f xml:space="preserve"> 'CASE DATA'!B144</f>
        <v>0</v>
      </c>
      <c r="C142" s="152" t="str">
        <f>IF(SUM('CASE DATA'!I144:R144)&gt;0,IF(OR('CASE DATA'!F144="GTR",'CASE DATA'!F144="GPL",'CASE DATA'!F144="DEF"),IF('CASE DATA'!G144="YES","License &amp; registration","Registration only"),"Z - Neither license nor registration"),"Z - no debt")</f>
        <v>Z - no debt</v>
      </c>
      <c r="D142" s="322">
        <f>SUM('CASE DATA'!I144:R144)</f>
        <v>0</v>
      </c>
    </row>
    <row r="143" spans="1:4" x14ac:dyDescent="0.3">
      <c r="A143" s="152" t="str">
        <f xml:space="preserve"> IF('CASE DATA'!A145="","",'CASE DATA'!A145)</f>
        <v/>
      </c>
      <c r="B143" s="152">
        <f xml:space="preserve"> 'CASE DATA'!B145</f>
        <v>0</v>
      </c>
      <c r="C143" s="152" t="str">
        <f>IF(SUM('CASE DATA'!I145:R145)&gt;0,IF(OR('CASE DATA'!F145="GTR",'CASE DATA'!F145="GPL",'CASE DATA'!F145="DEF"),IF('CASE DATA'!G145="YES","License &amp; registration","Registration only"),"Z - Neither license nor registration"),"Z - no debt")</f>
        <v>Z - no debt</v>
      </c>
      <c r="D143" s="322">
        <f>SUM('CASE DATA'!I145:R145)</f>
        <v>0</v>
      </c>
    </row>
    <row r="144" spans="1:4" x14ac:dyDescent="0.3">
      <c r="A144" s="152" t="str">
        <f xml:space="preserve"> IF('CASE DATA'!A146="","",'CASE DATA'!A146)</f>
        <v/>
      </c>
      <c r="B144" s="152">
        <f xml:space="preserve"> 'CASE DATA'!B146</f>
        <v>0</v>
      </c>
      <c r="C144" s="152" t="str">
        <f>IF(SUM('CASE DATA'!I146:R146)&gt;0,IF(OR('CASE DATA'!F146="GTR",'CASE DATA'!F146="GPL",'CASE DATA'!F146="DEF"),IF('CASE DATA'!G146="YES","License &amp; registration","Registration only"),"Z - Neither license nor registration"),"Z - no debt")</f>
        <v>Z - no debt</v>
      </c>
      <c r="D144" s="322">
        <f>SUM('CASE DATA'!I146:R146)</f>
        <v>0</v>
      </c>
    </row>
    <row r="145" spans="1:4" x14ac:dyDescent="0.3">
      <c r="A145" s="152" t="str">
        <f xml:space="preserve"> IF('CASE DATA'!A147="","",'CASE DATA'!A147)</f>
        <v/>
      </c>
      <c r="B145" s="152">
        <f xml:space="preserve"> 'CASE DATA'!B147</f>
        <v>0</v>
      </c>
      <c r="C145" s="152" t="str">
        <f>IF(SUM('CASE DATA'!I147:R147)&gt;0,IF(OR('CASE DATA'!F147="GTR",'CASE DATA'!F147="GPL",'CASE DATA'!F147="DEF"),IF('CASE DATA'!G147="YES","License &amp; registration","Registration only"),"Z - Neither license nor registration"),"Z - no debt")</f>
        <v>Z - no debt</v>
      </c>
      <c r="D145" s="322">
        <f>SUM('CASE DATA'!I147:R147)</f>
        <v>0</v>
      </c>
    </row>
    <row r="146" spans="1:4" x14ac:dyDescent="0.3">
      <c r="A146" s="152" t="str">
        <f xml:space="preserve"> IF('CASE DATA'!A148="","",'CASE DATA'!A148)</f>
        <v/>
      </c>
      <c r="B146" s="152">
        <f xml:space="preserve"> 'CASE DATA'!B148</f>
        <v>0</v>
      </c>
      <c r="C146" s="152" t="str">
        <f>IF(SUM('CASE DATA'!I148:R148)&gt;0,IF(OR('CASE DATA'!F148="GTR",'CASE DATA'!F148="GPL",'CASE DATA'!F148="DEF"),IF('CASE DATA'!G148="YES","License &amp; registration","Registration only"),"Z - Neither license nor registration"),"Z - no debt")</f>
        <v>Z - no debt</v>
      </c>
      <c r="D146" s="322">
        <f>SUM('CASE DATA'!I148:R148)</f>
        <v>0</v>
      </c>
    </row>
    <row r="147" spans="1:4" x14ac:dyDescent="0.3">
      <c r="A147" s="152" t="str">
        <f xml:space="preserve"> IF('CASE DATA'!A149="","",'CASE DATA'!A149)</f>
        <v/>
      </c>
      <c r="B147" s="152">
        <f xml:space="preserve"> 'CASE DATA'!B149</f>
        <v>0</v>
      </c>
      <c r="C147" s="152" t="str">
        <f>IF(SUM('CASE DATA'!I149:R149)&gt;0,IF(OR('CASE DATA'!F149="GTR",'CASE DATA'!F149="GPL",'CASE DATA'!F149="DEF"),IF('CASE DATA'!G149="YES","License &amp; registration","Registration only"),"Z - Neither license nor registration"),"Z - no debt")</f>
        <v>Z - no debt</v>
      </c>
      <c r="D147" s="322">
        <f>SUM('CASE DATA'!I149:R149)</f>
        <v>0</v>
      </c>
    </row>
    <row r="148" spans="1:4" x14ac:dyDescent="0.3">
      <c r="A148" s="152" t="str">
        <f xml:space="preserve"> IF('CASE DATA'!A150="","",'CASE DATA'!A150)</f>
        <v/>
      </c>
      <c r="B148" s="152">
        <f xml:space="preserve"> 'CASE DATA'!B150</f>
        <v>0</v>
      </c>
      <c r="C148" s="152" t="str">
        <f>IF(SUM('CASE DATA'!I150:R150)&gt;0,IF(OR('CASE DATA'!F150="GTR",'CASE DATA'!F150="GPL",'CASE DATA'!F150="DEF"),IF('CASE DATA'!G150="YES","License &amp; registration","Registration only"),"Z - Neither license nor registration"),"Z - no debt")</f>
        <v>Z - no debt</v>
      </c>
      <c r="D148" s="322">
        <f>SUM('CASE DATA'!I150:R150)</f>
        <v>0</v>
      </c>
    </row>
    <row r="149" spans="1:4" x14ac:dyDescent="0.3">
      <c r="A149" s="152" t="str">
        <f xml:space="preserve"> IF('CASE DATA'!A151="","",'CASE DATA'!A151)</f>
        <v/>
      </c>
      <c r="B149" s="152">
        <f xml:space="preserve"> 'CASE DATA'!B151</f>
        <v>0</v>
      </c>
      <c r="C149" s="152" t="str">
        <f>IF(SUM('CASE DATA'!I151:R151)&gt;0,IF(OR('CASE DATA'!F151="GTR",'CASE DATA'!F151="GPL",'CASE DATA'!F151="DEF"),IF('CASE DATA'!G151="YES","License &amp; registration","Registration only"),"Z - Neither license nor registration"),"Z - no debt")</f>
        <v>Z - no debt</v>
      </c>
      <c r="D149" s="322">
        <f>SUM('CASE DATA'!I151:R151)</f>
        <v>0</v>
      </c>
    </row>
    <row r="150" spans="1:4" x14ac:dyDescent="0.3">
      <c r="A150" s="152" t="str">
        <f xml:space="preserve"> IF('CASE DATA'!A152="","",'CASE DATA'!A152)</f>
        <v/>
      </c>
      <c r="B150" s="152">
        <f xml:space="preserve"> 'CASE DATA'!B152</f>
        <v>0</v>
      </c>
      <c r="C150" s="152" t="str">
        <f>IF(SUM('CASE DATA'!I152:R152)&gt;0,IF(OR('CASE DATA'!F152="GTR",'CASE DATA'!F152="GPL",'CASE DATA'!F152="DEF"),IF('CASE DATA'!G152="YES","License &amp; registration","Registration only"),"Z - Neither license nor registration"),"Z - no debt")</f>
        <v>Z - no debt</v>
      </c>
      <c r="D150" s="322">
        <f>SUM('CASE DATA'!I152:R152)</f>
        <v>0</v>
      </c>
    </row>
    <row r="151" spans="1:4" x14ac:dyDescent="0.3">
      <c r="A151" s="152" t="str">
        <f xml:space="preserve"> IF('CASE DATA'!A153="","",'CASE DATA'!A153)</f>
        <v/>
      </c>
      <c r="B151" s="152">
        <f xml:space="preserve"> 'CASE DATA'!B153</f>
        <v>0</v>
      </c>
      <c r="C151" s="152" t="str">
        <f>IF(SUM('CASE DATA'!I153:R153)&gt;0,IF(OR('CASE DATA'!F153="GTR",'CASE DATA'!F153="GPL",'CASE DATA'!F153="DEF"),IF('CASE DATA'!G153="YES","License &amp; registration","Registration only"),"Z - Neither license nor registration"),"Z - no debt")</f>
        <v>Z - no debt</v>
      </c>
      <c r="D151" s="322">
        <f>SUM('CASE DATA'!I153:R153)</f>
        <v>0</v>
      </c>
    </row>
    <row r="152" spans="1:4" x14ac:dyDescent="0.3">
      <c r="A152" s="152" t="str">
        <f xml:space="preserve"> IF('CASE DATA'!A154="","",'CASE DATA'!A154)</f>
        <v/>
      </c>
      <c r="B152" s="152">
        <f xml:space="preserve"> 'CASE DATA'!B154</f>
        <v>0</v>
      </c>
      <c r="C152" s="152" t="str">
        <f>IF(SUM('CASE DATA'!I154:R154)&gt;0,IF(OR('CASE DATA'!F154="GTR",'CASE DATA'!F154="GPL",'CASE DATA'!F154="DEF"),IF('CASE DATA'!G154="YES","License &amp; registration","Registration only"),"Z - Neither license nor registration"),"Z - no debt")</f>
        <v>Z - no debt</v>
      </c>
      <c r="D152" s="322">
        <f>SUM('CASE DATA'!I154:R154)</f>
        <v>0</v>
      </c>
    </row>
    <row r="153" spans="1:4" x14ac:dyDescent="0.3">
      <c r="A153" s="152" t="str">
        <f xml:space="preserve"> IF('CASE DATA'!A155="","",'CASE DATA'!A155)</f>
        <v/>
      </c>
      <c r="B153" s="152">
        <f xml:space="preserve"> 'CASE DATA'!B155</f>
        <v>0</v>
      </c>
      <c r="C153" s="152" t="str">
        <f>IF(SUM('CASE DATA'!I155:R155)&gt;0,IF(OR('CASE DATA'!F155="GTR",'CASE DATA'!F155="GPL",'CASE DATA'!F155="DEF"),IF('CASE DATA'!G155="YES","License &amp; registration","Registration only"),"Z - Neither license nor registration"),"Z - no debt")</f>
        <v>Z - no debt</v>
      </c>
      <c r="D153" s="322">
        <f>SUM('CASE DATA'!I155:R155)</f>
        <v>0</v>
      </c>
    </row>
    <row r="154" spans="1:4" x14ac:dyDescent="0.3">
      <c r="A154" s="152" t="str">
        <f xml:space="preserve"> IF('CASE DATA'!A156="","",'CASE DATA'!A156)</f>
        <v/>
      </c>
      <c r="B154" s="152">
        <f xml:space="preserve"> 'CASE DATA'!B156</f>
        <v>0</v>
      </c>
      <c r="C154" s="152" t="str">
        <f>IF(SUM('CASE DATA'!I156:R156)&gt;0,IF(OR('CASE DATA'!F156="GTR",'CASE DATA'!F156="GPL",'CASE DATA'!F156="DEF"),IF('CASE DATA'!G156="YES","License &amp; registration","Registration only"),"Z - Neither license nor registration"),"Z - no debt")</f>
        <v>Z - no debt</v>
      </c>
      <c r="D154" s="322">
        <f>SUM('CASE DATA'!I156:R156)</f>
        <v>0</v>
      </c>
    </row>
    <row r="155" spans="1:4" x14ac:dyDescent="0.3">
      <c r="A155" s="152" t="str">
        <f xml:space="preserve"> IF('CASE DATA'!A157="","",'CASE DATA'!A157)</f>
        <v/>
      </c>
      <c r="B155" s="152">
        <f xml:space="preserve"> 'CASE DATA'!B157</f>
        <v>0</v>
      </c>
      <c r="C155" s="152" t="str">
        <f>IF(SUM('CASE DATA'!I157:R157)&gt;0,IF(OR('CASE DATA'!F157="GTR",'CASE DATA'!F157="GPL",'CASE DATA'!F157="DEF"),IF('CASE DATA'!G157="YES","License &amp; registration","Registration only"),"Z - Neither license nor registration"),"Z - no debt")</f>
        <v>Z - no debt</v>
      </c>
      <c r="D155" s="322">
        <f>SUM('CASE DATA'!I157:R157)</f>
        <v>0</v>
      </c>
    </row>
    <row r="156" spans="1:4" x14ac:dyDescent="0.3">
      <c r="A156" s="152" t="str">
        <f xml:space="preserve"> IF('CASE DATA'!A158="","",'CASE DATA'!A158)</f>
        <v/>
      </c>
      <c r="B156" s="152">
        <f xml:space="preserve"> 'CASE DATA'!B158</f>
        <v>0</v>
      </c>
      <c r="C156" s="152" t="str">
        <f>IF(SUM('CASE DATA'!I158:R158)&gt;0,IF(OR('CASE DATA'!F158="GTR",'CASE DATA'!F158="GPL",'CASE DATA'!F158="DEF"),IF('CASE DATA'!G158="YES","License &amp; registration","Registration only"),"Z - Neither license nor registration"),"Z - no debt")</f>
        <v>Z - no debt</v>
      </c>
      <c r="D156" s="322">
        <f>SUM('CASE DATA'!I158:R158)</f>
        <v>0</v>
      </c>
    </row>
    <row r="157" spans="1:4" x14ac:dyDescent="0.3">
      <c r="A157" s="152" t="str">
        <f xml:space="preserve"> IF('CASE DATA'!A159="","",'CASE DATA'!A159)</f>
        <v/>
      </c>
      <c r="B157" s="152">
        <f xml:space="preserve"> 'CASE DATA'!B159</f>
        <v>0</v>
      </c>
      <c r="C157" s="152" t="str">
        <f>IF(SUM('CASE DATA'!I159:R159)&gt;0,IF(OR('CASE DATA'!F159="GTR",'CASE DATA'!F159="GPL",'CASE DATA'!F159="DEF"),IF('CASE DATA'!G159="YES","License &amp; registration","Registration only"),"Z - Neither license nor registration"),"Z - no debt")</f>
        <v>Z - no debt</v>
      </c>
      <c r="D157" s="322">
        <f>SUM('CASE DATA'!I159:R159)</f>
        <v>0</v>
      </c>
    </row>
    <row r="158" spans="1:4" x14ac:dyDescent="0.3">
      <c r="A158" s="152" t="str">
        <f xml:space="preserve"> IF('CASE DATA'!A160="","",'CASE DATA'!A160)</f>
        <v/>
      </c>
      <c r="B158" s="152">
        <f xml:space="preserve"> 'CASE DATA'!B160</f>
        <v>0</v>
      </c>
      <c r="C158" s="152" t="str">
        <f>IF(SUM('CASE DATA'!I160:R160)&gt;0,IF(OR('CASE DATA'!F160="GTR",'CASE DATA'!F160="GPL",'CASE DATA'!F160="DEF"),IF('CASE DATA'!G160="YES","License &amp; registration","Registration only"),"Z - Neither license nor registration"),"Z - no debt")</f>
        <v>Z - no debt</v>
      </c>
      <c r="D158" s="322">
        <f>SUM('CASE DATA'!I160:R160)</f>
        <v>0</v>
      </c>
    </row>
    <row r="159" spans="1:4" x14ac:dyDescent="0.3">
      <c r="A159" s="152" t="str">
        <f xml:space="preserve"> IF('CASE DATA'!A161="","",'CASE DATA'!A161)</f>
        <v/>
      </c>
      <c r="B159" s="152">
        <f xml:space="preserve"> 'CASE DATA'!B161</f>
        <v>0</v>
      </c>
      <c r="C159" s="152" t="str">
        <f>IF(SUM('CASE DATA'!I161:R161)&gt;0,IF(OR('CASE DATA'!F161="GTR",'CASE DATA'!F161="GPL",'CASE DATA'!F161="DEF"),IF('CASE DATA'!G161="YES","License &amp; registration","Registration only"),"Z - Neither license nor registration"),"Z - no debt")</f>
        <v>Z - no debt</v>
      </c>
      <c r="D159" s="322">
        <f>SUM('CASE DATA'!I161:R161)</f>
        <v>0</v>
      </c>
    </row>
    <row r="160" spans="1:4" x14ac:dyDescent="0.3">
      <c r="A160" s="152" t="str">
        <f xml:space="preserve"> IF('CASE DATA'!A162="","",'CASE DATA'!A162)</f>
        <v/>
      </c>
      <c r="B160" s="152">
        <f xml:space="preserve"> 'CASE DATA'!B162</f>
        <v>0</v>
      </c>
      <c r="C160" s="152" t="str">
        <f>IF(SUM('CASE DATA'!I162:R162)&gt;0,IF(OR('CASE DATA'!F162="GTR",'CASE DATA'!F162="GPL",'CASE DATA'!F162="DEF"),IF('CASE DATA'!G162="YES","License &amp; registration","Registration only"),"Z - Neither license nor registration"),"Z - no debt")</f>
        <v>Z - no debt</v>
      </c>
      <c r="D160" s="322">
        <f>SUM('CASE DATA'!I162:R162)</f>
        <v>0</v>
      </c>
    </row>
    <row r="161" spans="1:4" x14ac:dyDescent="0.3">
      <c r="A161" s="152" t="str">
        <f xml:space="preserve"> IF('CASE DATA'!A163="","",'CASE DATA'!A163)</f>
        <v/>
      </c>
      <c r="B161" s="152">
        <f xml:space="preserve"> 'CASE DATA'!B163</f>
        <v>0</v>
      </c>
      <c r="C161" s="152" t="str">
        <f>IF(SUM('CASE DATA'!I163:R163)&gt;0,IF(OR('CASE DATA'!F163="GTR",'CASE DATA'!F163="GPL",'CASE DATA'!F163="DEF"),IF('CASE DATA'!G163="YES","License &amp; registration","Registration only"),"Z - Neither license nor registration"),"Z - no debt")</f>
        <v>Z - no debt</v>
      </c>
      <c r="D161" s="322">
        <f>SUM('CASE DATA'!I163:R163)</f>
        <v>0</v>
      </c>
    </row>
    <row r="162" spans="1:4" x14ac:dyDescent="0.3">
      <c r="A162" s="152" t="str">
        <f xml:space="preserve"> IF('CASE DATA'!A164="","",'CASE DATA'!A164)</f>
        <v/>
      </c>
      <c r="B162" s="152">
        <f xml:space="preserve"> 'CASE DATA'!B164</f>
        <v>0</v>
      </c>
      <c r="C162" s="152" t="str">
        <f>IF(SUM('CASE DATA'!I164:R164)&gt;0,IF(OR('CASE DATA'!F164="GTR",'CASE DATA'!F164="GPL",'CASE DATA'!F164="DEF"),IF('CASE DATA'!G164="YES","License &amp; registration","Registration only"),"Z - Neither license nor registration"),"Z - no debt")</f>
        <v>Z - no debt</v>
      </c>
      <c r="D162" s="322">
        <f>SUM('CASE DATA'!I164:R164)</f>
        <v>0</v>
      </c>
    </row>
    <row r="163" spans="1:4" x14ac:dyDescent="0.3">
      <c r="A163" s="152" t="str">
        <f xml:space="preserve"> IF('CASE DATA'!A165="","",'CASE DATA'!A165)</f>
        <v/>
      </c>
      <c r="B163" s="152">
        <f xml:space="preserve"> 'CASE DATA'!B165</f>
        <v>0</v>
      </c>
      <c r="C163" s="152" t="str">
        <f>IF(SUM('CASE DATA'!I165:R165)&gt;0,IF(OR('CASE DATA'!F165="GTR",'CASE DATA'!F165="GPL",'CASE DATA'!F165="DEF"),IF('CASE DATA'!G165="YES","License &amp; registration","Registration only"),"Z - Neither license nor registration"),"Z - no debt")</f>
        <v>Z - no debt</v>
      </c>
      <c r="D163" s="322">
        <f>SUM('CASE DATA'!I165:R165)</f>
        <v>0</v>
      </c>
    </row>
    <row r="164" spans="1:4" x14ac:dyDescent="0.3">
      <c r="A164" s="152" t="str">
        <f xml:space="preserve"> IF('CASE DATA'!A166="","",'CASE DATA'!A166)</f>
        <v/>
      </c>
      <c r="B164" s="152">
        <f xml:space="preserve"> 'CASE DATA'!B166</f>
        <v>0</v>
      </c>
      <c r="C164" s="152" t="str">
        <f>IF(SUM('CASE DATA'!I166:R166)&gt;0,IF(OR('CASE DATA'!F166="GTR",'CASE DATA'!F166="GPL",'CASE DATA'!F166="DEF"),IF('CASE DATA'!G166="YES","License &amp; registration","Registration only"),"Z - Neither license nor registration"),"Z - no debt")</f>
        <v>Z - no debt</v>
      </c>
      <c r="D164" s="322">
        <f>SUM('CASE DATA'!I166:R166)</f>
        <v>0</v>
      </c>
    </row>
    <row r="165" spans="1:4" x14ac:dyDescent="0.3">
      <c r="A165" s="152" t="str">
        <f xml:space="preserve"> IF('CASE DATA'!A167="","",'CASE DATA'!A167)</f>
        <v/>
      </c>
      <c r="B165" s="152">
        <f xml:space="preserve"> 'CASE DATA'!B167</f>
        <v>0</v>
      </c>
      <c r="C165" s="152" t="str">
        <f>IF(SUM('CASE DATA'!I167:R167)&gt;0,IF(OR('CASE DATA'!F167="GTR",'CASE DATA'!F167="GPL",'CASE DATA'!F167="DEF"),IF('CASE DATA'!G167="YES","License &amp; registration","Registration only"),"Z - Neither license nor registration"),"Z - no debt")</f>
        <v>Z - no debt</v>
      </c>
      <c r="D165" s="322">
        <f>SUM('CASE DATA'!I167:R167)</f>
        <v>0</v>
      </c>
    </row>
    <row r="166" spans="1:4" x14ac:dyDescent="0.3">
      <c r="A166" s="152" t="str">
        <f xml:space="preserve"> IF('CASE DATA'!A168="","",'CASE DATA'!A168)</f>
        <v/>
      </c>
      <c r="B166" s="152">
        <f xml:space="preserve"> 'CASE DATA'!B168</f>
        <v>0</v>
      </c>
      <c r="C166" s="152" t="str">
        <f>IF(SUM('CASE DATA'!I168:R168)&gt;0,IF(OR('CASE DATA'!F168="GTR",'CASE DATA'!F168="GPL",'CASE DATA'!F168="DEF"),IF('CASE DATA'!G168="YES","License &amp; registration","Registration only"),"Z - Neither license nor registration"),"Z - no debt")</f>
        <v>Z - no debt</v>
      </c>
      <c r="D166" s="322">
        <f>SUM('CASE DATA'!I168:R168)</f>
        <v>0</v>
      </c>
    </row>
    <row r="167" spans="1:4" x14ac:dyDescent="0.3">
      <c r="A167" s="152" t="str">
        <f xml:space="preserve"> IF('CASE DATA'!A169="","",'CASE DATA'!A169)</f>
        <v/>
      </c>
      <c r="B167" s="152">
        <f xml:space="preserve"> 'CASE DATA'!B169</f>
        <v>0</v>
      </c>
      <c r="C167" s="152" t="str">
        <f>IF(SUM('CASE DATA'!I169:R169)&gt;0,IF(OR('CASE DATA'!F169="GTR",'CASE DATA'!F169="GPL",'CASE DATA'!F169="DEF"),IF('CASE DATA'!G169="YES","License &amp; registration","Registration only"),"Z - Neither license nor registration"),"Z - no debt")</f>
        <v>Z - no debt</v>
      </c>
      <c r="D167" s="322">
        <f>SUM('CASE DATA'!I169:R169)</f>
        <v>0</v>
      </c>
    </row>
    <row r="168" spans="1:4" x14ac:dyDescent="0.3">
      <c r="A168" s="152" t="str">
        <f xml:space="preserve"> IF('CASE DATA'!A170="","",'CASE DATA'!A170)</f>
        <v/>
      </c>
      <c r="B168" s="152">
        <f xml:space="preserve"> 'CASE DATA'!B170</f>
        <v>0</v>
      </c>
      <c r="C168" s="152" t="str">
        <f>IF(SUM('CASE DATA'!I170:R170)&gt;0,IF(OR('CASE DATA'!F170="GTR",'CASE DATA'!F170="GPL",'CASE DATA'!F170="DEF"),IF('CASE DATA'!G170="YES","License &amp; registration","Registration only"),"Z - Neither license nor registration"),"Z - no debt")</f>
        <v>Z - no debt</v>
      </c>
      <c r="D168" s="322">
        <f>SUM('CASE DATA'!I170:R170)</f>
        <v>0</v>
      </c>
    </row>
    <row r="169" spans="1:4" x14ac:dyDescent="0.3">
      <c r="A169" s="152" t="str">
        <f xml:space="preserve"> IF('CASE DATA'!A171="","",'CASE DATA'!A171)</f>
        <v/>
      </c>
      <c r="B169" s="152">
        <f xml:space="preserve"> 'CASE DATA'!B171</f>
        <v>0</v>
      </c>
      <c r="C169" s="152" t="str">
        <f>IF(SUM('CASE DATA'!I171:R171)&gt;0,IF(OR('CASE DATA'!F171="GTR",'CASE DATA'!F171="GPL",'CASE DATA'!F171="DEF"),IF('CASE DATA'!G171="YES","License &amp; registration","Registration only"),"Z - Neither license nor registration"),"Z - no debt")</f>
        <v>Z - no debt</v>
      </c>
      <c r="D169" s="322">
        <f>SUM('CASE DATA'!I171:R171)</f>
        <v>0</v>
      </c>
    </row>
    <row r="170" spans="1:4" x14ac:dyDescent="0.3">
      <c r="A170" s="152" t="str">
        <f xml:space="preserve"> IF('CASE DATA'!A172="","",'CASE DATA'!A172)</f>
        <v/>
      </c>
      <c r="B170" s="152">
        <f xml:space="preserve"> 'CASE DATA'!B172</f>
        <v>0</v>
      </c>
      <c r="C170" s="152" t="str">
        <f>IF(SUM('CASE DATA'!I172:R172)&gt;0,IF(OR('CASE DATA'!F172="GTR",'CASE DATA'!F172="GPL",'CASE DATA'!F172="DEF"),IF('CASE DATA'!G172="YES","License &amp; registration","Registration only"),"Z - Neither license nor registration"),"Z - no debt")</f>
        <v>Z - no debt</v>
      </c>
      <c r="D170" s="322">
        <f>SUM('CASE DATA'!I172:R172)</f>
        <v>0</v>
      </c>
    </row>
    <row r="171" spans="1:4" x14ac:dyDescent="0.3">
      <c r="A171" s="152" t="str">
        <f xml:space="preserve"> IF('CASE DATA'!A173="","",'CASE DATA'!A173)</f>
        <v/>
      </c>
      <c r="B171" s="152">
        <f xml:space="preserve"> 'CASE DATA'!B173</f>
        <v>0</v>
      </c>
      <c r="C171" s="152" t="str">
        <f>IF(SUM('CASE DATA'!I173:R173)&gt;0,IF(OR('CASE DATA'!F173="GTR",'CASE DATA'!F173="GPL",'CASE DATA'!F173="DEF"),IF('CASE DATA'!G173="YES","License &amp; registration","Registration only"),"Z - Neither license nor registration"),"Z - no debt")</f>
        <v>Z - no debt</v>
      </c>
      <c r="D171" s="322">
        <f>SUM('CASE DATA'!I173:R173)</f>
        <v>0</v>
      </c>
    </row>
    <row r="172" spans="1:4" x14ac:dyDescent="0.3">
      <c r="A172" s="152" t="str">
        <f xml:space="preserve"> IF('CASE DATA'!A174="","",'CASE DATA'!A174)</f>
        <v/>
      </c>
      <c r="B172" s="152">
        <f xml:space="preserve"> 'CASE DATA'!B174</f>
        <v>0</v>
      </c>
      <c r="C172" s="152" t="str">
        <f>IF(SUM('CASE DATA'!I174:R174)&gt;0,IF(OR('CASE DATA'!F174="GTR",'CASE DATA'!F174="GPL",'CASE DATA'!F174="DEF"),IF('CASE DATA'!G174="YES","License &amp; registration","Registration only"),"Z - Neither license nor registration"),"Z - no debt")</f>
        <v>Z - no debt</v>
      </c>
      <c r="D172" s="322">
        <f>SUM('CASE DATA'!I174:R174)</f>
        <v>0</v>
      </c>
    </row>
    <row r="173" spans="1:4" x14ac:dyDescent="0.3">
      <c r="A173" s="152" t="str">
        <f xml:space="preserve"> IF('CASE DATA'!A175="","",'CASE DATA'!A175)</f>
        <v/>
      </c>
      <c r="B173" s="152">
        <f xml:space="preserve"> 'CASE DATA'!B175</f>
        <v>0</v>
      </c>
      <c r="C173" s="152" t="str">
        <f>IF(SUM('CASE DATA'!I175:R175)&gt;0,IF(OR('CASE DATA'!F175="GTR",'CASE DATA'!F175="GPL",'CASE DATA'!F175="DEF"),IF('CASE DATA'!G175="YES","License &amp; registration","Registration only"),"Z - Neither license nor registration"),"Z - no debt")</f>
        <v>Z - no debt</v>
      </c>
      <c r="D173" s="322">
        <f>SUM('CASE DATA'!I175:R175)</f>
        <v>0</v>
      </c>
    </row>
    <row r="174" spans="1:4" x14ac:dyDescent="0.3">
      <c r="A174" s="152" t="str">
        <f xml:space="preserve"> IF('CASE DATA'!A176="","",'CASE DATA'!A176)</f>
        <v/>
      </c>
      <c r="B174" s="152">
        <f xml:space="preserve"> 'CASE DATA'!B176</f>
        <v>0</v>
      </c>
      <c r="C174" s="152" t="str">
        <f>IF(SUM('CASE DATA'!I176:R176)&gt;0,IF(OR('CASE DATA'!F176="GTR",'CASE DATA'!F176="GPL",'CASE DATA'!F176="DEF"),IF('CASE DATA'!G176="YES","License &amp; registration","Registration only"),"Z - Neither license nor registration"),"Z - no debt")</f>
        <v>Z - no debt</v>
      </c>
      <c r="D174" s="322">
        <f>SUM('CASE DATA'!I176:R176)</f>
        <v>0</v>
      </c>
    </row>
    <row r="175" spans="1:4" x14ac:dyDescent="0.3">
      <c r="A175" s="152" t="str">
        <f xml:space="preserve"> IF('CASE DATA'!A177="","",'CASE DATA'!A177)</f>
        <v/>
      </c>
      <c r="B175" s="152">
        <f xml:space="preserve"> 'CASE DATA'!B177</f>
        <v>0</v>
      </c>
      <c r="C175" s="152" t="str">
        <f>IF(SUM('CASE DATA'!I177:R177)&gt;0,IF(OR('CASE DATA'!F177="GTR",'CASE DATA'!F177="GPL",'CASE DATA'!F177="DEF"),IF('CASE DATA'!G177="YES","License &amp; registration","Registration only"),"Z - Neither license nor registration"),"Z - no debt")</f>
        <v>Z - no debt</v>
      </c>
      <c r="D175" s="322">
        <f>SUM('CASE DATA'!I177:R177)</f>
        <v>0</v>
      </c>
    </row>
    <row r="176" spans="1:4" x14ac:dyDescent="0.3">
      <c r="A176" s="152" t="str">
        <f xml:space="preserve"> IF('CASE DATA'!A178="","",'CASE DATA'!A178)</f>
        <v/>
      </c>
      <c r="B176" s="152">
        <f xml:space="preserve"> 'CASE DATA'!B178</f>
        <v>0</v>
      </c>
      <c r="C176" s="152" t="str">
        <f>IF(SUM('CASE DATA'!I178:R178)&gt;0,IF(OR('CASE DATA'!F178="GTR",'CASE DATA'!F178="GPL",'CASE DATA'!F178="DEF"),IF('CASE DATA'!G178="YES","License &amp; registration","Registration only"),"Z - Neither license nor registration"),"Z - no debt")</f>
        <v>Z - no debt</v>
      </c>
      <c r="D176" s="322">
        <f>SUM('CASE DATA'!I178:R178)</f>
        <v>0</v>
      </c>
    </row>
    <row r="177" spans="1:4" x14ac:dyDescent="0.3">
      <c r="A177" s="152" t="str">
        <f xml:space="preserve"> IF('CASE DATA'!A179="","",'CASE DATA'!A179)</f>
        <v/>
      </c>
      <c r="B177" s="152">
        <f xml:space="preserve"> 'CASE DATA'!B179</f>
        <v>0</v>
      </c>
      <c r="C177" s="152" t="str">
        <f>IF(SUM('CASE DATA'!I179:R179)&gt;0,IF(OR('CASE DATA'!F179="GTR",'CASE DATA'!F179="GPL",'CASE DATA'!F179="DEF"),IF('CASE DATA'!G179="YES","License &amp; registration","Registration only"),"Z - Neither license nor registration"),"Z - no debt")</f>
        <v>Z - no debt</v>
      </c>
      <c r="D177" s="322">
        <f>SUM('CASE DATA'!I179:R179)</f>
        <v>0</v>
      </c>
    </row>
    <row r="178" spans="1:4" x14ac:dyDescent="0.3">
      <c r="A178" s="152" t="str">
        <f xml:space="preserve"> IF('CASE DATA'!A180="","",'CASE DATA'!A180)</f>
        <v/>
      </c>
      <c r="B178" s="152">
        <f xml:space="preserve"> 'CASE DATA'!B180</f>
        <v>0</v>
      </c>
      <c r="C178" s="152" t="str">
        <f>IF(SUM('CASE DATA'!I180:R180)&gt;0,IF(OR('CASE DATA'!F180="GTR",'CASE DATA'!F180="GPL",'CASE DATA'!F180="DEF"),IF('CASE DATA'!G180="YES","License &amp; registration","Registration only"),"Z - Neither license nor registration"),"Z - no debt")</f>
        <v>Z - no debt</v>
      </c>
      <c r="D178" s="322">
        <f>SUM('CASE DATA'!I180:R180)</f>
        <v>0</v>
      </c>
    </row>
    <row r="179" spans="1:4" x14ac:dyDescent="0.3">
      <c r="A179" s="152" t="str">
        <f xml:space="preserve"> IF('CASE DATA'!A181="","",'CASE DATA'!A181)</f>
        <v/>
      </c>
      <c r="B179" s="152">
        <f xml:space="preserve"> 'CASE DATA'!B181</f>
        <v>0</v>
      </c>
      <c r="C179" s="152" t="str">
        <f>IF(SUM('CASE DATA'!I181:R181)&gt;0,IF(OR('CASE DATA'!F181="GTR",'CASE DATA'!F181="GPL",'CASE DATA'!F181="DEF"),IF('CASE DATA'!G181="YES","License &amp; registration","Registration only"),"Z - Neither license nor registration"),"Z - no debt")</f>
        <v>Z - no debt</v>
      </c>
      <c r="D179" s="322">
        <f>SUM('CASE DATA'!I181:R181)</f>
        <v>0</v>
      </c>
    </row>
    <row r="180" spans="1:4" x14ac:dyDescent="0.3">
      <c r="A180" s="152" t="str">
        <f xml:space="preserve"> IF('CASE DATA'!A182="","",'CASE DATA'!A182)</f>
        <v/>
      </c>
      <c r="B180" s="152">
        <f xml:space="preserve"> 'CASE DATA'!B182</f>
        <v>0</v>
      </c>
      <c r="C180" s="152" t="str">
        <f>IF(SUM('CASE DATA'!I182:R182)&gt;0,IF(OR('CASE DATA'!F182="GTR",'CASE DATA'!F182="GPL",'CASE DATA'!F182="DEF"),IF('CASE DATA'!G182="YES","License &amp; registration","Registration only"),"Z - Neither license nor registration"),"Z - no debt")</f>
        <v>Z - no debt</v>
      </c>
      <c r="D180" s="322">
        <f>SUM('CASE DATA'!I182:R182)</f>
        <v>0</v>
      </c>
    </row>
    <row r="181" spans="1:4" x14ac:dyDescent="0.3">
      <c r="A181" s="152" t="str">
        <f xml:space="preserve"> IF('CASE DATA'!A183="","",'CASE DATA'!A183)</f>
        <v/>
      </c>
      <c r="B181" s="152">
        <f xml:space="preserve"> 'CASE DATA'!B183</f>
        <v>0</v>
      </c>
      <c r="C181" s="152" t="str">
        <f>IF(SUM('CASE DATA'!I183:R183)&gt;0,IF(OR('CASE DATA'!F183="GTR",'CASE DATA'!F183="GPL",'CASE DATA'!F183="DEF"),IF('CASE DATA'!G183="YES","License &amp; registration","Registration only"),"Z - Neither license nor registration"),"Z - no debt")</f>
        <v>Z - no debt</v>
      </c>
      <c r="D181" s="322">
        <f>SUM('CASE DATA'!I183:R183)</f>
        <v>0</v>
      </c>
    </row>
    <row r="182" spans="1:4" x14ac:dyDescent="0.3">
      <c r="A182" s="152" t="str">
        <f xml:space="preserve"> IF('CASE DATA'!A184="","",'CASE DATA'!A184)</f>
        <v/>
      </c>
      <c r="B182" s="152">
        <f xml:space="preserve"> 'CASE DATA'!B184</f>
        <v>0</v>
      </c>
      <c r="C182" s="152" t="str">
        <f>IF(SUM('CASE DATA'!I184:R184)&gt;0,IF(OR('CASE DATA'!F184="GTR",'CASE DATA'!F184="GPL",'CASE DATA'!F184="DEF"),IF('CASE DATA'!G184="YES","License &amp; registration","Registration only"),"Z - Neither license nor registration"),"Z - no debt")</f>
        <v>Z - no debt</v>
      </c>
      <c r="D182" s="322">
        <f>SUM('CASE DATA'!I184:R184)</f>
        <v>0</v>
      </c>
    </row>
    <row r="183" spans="1:4" x14ac:dyDescent="0.3">
      <c r="A183" s="152" t="str">
        <f xml:space="preserve"> IF('CASE DATA'!A185="","",'CASE DATA'!A185)</f>
        <v/>
      </c>
      <c r="B183" s="152">
        <f xml:space="preserve"> 'CASE DATA'!B185</f>
        <v>0</v>
      </c>
      <c r="C183" s="152" t="str">
        <f>IF(SUM('CASE DATA'!I185:R185)&gt;0,IF(OR('CASE DATA'!F185="GTR",'CASE DATA'!F185="GPL",'CASE DATA'!F185="DEF"),IF('CASE DATA'!G185="YES","License &amp; registration","Registration only"),"Z - Neither license nor registration"),"Z - no debt")</f>
        <v>Z - no debt</v>
      </c>
      <c r="D183" s="322">
        <f>SUM('CASE DATA'!I185:R185)</f>
        <v>0</v>
      </c>
    </row>
    <row r="184" spans="1:4" x14ac:dyDescent="0.3">
      <c r="A184" s="152" t="str">
        <f xml:space="preserve"> IF('CASE DATA'!A186="","",'CASE DATA'!A186)</f>
        <v/>
      </c>
      <c r="B184" s="152">
        <f xml:space="preserve"> 'CASE DATA'!B186</f>
        <v>0</v>
      </c>
      <c r="C184" s="152" t="str">
        <f>IF(SUM('CASE DATA'!I186:R186)&gt;0,IF(OR('CASE DATA'!F186="GTR",'CASE DATA'!F186="GPL",'CASE DATA'!F186="DEF"),IF('CASE DATA'!G186="YES","License &amp; registration","Registration only"),"Z - Neither license nor registration"),"Z - no debt")</f>
        <v>Z - no debt</v>
      </c>
      <c r="D184" s="322">
        <f>SUM('CASE DATA'!I186:R186)</f>
        <v>0</v>
      </c>
    </row>
    <row r="185" spans="1:4" x14ac:dyDescent="0.3">
      <c r="A185" s="152" t="str">
        <f xml:space="preserve"> IF('CASE DATA'!A187="","",'CASE DATA'!A187)</f>
        <v/>
      </c>
      <c r="B185" s="152">
        <f xml:space="preserve"> 'CASE DATA'!B187</f>
        <v>0</v>
      </c>
      <c r="C185" s="152" t="str">
        <f>IF(SUM('CASE DATA'!I187:R187)&gt;0,IF(OR('CASE DATA'!F187="GTR",'CASE DATA'!F187="GPL",'CASE DATA'!F187="DEF"),IF('CASE DATA'!G187="YES","License &amp; registration","Registration only"),"Z - Neither license nor registration"),"Z - no debt")</f>
        <v>Z - no debt</v>
      </c>
      <c r="D185" s="322">
        <f>SUM('CASE DATA'!I187:R187)</f>
        <v>0</v>
      </c>
    </row>
    <row r="186" spans="1:4" x14ac:dyDescent="0.3">
      <c r="A186" s="152" t="str">
        <f xml:space="preserve"> IF('CASE DATA'!A188="","",'CASE DATA'!A188)</f>
        <v/>
      </c>
      <c r="B186" s="152">
        <f xml:space="preserve"> 'CASE DATA'!B188</f>
        <v>0</v>
      </c>
      <c r="C186" s="152" t="str">
        <f>IF(SUM('CASE DATA'!I188:R188)&gt;0,IF(OR('CASE DATA'!F188="GTR",'CASE DATA'!F188="GPL",'CASE DATA'!F188="DEF"),IF('CASE DATA'!G188="YES","License &amp; registration","Registration only"),"Z - Neither license nor registration"),"Z - no debt")</f>
        <v>Z - no debt</v>
      </c>
      <c r="D186" s="322">
        <f>SUM('CASE DATA'!I188:R188)</f>
        <v>0</v>
      </c>
    </row>
    <row r="187" spans="1:4" x14ac:dyDescent="0.3">
      <c r="A187" s="152" t="str">
        <f xml:space="preserve"> IF('CASE DATA'!A189="","",'CASE DATA'!A189)</f>
        <v/>
      </c>
      <c r="B187" s="152">
        <f xml:space="preserve"> 'CASE DATA'!B189</f>
        <v>0</v>
      </c>
      <c r="C187" s="152" t="str">
        <f>IF(SUM('CASE DATA'!I189:R189)&gt;0,IF(OR('CASE DATA'!F189="GTR",'CASE DATA'!F189="GPL",'CASE DATA'!F189="DEF"),IF('CASE DATA'!G189="YES","License &amp; registration","Registration only"),"Z - Neither license nor registration"),"Z - no debt")</f>
        <v>Z - no debt</v>
      </c>
      <c r="D187" s="322">
        <f>SUM('CASE DATA'!I189:R189)</f>
        <v>0</v>
      </c>
    </row>
    <row r="188" spans="1:4" x14ac:dyDescent="0.3">
      <c r="A188" s="152" t="str">
        <f xml:space="preserve"> IF('CASE DATA'!A190="","",'CASE DATA'!A190)</f>
        <v/>
      </c>
      <c r="B188" s="152">
        <f xml:space="preserve"> 'CASE DATA'!B190</f>
        <v>0</v>
      </c>
      <c r="C188" s="152" t="str">
        <f>IF(SUM('CASE DATA'!I190:R190)&gt;0,IF(OR('CASE DATA'!F190="GTR",'CASE DATA'!F190="GPL",'CASE DATA'!F190="DEF"),IF('CASE DATA'!G190="YES","License &amp; registration","Registration only"),"Z - Neither license nor registration"),"Z - no debt")</f>
        <v>Z - no debt</v>
      </c>
      <c r="D188" s="322">
        <f>SUM('CASE DATA'!I190:R190)</f>
        <v>0</v>
      </c>
    </row>
    <row r="189" spans="1:4" x14ac:dyDescent="0.3">
      <c r="A189" s="152" t="str">
        <f xml:space="preserve"> IF('CASE DATA'!A191="","",'CASE DATA'!A191)</f>
        <v/>
      </c>
      <c r="B189" s="152">
        <f xml:space="preserve"> 'CASE DATA'!B191</f>
        <v>0</v>
      </c>
      <c r="C189" s="152" t="str">
        <f>IF(SUM('CASE DATA'!I191:R191)&gt;0,IF(OR('CASE DATA'!F191="GTR",'CASE DATA'!F191="GPL",'CASE DATA'!F191="DEF"),IF('CASE DATA'!G191="YES","License &amp; registration","Registration only"),"Z - Neither license nor registration"),"Z - no debt")</f>
        <v>Z - no debt</v>
      </c>
      <c r="D189" s="322">
        <f>SUM('CASE DATA'!I191:R191)</f>
        <v>0</v>
      </c>
    </row>
    <row r="190" spans="1:4" x14ac:dyDescent="0.3">
      <c r="A190" s="152" t="str">
        <f xml:space="preserve"> IF('CASE DATA'!A192="","",'CASE DATA'!A192)</f>
        <v/>
      </c>
      <c r="B190" s="152">
        <f xml:space="preserve"> 'CASE DATA'!B192</f>
        <v>0</v>
      </c>
      <c r="C190" s="152" t="str">
        <f>IF(SUM('CASE DATA'!I192:R192)&gt;0,IF(OR('CASE DATA'!F192="GTR",'CASE DATA'!F192="GPL",'CASE DATA'!F192="DEF"),IF('CASE DATA'!G192="YES","License &amp; registration","Registration only"),"Z - Neither license nor registration"),"Z - no debt")</f>
        <v>Z - no debt</v>
      </c>
      <c r="D190" s="322">
        <f>SUM('CASE DATA'!I192:R192)</f>
        <v>0</v>
      </c>
    </row>
    <row r="191" spans="1:4" x14ac:dyDescent="0.3">
      <c r="A191" s="152" t="str">
        <f xml:space="preserve"> IF('CASE DATA'!A193="","",'CASE DATA'!A193)</f>
        <v/>
      </c>
      <c r="B191" s="152">
        <f xml:space="preserve"> 'CASE DATA'!B193</f>
        <v>0</v>
      </c>
      <c r="C191" s="152" t="str">
        <f>IF(SUM('CASE DATA'!I193:R193)&gt;0,IF(OR('CASE DATA'!F193="GTR",'CASE DATA'!F193="GPL",'CASE DATA'!F193="DEF"),IF('CASE DATA'!G193="YES","License &amp; registration","Registration only"),"Z - Neither license nor registration"),"Z - no debt")</f>
        <v>Z - no debt</v>
      </c>
      <c r="D191" s="322">
        <f>SUM('CASE DATA'!I193:R193)</f>
        <v>0</v>
      </c>
    </row>
    <row r="192" spans="1:4" x14ac:dyDescent="0.3">
      <c r="A192" s="152" t="str">
        <f xml:space="preserve"> IF('CASE DATA'!A194="","",'CASE DATA'!A194)</f>
        <v/>
      </c>
      <c r="B192" s="152">
        <f xml:space="preserve"> 'CASE DATA'!B194</f>
        <v>0</v>
      </c>
      <c r="C192" s="152" t="str">
        <f>IF(SUM('CASE DATA'!I194:R194)&gt;0,IF(OR('CASE DATA'!F194="GTR",'CASE DATA'!F194="GPL",'CASE DATA'!F194="DEF"),IF('CASE DATA'!G194="YES","License &amp; registration","Registration only"),"Z - Neither license nor registration"),"Z - no debt")</f>
        <v>Z - no debt</v>
      </c>
      <c r="D192" s="322">
        <f>SUM('CASE DATA'!I194:R194)</f>
        <v>0</v>
      </c>
    </row>
    <row r="193" spans="1:4" x14ac:dyDescent="0.3">
      <c r="A193" s="152" t="str">
        <f xml:space="preserve"> IF('CASE DATA'!A195="","",'CASE DATA'!A195)</f>
        <v/>
      </c>
      <c r="B193" s="152">
        <f xml:space="preserve"> 'CASE DATA'!B195</f>
        <v>0</v>
      </c>
      <c r="C193" s="152" t="str">
        <f>IF(SUM('CASE DATA'!I195:R195)&gt;0,IF(OR('CASE DATA'!F195="GTR",'CASE DATA'!F195="GPL",'CASE DATA'!F195="DEF"),IF('CASE DATA'!G195="YES","License &amp; registration","Registration only"),"Z - Neither license nor registration"),"Z - no debt")</f>
        <v>Z - no debt</v>
      </c>
      <c r="D193" s="322">
        <f>SUM('CASE DATA'!I195:R195)</f>
        <v>0</v>
      </c>
    </row>
    <row r="194" spans="1:4" x14ac:dyDescent="0.3">
      <c r="A194" s="152" t="str">
        <f xml:space="preserve"> IF('CASE DATA'!A196="","",'CASE DATA'!A196)</f>
        <v/>
      </c>
      <c r="B194" s="152">
        <f xml:space="preserve"> 'CASE DATA'!B196</f>
        <v>0</v>
      </c>
      <c r="C194" s="152" t="str">
        <f>IF(SUM('CASE DATA'!I196:R196)&gt;0,IF(OR('CASE DATA'!F196="GTR",'CASE DATA'!F196="GPL",'CASE DATA'!F196="DEF"),IF('CASE DATA'!G196="YES","License &amp; registration","Registration only"),"Z - Neither license nor registration"),"Z - no debt")</f>
        <v>Z - no debt</v>
      </c>
      <c r="D194" s="322">
        <f>SUM('CASE DATA'!I196:R196)</f>
        <v>0</v>
      </c>
    </row>
    <row r="195" spans="1:4" x14ac:dyDescent="0.3">
      <c r="A195" s="152" t="str">
        <f xml:space="preserve"> IF('CASE DATA'!A197="","",'CASE DATA'!A197)</f>
        <v/>
      </c>
      <c r="B195" s="152">
        <f xml:space="preserve"> 'CASE DATA'!B197</f>
        <v>0</v>
      </c>
      <c r="C195" s="152" t="str">
        <f>IF(SUM('CASE DATA'!I197:R197)&gt;0,IF(OR('CASE DATA'!F197="GTR",'CASE DATA'!F197="GPL",'CASE DATA'!F197="DEF"),IF('CASE DATA'!G197="YES","License &amp; registration","Registration only"),"Z - Neither license nor registration"),"Z - no debt")</f>
        <v>Z - no debt</v>
      </c>
      <c r="D195" s="322">
        <f>SUM('CASE DATA'!I197:R197)</f>
        <v>0</v>
      </c>
    </row>
    <row r="196" spans="1:4" x14ac:dyDescent="0.3">
      <c r="A196" s="152" t="str">
        <f xml:space="preserve"> IF('CASE DATA'!A198="","",'CASE DATA'!A198)</f>
        <v/>
      </c>
      <c r="B196" s="152">
        <f xml:space="preserve"> 'CASE DATA'!B198</f>
        <v>0</v>
      </c>
      <c r="C196" s="152" t="str">
        <f>IF(SUM('CASE DATA'!I198:R198)&gt;0,IF(OR('CASE DATA'!F198="GTR",'CASE DATA'!F198="GPL",'CASE DATA'!F198="DEF"),IF('CASE DATA'!G198="YES","License &amp; registration","Registration only"),"Z - Neither license nor registration"),"Z - no debt")</f>
        <v>Z - no debt</v>
      </c>
      <c r="D196" s="322">
        <f>SUM('CASE DATA'!I198:R198)</f>
        <v>0</v>
      </c>
    </row>
    <row r="197" spans="1:4" x14ac:dyDescent="0.3">
      <c r="A197" s="152" t="str">
        <f xml:space="preserve"> IF('CASE DATA'!A199="","",'CASE DATA'!A199)</f>
        <v/>
      </c>
      <c r="B197" s="152">
        <f xml:space="preserve"> 'CASE DATA'!B199</f>
        <v>0</v>
      </c>
      <c r="C197" s="152" t="str">
        <f>IF(SUM('CASE DATA'!I199:R199)&gt;0,IF(OR('CASE DATA'!F199="GTR",'CASE DATA'!F199="GPL",'CASE DATA'!F199="DEF"),IF('CASE DATA'!G199="YES","License &amp; registration","Registration only"),"Z - Neither license nor registration"),"Z - no debt")</f>
        <v>Z - no debt</v>
      </c>
      <c r="D197" s="322">
        <f>SUM('CASE DATA'!I199:R199)</f>
        <v>0</v>
      </c>
    </row>
    <row r="198" spans="1:4" x14ac:dyDescent="0.3">
      <c r="A198" s="152" t="str">
        <f xml:space="preserve"> IF('CASE DATA'!A200="","",'CASE DATA'!A200)</f>
        <v/>
      </c>
      <c r="B198" s="152">
        <f xml:space="preserve"> 'CASE DATA'!B200</f>
        <v>0</v>
      </c>
      <c r="C198" s="152" t="str">
        <f>IF(SUM('CASE DATA'!I200:R200)&gt;0,IF(OR('CASE DATA'!F200="GTR",'CASE DATA'!F200="GPL",'CASE DATA'!F200="DEF"),IF('CASE DATA'!G200="YES","License &amp; registration","Registration only"),"Z - Neither license nor registration"),"Z - no debt")</f>
        <v>Z - no debt</v>
      </c>
      <c r="D198" s="322">
        <f>SUM('CASE DATA'!I200:R200)</f>
        <v>0</v>
      </c>
    </row>
    <row r="199" spans="1:4" x14ac:dyDescent="0.3">
      <c r="A199" s="152" t="str">
        <f xml:space="preserve"> IF('CASE DATA'!A201="","",'CASE DATA'!A201)</f>
        <v/>
      </c>
      <c r="B199" s="152">
        <f xml:space="preserve"> 'CASE DATA'!B201</f>
        <v>0</v>
      </c>
      <c r="C199" s="152" t="str">
        <f>IF(SUM('CASE DATA'!I201:R201)&gt;0,IF(OR('CASE DATA'!F201="GTR",'CASE DATA'!F201="GPL",'CASE DATA'!F201="DEF"),IF('CASE DATA'!G201="YES","License &amp; registration","Registration only"),"Z - Neither license nor registration"),"Z - no debt")</f>
        <v>Z - no debt</v>
      </c>
      <c r="D199" s="322">
        <f>SUM('CASE DATA'!I201:R201)</f>
        <v>0</v>
      </c>
    </row>
    <row r="200" spans="1:4" x14ac:dyDescent="0.3">
      <c r="A200" s="152" t="str">
        <f xml:space="preserve"> IF('CASE DATA'!A202="","",'CASE DATA'!A202)</f>
        <v/>
      </c>
      <c r="B200" s="152">
        <f xml:space="preserve"> 'CASE DATA'!B202</f>
        <v>0</v>
      </c>
      <c r="C200" s="152" t="str">
        <f>IF(SUM('CASE DATA'!I202:R202)&gt;0,IF(OR('CASE DATA'!F202="GTR",'CASE DATA'!F202="GPL",'CASE DATA'!F202="DEF"),IF('CASE DATA'!G202="YES","License &amp; registration","Registration only"),"Z - Neither license nor registration"),"Z - no debt")</f>
        <v>Z - no debt</v>
      </c>
      <c r="D200" s="322">
        <f>SUM('CASE DATA'!I202:R202)</f>
        <v>0</v>
      </c>
    </row>
    <row r="201" spans="1:4" x14ac:dyDescent="0.3">
      <c r="A201" s="152" t="str">
        <f xml:space="preserve"> IF('CASE DATA'!A203="","",'CASE DATA'!A203)</f>
        <v/>
      </c>
      <c r="B201" s="152">
        <f xml:space="preserve"> 'CASE DATA'!B203</f>
        <v>0</v>
      </c>
      <c r="C201" s="152" t="str">
        <f>IF(SUM('CASE DATA'!I203:R203)&gt;0,IF(OR('CASE DATA'!F203="GTR",'CASE DATA'!F203="GPL",'CASE DATA'!F203="DEF"),IF('CASE DATA'!G203="YES","License &amp; registration","Registration only"),"Z - Neither license nor registration"),"Z - no debt")</f>
        <v>Z - no debt</v>
      </c>
      <c r="D201" s="322">
        <f>SUM('CASE DATA'!I203:R203)</f>
        <v>0</v>
      </c>
    </row>
    <row r="202" spans="1:4" x14ac:dyDescent="0.3">
      <c r="A202" s="152" t="str">
        <f xml:space="preserve"> IF('CASE DATA'!A204="","",'CASE DATA'!A204)</f>
        <v/>
      </c>
      <c r="B202" s="152">
        <f xml:space="preserve"> 'CASE DATA'!B204</f>
        <v>0</v>
      </c>
      <c r="C202" s="152" t="str">
        <f>IF(SUM('CASE DATA'!I204:R204)&gt;0,IF(OR('CASE DATA'!F204="GTR",'CASE DATA'!F204="GPL",'CASE DATA'!F204="DEF"),IF('CASE DATA'!G204="YES","License &amp; registration","Registration only"),"Z - Neither license nor registration"),"Z - no debt")</f>
        <v>Z - no debt</v>
      </c>
      <c r="D202" s="322">
        <f>SUM('CASE DATA'!I204:R204)</f>
        <v>0</v>
      </c>
    </row>
    <row r="203" spans="1:4" x14ac:dyDescent="0.3">
      <c r="A203" s="152" t="str">
        <f xml:space="preserve"> IF('CASE DATA'!A205="","",'CASE DATA'!A205)</f>
        <v/>
      </c>
      <c r="B203" s="152">
        <f xml:space="preserve"> 'CASE DATA'!B205</f>
        <v>0</v>
      </c>
      <c r="C203" s="152" t="str">
        <f>IF(SUM('CASE DATA'!I205:R205)&gt;0,IF(OR('CASE DATA'!F205="GTR",'CASE DATA'!F205="GPL",'CASE DATA'!F205="DEF"),IF('CASE DATA'!G205="YES","License &amp; registration","Registration only"),"Z - Neither license nor registration"),"Z - no debt")</f>
        <v>Z - no debt</v>
      </c>
      <c r="D203" s="322">
        <f>SUM('CASE DATA'!I205:R205)</f>
        <v>0</v>
      </c>
    </row>
    <row r="204" spans="1:4" x14ac:dyDescent="0.3">
      <c r="A204" s="152" t="str">
        <f xml:space="preserve"> IF('CASE DATA'!A206="","",'CASE DATA'!A206)</f>
        <v/>
      </c>
      <c r="B204" s="152">
        <f xml:space="preserve"> 'CASE DATA'!B206</f>
        <v>0</v>
      </c>
      <c r="C204" s="152" t="str">
        <f>IF(SUM('CASE DATA'!I206:R206)&gt;0,IF(OR('CASE DATA'!F206="GTR",'CASE DATA'!F206="GPL",'CASE DATA'!F206="DEF"),IF('CASE DATA'!G206="YES","License &amp; registration","Registration only"),"Z - Neither license nor registration"),"Z - no debt")</f>
        <v>Z - no debt</v>
      </c>
      <c r="D204" s="322">
        <f>SUM('CASE DATA'!I206:R206)</f>
        <v>0</v>
      </c>
    </row>
    <row r="205" spans="1:4" x14ac:dyDescent="0.3">
      <c r="A205" s="152" t="str">
        <f xml:space="preserve"> IF('CASE DATA'!A207="","",'CASE DATA'!A207)</f>
        <v/>
      </c>
      <c r="B205" s="152">
        <f xml:space="preserve"> 'CASE DATA'!B207</f>
        <v>0</v>
      </c>
      <c r="C205" s="152" t="str">
        <f>IF(SUM('CASE DATA'!I207:R207)&gt;0,IF(OR('CASE DATA'!F207="GTR",'CASE DATA'!F207="GPL",'CASE DATA'!F207="DEF"),IF('CASE DATA'!G207="YES","License &amp; registration","Registration only"),"Z - Neither license nor registration"),"Z - no debt")</f>
        <v>Z - no debt</v>
      </c>
      <c r="D205" s="322">
        <f>SUM('CASE DATA'!I207:R207)</f>
        <v>0</v>
      </c>
    </row>
    <row r="206" spans="1:4" x14ac:dyDescent="0.3">
      <c r="A206" s="152" t="str">
        <f xml:space="preserve"> IF('CASE DATA'!A208="","",'CASE DATA'!A208)</f>
        <v/>
      </c>
      <c r="B206" s="152">
        <f xml:space="preserve"> 'CASE DATA'!B208</f>
        <v>0</v>
      </c>
      <c r="C206" s="152" t="str">
        <f>IF(SUM('CASE DATA'!I208:R208)&gt;0,IF(OR('CASE DATA'!F208="GTR",'CASE DATA'!F208="GPL",'CASE DATA'!F208="DEF"),IF('CASE DATA'!G208="YES","License &amp; registration","Registration only"),"Z - Neither license nor registration"),"Z - no debt")</f>
        <v>Z - no debt</v>
      </c>
      <c r="D206" s="322">
        <f>SUM('CASE DATA'!I208:R208)</f>
        <v>0</v>
      </c>
    </row>
    <row r="207" spans="1:4" x14ac:dyDescent="0.3">
      <c r="A207" s="152" t="str">
        <f xml:space="preserve"> IF('CASE DATA'!A209="","",'CASE DATA'!A209)</f>
        <v/>
      </c>
      <c r="B207" s="152">
        <f xml:space="preserve"> 'CASE DATA'!B209</f>
        <v>0</v>
      </c>
      <c r="C207" s="152" t="str">
        <f>IF(SUM('CASE DATA'!I209:R209)&gt;0,IF(OR('CASE DATA'!F209="GTR",'CASE DATA'!F209="GPL",'CASE DATA'!F209="DEF"),IF('CASE DATA'!G209="YES","License &amp; registration","Registration only"),"Z - Neither license nor registration"),"Z - no debt")</f>
        <v>Z - no debt</v>
      </c>
      <c r="D207" s="322">
        <f>SUM('CASE DATA'!I209:R209)</f>
        <v>0</v>
      </c>
    </row>
    <row r="208" spans="1:4" x14ac:dyDescent="0.3">
      <c r="A208" s="152" t="str">
        <f xml:space="preserve"> IF('CASE DATA'!A210="","",'CASE DATA'!A210)</f>
        <v/>
      </c>
      <c r="B208" s="152">
        <f xml:space="preserve"> 'CASE DATA'!B210</f>
        <v>0</v>
      </c>
      <c r="C208" s="152" t="str">
        <f>IF(SUM('CASE DATA'!I210:R210)&gt;0,IF(OR('CASE DATA'!F210="GTR",'CASE DATA'!F210="GPL",'CASE DATA'!F210="DEF"),IF('CASE DATA'!G210="YES","License &amp; registration","Registration only"),"Z - Neither license nor registration"),"Z - no debt")</f>
        <v>Z - no debt</v>
      </c>
      <c r="D208" s="322">
        <f>SUM('CASE DATA'!I210:R210)</f>
        <v>0</v>
      </c>
    </row>
    <row r="209" spans="1:4" x14ac:dyDescent="0.3">
      <c r="A209" s="152" t="str">
        <f xml:space="preserve"> IF('CASE DATA'!A211="","",'CASE DATA'!A211)</f>
        <v/>
      </c>
      <c r="B209" s="152">
        <f xml:space="preserve"> 'CASE DATA'!B211</f>
        <v>0</v>
      </c>
      <c r="C209" s="152" t="str">
        <f>IF(SUM('CASE DATA'!I211:R211)&gt;0,IF(OR('CASE DATA'!F211="GTR",'CASE DATA'!F211="GPL",'CASE DATA'!F211="DEF"),IF('CASE DATA'!G211="YES","License &amp; registration","Registration only"),"Z - Neither license nor registration"),"Z - no debt")</f>
        <v>Z - no debt</v>
      </c>
      <c r="D209" s="322">
        <f>SUM('CASE DATA'!I211:R211)</f>
        <v>0</v>
      </c>
    </row>
    <row r="210" spans="1:4" x14ac:dyDescent="0.3">
      <c r="A210" s="152" t="str">
        <f xml:space="preserve"> IF('CASE DATA'!A212="","",'CASE DATA'!A212)</f>
        <v/>
      </c>
      <c r="B210" s="152">
        <f xml:space="preserve"> 'CASE DATA'!B212</f>
        <v>0</v>
      </c>
      <c r="C210" s="152" t="str">
        <f>IF(SUM('CASE DATA'!I212:R212)&gt;0,IF(OR('CASE DATA'!F212="GTR",'CASE DATA'!F212="GPL",'CASE DATA'!F212="DEF"),IF('CASE DATA'!G212="YES","License &amp; registration","Registration only"),"Z - Neither license nor registration"),"Z - no debt")</f>
        <v>Z - no debt</v>
      </c>
      <c r="D210" s="322">
        <f>SUM('CASE DATA'!I212:R212)</f>
        <v>0</v>
      </c>
    </row>
    <row r="211" spans="1:4" x14ac:dyDescent="0.3">
      <c r="A211" s="152" t="str">
        <f xml:space="preserve"> IF('CASE DATA'!A213="","",'CASE DATA'!A213)</f>
        <v/>
      </c>
      <c r="B211" s="152">
        <f xml:space="preserve"> 'CASE DATA'!B213</f>
        <v>0</v>
      </c>
      <c r="C211" s="152" t="str">
        <f>IF(SUM('CASE DATA'!I213:R213)&gt;0,IF(OR('CASE DATA'!F213="GTR",'CASE DATA'!F213="GPL",'CASE DATA'!F213="DEF"),IF('CASE DATA'!G213="YES","License &amp; registration","Registration only"),"Z - Neither license nor registration"),"Z - no debt")</f>
        <v>Z - no debt</v>
      </c>
      <c r="D211" s="322">
        <f>SUM('CASE DATA'!I213:R213)</f>
        <v>0</v>
      </c>
    </row>
    <row r="212" spans="1:4" x14ac:dyDescent="0.3">
      <c r="A212" s="152" t="str">
        <f xml:space="preserve"> IF('CASE DATA'!A214="","",'CASE DATA'!A214)</f>
        <v/>
      </c>
      <c r="B212" s="152">
        <f xml:space="preserve"> 'CASE DATA'!B214</f>
        <v>0</v>
      </c>
      <c r="C212" s="152" t="str">
        <f>IF(SUM('CASE DATA'!I214:R214)&gt;0,IF(OR('CASE DATA'!F214="GTR",'CASE DATA'!F214="GPL",'CASE DATA'!F214="DEF"),IF('CASE DATA'!G214="YES","License &amp; registration","Registration only"),"Z - Neither license nor registration"),"Z - no debt")</f>
        <v>Z - no debt</v>
      </c>
      <c r="D212" s="322">
        <f>SUM('CASE DATA'!I214:R214)</f>
        <v>0</v>
      </c>
    </row>
    <row r="213" spans="1:4" x14ac:dyDescent="0.3">
      <c r="A213" s="152" t="str">
        <f xml:space="preserve"> IF('CASE DATA'!A215="","",'CASE DATA'!A215)</f>
        <v/>
      </c>
      <c r="B213" s="152">
        <f xml:space="preserve"> 'CASE DATA'!B215</f>
        <v>0</v>
      </c>
      <c r="C213" s="152" t="str">
        <f>IF(SUM('CASE DATA'!I215:R215)&gt;0,IF(OR('CASE DATA'!F215="GTR",'CASE DATA'!F215="GPL",'CASE DATA'!F215="DEF"),IF('CASE DATA'!G215="YES","License &amp; registration","Registration only"),"Z - Neither license nor registration"),"Z - no debt")</f>
        <v>Z - no debt</v>
      </c>
      <c r="D213" s="322">
        <f>SUM('CASE DATA'!I215:R215)</f>
        <v>0</v>
      </c>
    </row>
    <row r="214" spans="1:4" x14ac:dyDescent="0.3">
      <c r="A214" s="152" t="str">
        <f xml:space="preserve"> IF('CASE DATA'!A216="","",'CASE DATA'!A216)</f>
        <v/>
      </c>
      <c r="B214" s="152">
        <f xml:space="preserve"> 'CASE DATA'!B216</f>
        <v>0</v>
      </c>
      <c r="C214" s="152" t="str">
        <f>IF(SUM('CASE DATA'!I216:R216)&gt;0,IF(OR('CASE DATA'!F216="GTR",'CASE DATA'!F216="GPL",'CASE DATA'!F216="DEF"),IF('CASE DATA'!G216="YES","License &amp; registration","Registration only"),"Z - Neither license nor registration"),"Z - no debt")</f>
        <v>Z - no debt</v>
      </c>
      <c r="D214" s="322">
        <f>SUM('CASE DATA'!I216:R216)</f>
        <v>0</v>
      </c>
    </row>
    <row r="215" spans="1:4" x14ac:dyDescent="0.3">
      <c r="A215" s="152" t="str">
        <f xml:space="preserve"> IF('CASE DATA'!A217="","",'CASE DATA'!A217)</f>
        <v/>
      </c>
      <c r="B215" s="152">
        <f xml:space="preserve"> 'CASE DATA'!B217</f>
        <v>0</v>
      </c>
      <c r="C215" s="152" t="str">
        <f>IF(SUM('CASE DATA'!I217:R217)&gt;0,IF(OR('CASE DATA'!F217="GTR",'CASE DATA'!F217="GPL",'CASE DATA'!F217="DEF"),IF('CASE DATA'!G217="YES","License &amp; registration","Registration only"),"Z - Neither license nor registration"),"Z - no debt")</f>
        <v>Z - no debt</v>
      </c>
      <c r="D215" s="322">
        <f>SUM('CASE DATA'!I217:R217)</f>
        <v>0</v>
      </c>
    </row>
    <row r="216" spans="1:4" x14ac:dyDescent="0.3">
      <c r="A216" s="152" t="str">
        <f xml:space="preserve"> IF('CASE DATA'!A218="","",'CASE DATA'!A218)</f>
        <v/>
      </c>
      <c r="B216" s="152">
        <f xml:space="preserve"> 'CASE DATA'!B218</f>
        <v>0</v>
      </c>
      <c r="C216" s="152" t="str">
        <f>IF(SUM('CASE DATA'!I218:R218)&gt;0,IF(OR('CASE DATA'!F218="GTR",'CASE DATA'!F218="GPL",'CASE DATA'!F218="DEF"),IF('CASE DATA'!G218="YES","License &amp; registration","Registration only"),"Z - Neither license nor registration"),"Z - no debt")</f>
        <v>Z - no debt</v>
      </c>
      <c r="D216" s="322">
        <f>SUM('CASE DATA'!I218:R218)</f>
        <v>0</v>
      </c>
    </row>
    <row r="217" spans="1:4" x14ac:dyDescent="0.3">
      <c r="A217" s="152" t="str">
        <f xml:space="preserve"> IF('CASE DATA'!A219="","",'CASE DATA'!A219)</f>
        <v/>
      </c>
      <c r="B217" s="152">
        <f xml:space="preserve"> 'CASE DATA'!B219</f>
        <v>0</v>
      </c>
      <c r="C217" s="152" t="str">
        <f>IF(SUM('CASE DATA'!I219:R219)&gt;0,IF(OR('CASE DATA'!F219="GTR",'CASE DATA'!F219="GPL",'CASE DATA'!F219="DEF"),IF('CASE DATA'!G219="YES","License &amp; registration","Registration only"),"Z - Neither license nor registration"),"Z - no debt")</f>
        <v>Z - no debt</v>
      </c>
      <c r="D217" s="322">
        <f>SUM('CASE DATA'!I219:R219)</f>
        <v>0</v>
      </c>
    </row>
    <row r="218" spans="1:4" x14ac:dyDescent="0.3">
      <c r="A218" s="152" t="str">
        <f xml:space="preserve"> IF('CASE DATA'!A220="","",'CASE DATA'!A220)</f>
        <v/>
      </c>
      <c r="B218" s="152">
        <f xml:space="preserve"> 'CASE DATA'!B220</f>
        <v>0</v>
      </c>
      <c r="C218" s="152" t="str">
        <f>IF(SUM('CASE DATA'!I220:R220)&gt;0,IF(OR('CASE DATA'!F220="GTR",'CASE DATA'!F220="GPL",'CASE DATA'!F220="DEF"),IF('CASE DATA'!G220="YES","License &amp; registration","Registration only"),"Z - Neither license nor registration"),"Z - no debt")</f>
        <v>Z - no debt</v>
      </c>
      <c r="D218" s="322">
        <f>SUM('CASE DATA'!I220:R220)</f>
        <v>0</v>
      </c>
    </row>
    <row r="219" spans="1:4" x14ac:dyDescent="0.3">
      <c r="A219" s="152" t="str">
        <f xml:space="preserve"> IF('CASE DATA'!A221="","",'CASE DATA'!A221)</f>
        <v/>
      </c>
      <c r="B219" s="152">
        <f xml:space="preserve"> 'CASE DATA'!B221</f>
        <v>0</v>
      </c>
      <c r="C219" s="152" t="str">
        <f>IF(SUM('CASE DATA'!I221:R221)&gt;0,IF(OR('CASE DATA'!F221="GTR",'CASE DATA'!F221="GPL",'CASE DATA'!F221="DEF"),IF('CASE DATA'!G221="YES","License &amp; registration","Registration only"),"Z - Neither license nor registration"),"Z - no debt")</f>
        <v>Z - no debt</v>
      </c>
      <c r="D219" s="322">
        <f>SUM('CASE DATA'!I221:R221)</f>
        <v>0</v>
      </c>
    </row>
    <row r="220" spans="1:4" x14ac:dyDescent="0.3">
      <c r="A220" s="152" t="str">
        <f xml:space="preserve"> IF('CASE DATA'!A222="","",'CASE DATA'!A222)</f>
        <v/>
      </c>
      <c r="B220" s="152">
        <f xml:space="preserve"> 'CASE DATA'!B222</f>
        <v>0</v>
      </c>
      <c r="C220" s="152" t="str">
        <f>IF(SUM('CASE DATA'!I222:R222)&gt;0,IF(OR('CASE DATA'!F222="GTR",'CASE DATA'!F222="GPL",'CASE DATA'!F222="DEF"),IF('CASE DATA'!G222="YES","License &amp; registration","Registration only"),"Z - Neither license nor registration"),"Z - no debt")</f>
        <v>Z - no debt</v>
      </c>
      <c r="D220" s="322">
        <f>SUM('CASE DATA'!I222:R222)</f>
        <v>0</v>
      </c>
    </row>
    <row r="221" spans="1:4" x14ac:dyDescent="0.3">
      <c r="A221" s="152" t="str">
        <f xml:space="preserve"> IF('CASE DATA'!A223="","",'CASE DATA'!A223)</f>
        <v/>
      </c>
      <c r="B221" s="152">
        <f xml:space="preserve"> 'CASE DATA'!B223</f>
        <v>0</v>
      </c>
      <c r="C221" s="152" t="str">
        <f>IF(SUM('CASE DATA'!I223:R223)&gt;0,IF(OR('CASE DATA'!F223="GTR",'CASE DATA'!F223="GPL",'CASE DATA'!F223="DEF"),IF('CASE DATA'!G223="YES","License &amp; registration","Registration only"),"Z - Neither license nor registration"),"Z - no debt")</f>
        <v>Z - no debt</v>
      </c>
      <c r="D221" s="322">
        <f>SUM('CASE DATA'!I223:R223)</f>
        <v>0</v>
      </c>
    </row>
    <row r="222" spans="1:4" x14ac:dyDescent="0.3">
      <c r="A222" s="152" t="str">
        <f xml:space="preserve"> IF('CASE DATA'!A224="","",'CASE DATA'!A224)</f>
        <v/>
      </c>
      <c r="B222" s="152">
        <f xml:space="preserve"> 'CASE DATA'!B224</f>
        <v>0</v>
      </c>
      <c r="C222" s="152" t="str">
        <f>IF(SUM('CASE DATA'!I224:R224)&gt;0,IF(OR('CASE DATA'!F224="GTR",'CASE DATA'!F224="GPL",'CASE DATA'!F224="DEF"),IF('CASE DATA'!G224="YES","License &amp; registration","Registration only"),"Z - Neither license nor registration"),"Z - no debt")</f>
        <v>Z - no debt</v>
      </c>
      <c r="D222" s="322">
        <f>SUM('CASE DATA'!I224:R224)</f>
        <v>0</v>
      </c>
    </row>
    <row r="223" spans="1:4" x14ac:dyDescent="0.3">
      <c r="A223" s="152" t="str">
        <f xml:space="preserve"> IF('CASE DATA'!A225="","",'CASE DATA'!A225)</f>
        <v/>
      </c>
      <c r="B223" s="152">
        <f xml:space="preserve"> 'CASE DATA'!B225</f>
        <v>0</v>
      </c>
      <c r="C223" s="152" t="str">
        <f>IF(SUM('CASE DATA'!I225:R225)&gt;0,IF(OR('CASE DATA'!F225="GTR",'CASE DATA'!F225="GPL",'CASE DATA'!F225="DEF"),IF('CASE DATA'!G225="YES","License &amp; registration","Registration only"),"Z - Neither license nor registration"),"Z - no debt")</f>
        <v>Z - no debt</v>
      </c>
      <c r="D223" s="322">
        <f>SUM('CASE DATA'!I225:R225)</f>
        <v>0</v>
      </c>
    </row>
    <row r="224" spans="1:4" x14ac:dyDescent="0.3">
      <c r="A224" s="152" t="str">
        <f xml:space="preserve"> IF('CASE DATA'!A226="","",'CASE DATA'!A226)</f>
        <v/>
      </c>
      <c r="B224" s="152">
        <f xml:space="preserve"> 'CASE DATA'!B226</f>
        <v>0</v>
      </c>
      <c r="C224" s="152" t="str">
        <f>IF(SUM('CASE DATA'!I226:R226)&gt;0,IF(OR('CASE DATA'!F226="GTR",'CASE DATA'!F226="GPL",'CASE DATA'!F226="DEF"),IF('CASE DATA'!G226="YES","License &amp; registration","Registration only"),"Z - Neither license nor registration"),"Z - no debt")</f>
        <v>Z - no debt</v>
      </c>
      <c r="D224" s="322">
        <f>SUM('CASE DATA'!I226:R226)</f>
        <v>0</v>
      </c>
    </row>
    <row r="225" spans="1:4" x14ac:dyDescent="0.3">
      <c r="A225" s="152" t="str">
        <f xml:space="preserve"> IF('CASE DATA'!A227="","",'CASE DATA'!A227)</f>
        <v/>
      </c>
      <c r="B225" s="152">
        <f xml:space="preserve"> 'CASE DATA'!B227</f>
        <v>0</v>
      </c>
      <c r="C225" s="152" t="str">
        <f>IF(SUM('CASE DATA'!I227:R227)&gt;0,IF(OR('CASE DATA'!F227="GTR",'CASE DATA'!F227="GPL",'CASE DATA'!F227="DEF"),IF('CASE DATA'!G227="YES","License &amp; registration","Registration only"),"Z - Neither license nor registration"),"Z - no debt")</f>
        <v>Z - no debt</v>
      </c>
      <c r="D225" s="322">
        <f>SUM('CASE DATA'!I227:R227)</f>
        <v>0</v>
      </c>
    </row>
    <row r="226" spans="1:4" x14ac:dyDescent="0.3">
      <c r="A226" s="152" t="str">
        <f xml:space="preserve"> IF('CASE DATA'!A228="","",'CASE DATA'!A228)</f>
        <v/>
      </c>
      <c r="B226" s="152">
        <f xml:space="preserve"> 'CASE DATA'!B228</f>
        <v>0</v>
      </c>
      <c r="C226" s="152" t="str">
        <f>IF(SUM('CASE DATA'!I228:R228)&gt;0,IF(OR('CASE DATA'!F228="GTR",'CASE DATA'!F228="GPL",'CASE DATA'!F228="DEF"),IF('CASE DATA'!G228="YES","License &amp; registration","Registration only"),"Z - Neither license nor registration"),"Z - no debt")</f>
        <v>Z - no debt</v>
      </c>
      <c r="D226" s="322">
        <f>SUM('CASE DATA'!I228:R228)</f>
        <v>0</v>
      </c>
    </row>
    <row r="227" spans="1:4" x14ac:dyDescent="0.3">
      <c r="A227" s="152" t="str">
        <f xml:space="preserve"> IF('CASE DATA'!A229="","",'CASE DATA'!A229)</f>
        <v/>
      </c>
      <c r="B227" s="152">
        <f xml:space="preserve"> 'CASE DATA'!B229</f>
        <v>0</v>
      </c>
      <c r="C227" s="152" t="str">
        <f>IF(SUM('CASE DATA'!I229:R229)&gt;0,IF(OR('CASE DATA'!F229="GTR",'CASE DATA'!F229="GPL",'CASE DATA'!F229="DEF"),IF('CASE DATA'!G229="YES","License &amp; registration","Registration only"),"Z - Neither license nor registration"),"Z - no debt")</f>
        <v>Z - no debt</v>
      </c>
      <c r="D227" s="322">
        <f>SUM('CASE DATA'!I229:R229)</f>
        <v>0</v>
      </c>
    </row>
    <row r="228" spans="1:4" x14ac:dyDescent="0.3">
      <c r="A228" s="152" t="str">
        <f xml:space="preserve"> IF('CASE DATA'!A230="","",'CASE DATA'!A230)</f>
        <v/>
      </c>
      <c r="B228" s="152">
        <f xml:space="preserve"> 'CASE DATA'!B230</f>
        <v>0</v>
      </c>
      <c r="C228" s="152" t="str">
        <f>IF(SUM('CASE DATA'!I230:R230)&gt;0,IF(OR('CASE DATA'!F230="GTR",'CASE DATA'!F230="GPL",'CASE DATA'!F230="DEF"),IF('CASE DATA'!G230="YES","License &amp; registration","Registration only"),"Z - Neither license nor registration"),"Z - no debt")</f>
        <v>Z - no debt</v>
      </c>
      <c r="D228" s="322">
        <f>SUM('CASE DATA'!I230:R230)</f>
        <v>0</v>
      </c>
    </row>
    <row r="229" spans="1:4" x14ac:dyDescent="0.3">
      <c r="A229" s="152" t="str">
        <f xml:space="preserve"> IF('CASE DATA'!A231="","",'CASE DATA'!A231)</f>
        <v/>
      </c>
      <c r="B229" s="152">
        <f xml:space="preserve"> 'CASE DATA'!B231</f>
        <v>0</v>
      </c>
      <c r="C229" s="152" t="str">
        <f>IF(SUM('CASE DATA'!I231:R231)&gt;0,IF(OR('CASE DATA'!F231="GTR",'CASE DATA'!F231="GPL",'CASE DATA'!F231="DEF"),IF('CASE DATA'!G231="YES","License &amp; registration","Registration only"),"Z - Neither license nor registration"),"Z - no debt")</f>
        <v>Z - no debt</v>
      </c>
      <c r="D229" s="322">
        <f>SUM('CASE DATA'!I231:R231)</f>
        <v>0</v>
      </c>
    </row>
    <row r="230" spans="1:4" x14ac:dyDescent="0.3">
      <c r="A230" s="152" t="str">
        <f xml:space="preserve"> IF('CASE DATA'!A232="","",'CASE DATA'!A232)</f>
        <v/>
      </c>
      <c r="B230" s="152">
        <f xml:space="preserve"> 'CASE DATA'!B232</f>
        <v>0</v>
      </c>
      <c r="C230" s="152" t="str">
        <f>IF(SUM('CASE DATA'!I232:R232)&gt;0,IF(OR('CASE DATA'!F232="GTR",'CASE DATA'!F232="GPL",'CASE DATA'!F232="DEF"),IF('CASE DATA'!G232="YES","License &amp; registration","Registration only"),"Z - Neither license nor registration"),"Z - no debt")</f>
        <v>Z - no debt</v>
      </c>
      <c r="D230" s="322">
        <f>SUM('CASE DATA'!I232:R232)</f>
        <v>0</v>
      </c>
    </row>
    <row r="231" spans="1:4" x14ac:dyDescent="0.3">
      <c r="A231" s="152" t="str">
        <f xml:space="preserve"> IF('CASE DATA'!A233="","",'CASE DATA'!A233)</f>
        <v/>
      </c>
      <c r="B231" s="152">
        <f xml:space="preserve"> 'CASE DATA'!B233</f>
        <v>0</v>
      </c>
      <c r="C231" s="152" t="str">
        <f>IF(SUM('CASE DATA'!I233:R233)&gt;0,IF(OR('CASE DATA'!F233="GTR",'CASE DATA'!F233="GPL",'CASE DATA'!F233="DEF"),IF('CASE DATA'!G233="YES","License &amp; registration","Registration only"),"Z - Neither license nor registration"),"Z - no debt")</f>
        <v>Z - no debt</v>
      </c>
      <c r="D231" s="322">
        <f>SUM('CASE DATA'!I233:R233)</f>
        <v>0</v>
      </c>
    </row>
    <row r="232" spans="1:4" x14ac:dyDescent="0.3">
      <c r="A232" s="152" t="str">
        <f xml:space="preserve"> IF('CASE DATA'!A234="","",'CASE DATA'!A234)</f>
        <v/>
      </c>
      <c r="B232" s="152">
        <f xml:space="preserve"> 'CASE DATA'!B234</f>
        <v>0</v>
      </c>
      <c r="C232" s="152" t="str">
        <f>IF(SUM('CASE DATA'!I234:R234)&gt;0,IF(OR('CASE DATA'!F234="GTR",'CASE DATA'!F234="GPL",'CASE DATA'!F234="DEF"),IF('CASE DATA'!G234="YES","License &amp; registration","Registration only"),"Z - Neither license nor registration"),"Z - no debt")</f>
        <v>Z - no debt</v>
      </c>
      <c r="D232" s="322">
        <f>SUM('CASE DATA'!I234:R234)</f>
        <v>0</v>
      </c>
    </row>
    <row r="233" spans="1:4" x14ac:dyDescent="0.3">
      <c r="A233" s="152" t="str">
        <f xml:space="preserve"> IF('CASE DATA'!A235="","",'CASE DATA'!A235)</f>
        <v/>
      </c>
      <c r="B233" s="152">
        <f xml:space="preserve"> 'CASE DATA'!B235</f>
        <v>0</v>
      </c>
      <c r="C233" s="152" t="str">
        <f>IF(SUM('CASE DATA'!I235:R235)&gt;0,IF(OR('CASE DATA'!F235="GTR",'CASE DATA'!F235="GPL",'CASE DATA'!F235="DEF"),IF('CASE DATA'!G235="YES","License &amp; registration","Registration only"),"Z - Neither license nor registration"),"Z - no debt")</f>
        <v>Z - no debt</v>
      </c>
      <c r="D233" s="322">
        <f>SUM('CASE DATA'!I235:R235)</f>
        <v>0</v>
      </c>
    </row>
    <row r="234" spans="1:4" x14ac:dyDescent="0.3">
      <c r="A234" s="152" t="str">
        <f xml:space="preserve"> IF('CASE DATA'!A236="","",'CASE DATA'!A236)</f>
        <v/>
      </c>
      <c r="B234" s="152">
        <f xml:space="preserve"> 'CASE DATA'!B236</f>
        <v>0</v>
      </c>
      <c r="C234" s="152" t="str">
        <f>IF(SUM('CASE DATA'!I236:R236)&gt;0,IF(OR('CASE DATA'!F236="GTR",'CASE DATA'!F236="GPL",'CASE DATA'!F236="DEF"),IF('CASE DATA'!G236="YES","License &amp; registration","Registration only"),"Z - Neither license nor registration"),"Z - no debt")</f>
        <v>Z - no debt</v>
      </c>
      <c r="D234" s="322">
        <f>SUM('CASE DATA'!I236:R236)</f>
        <v>0</v>
      </c>
    </row>
    <row r="235" spans="1:4" x14ac:dyDescent="0.3">
      <c r="A235" s="152" t="str">
        <f xml:space="preserve"> IF('CASE DATA'!A237="","",'CASE DATA'!A237)</f>
        <v/>
      </c>
      <c r="B235" s="152">
        <f xml:space="preserve"> 'CASE DATA'!B237</f>
        <v>0</v>
      </c>
      <c r="C235" s="152" t="str">
        <f>IF(SUM('CASE DATA'!I237:R237)&gt;0,IF(OR('CASE DATA'!F237="GTR",'CASE DATA'!F237="GPL",'CASE DATA'!F237="DEF"),IF('CASE DATA'!G237="YES","License &amp; registration","Registration only"),"Z - Neither license nor registration"),"Z - no debt")</f>
        <v>Z - no debt</v>
      </c>
      <c r="D235" s="322">
        <f>SUM('CASE DATA'!I237:R237)</f>
        <v>0</v>
      </c>
    </row>
    <row r="236" spans="1:4" x14ac:dyDescent="0.3">
      <c r="A236" s="152" t="str">
        <f xml:space="preserve"> IF('CASE DATA'!A238="","",'CASE DATA'!A238)</f>
        <v/>
      </c>
      <c r="B236" s="152">
        <f xml:space="preserve"> 'CASE DATA'!B238</f>
        <v>0</v>
      </c>
      <c r="C236" s="152" t="str">
        <f>IF(SUM('CASE DATA'!I238:R238)&gt;0,IF(OR('CASE DATA'!F238="GTR",'CASE DATA'!F238="GPL",'CASE DATA'!F238="DEF"),IF('CASE DATA'!G238="YES","License &amp; registration","Registration only"),"Z - Neither license nor registration"),"Z - no debt")</f>
        <v>Z - no debt</v>
      </c>
      <c r="D236" s="322">
        <f>SUM('CASE DATA'!I238:R238)</f>
        <v>0</v>
      </c>
    </row>
    <row r="237" spans="1:4" x14ac:dyDescent="0.3">
      <c r="A237" s="152" t="str">
        <f xml:space="preserve"> IF('CASE DATA'!A239="","",'CASE DATA'!A239)</f>
        <v/>
      </c>
      <c r="B237" s="152">
        <f xml:space="preserve"> 'CASE DATA'!B239</f>
        <v>0</v>
      </c>
      <c r="C237" s="152" t="str">
        <f>IF(SUM('CASE DATA'!I239:R239)&gt;0,IF(OR('CASE DATA'!F239="GTR",'CASE DATA'!F239="GPL",'CASE DATA'!F239="DEF"),IF('CASE DATA'!G239="YES","License &amp; registration","Registration only"),"Z - Neither license nor registration"),"Z - no debt")</f>
        <v>Z - no debt</v>
      </c>
      <c r="D237" s="322">
        <f>SUM('CASE DATA'!I239:R239)</f>
        <v>0</v>
      </c>
    </row>
    <row r="238" spans="1:4" x14ac:dyDescent="0.3">
      <c r="A238" s="152" t="str">
        <f xml:space="preserve"> IF('CASE DATA'!A240="","",'CASE DATA'!A240)</f>
        <v/>
      </c>
      <c r="B238" s="152">
        <f xml:space="preserve"> 'CASE DATA'!B240</f>
        <v>0</v>
      </c>
      <c r="C238" s="152" t="str">
        <f>IF(SUM('CASE DATA'!I240:R240)&gt;0,IF(OR('CASE DATA'!F240="GTR",'CASE DATA'!F240="GPL",'CASE DATA'!F240="DEF"),IF('CASE DATA'!G240="YES","License &amp; registration","Registration only"),"Z - Neither license nor registration"),"Z - no debt")</f>
        <v>Z - no debt</v>
      </c>
      <c r="D238" s="322">
        <f>SUM('CASE DATA'!I240:R240)</f>
        <v>0</v>
      </c>
    </row>
    <row r="239" spans="1:4" x14ac:dyDescent="0.3">
      <c r="A239" s="152" t="str">
        <f xml:space="preserve"> IF('CASE DATA'!A241="","",'CASE DATA'!A241)</f>
        <v/>
      </c>
      <c r="B239" s="152">
        <f xml:space="preserve"> 'CASE DATA'!B241</f>
        <v>0</v>
      </c>
      <c r="C239" s="152" t="str">
        <f>IF(SUM('CASE DATA'!I241:R241)&gt;0,IF(OR('CASE DATA'!F241="GTR",'CASE DATA'!F241="GPL",'CASE DATA'!F241="DEF"),IF('CASE DATA'!G241="YES","License &amp; registration","Registration only"),"Z - Neither license nor registration"),"Z - no debt")</f>
        <v>Z - no debt</v>
      </c>
      <c r="D239" s="322">
        <f>SUM('CASE DATA'!I241:R241)</f>
        <v>0</v>
      </c>
    </row>
    <row r="240" spans="1:4" x14ac:dyDescent="0.3">
      <c r="A240" s="152" t="str">
        <f xml:space="preserve"> IF('CASE DATA'!A242="","",'CASE DATA'!A242)</f>
        <v/>
      </c>
      <c r="B240" s="152">
        <f xml:space="preserve"> 'CASE DATA'!B242</f>
        <v>0</v>
      </c>
      <c r="C240" s="152" t="str">
        <f>IF(SUM('CASE DATA'!I242:R242)&gt;0,IF(OR('CASE DATA'!F242="GTR",'CASE DATA'!F242="GPL",'CASE DATA'!F242="DEF"),IF('CASE DATA'!G242="YES","License &amp; registration","Registration only"),"Z - Neither license nor registration"),"Z - no debt")</f>
        <v>Z - no debt</v>
      </c>
      <c r="D240" s="322">
        <f>SUM('CASE DATA'!I242:R242)</f>
        <v>0</v>
      </c>
    </row>
    <row r="241" spans="1:4" x14ac:dyDescent="0.3">
      <c r="A241" s="152" t="str">
        <f xml:space="preserve"> IF('CASE DATA'!A243="","",'CASE DATA'!A243)</f>
        <v/>
      </c>
      <c r="B241" s="152">
        <f xml:space="preserve"> 'CASE DATA'!B243</f>
        <v>0</v>
      </c>
      <c r="C241" s="152" t="str">
        <f>IF(SUM('CASE DATA'!I243:R243)&gt;0,IF(OR('CASE DATA'!F243="GTR",'CASE DATA'!F243="GPL",'CASE DATA'!F243="DEF"),IF('CASE DATA'!G243="YES","License &amp; registration","Registration only"),"Z - Neither license nor registration"),"Z - no debt")</f>
        <v>Z - no debt</v>
      </c>
      <c r="D241" s="322">
        <f>SUM('CASE DATA'!I243:R243)</f>
        <v>0</v>
      </c>
    </row>
    <row r="242" spans="1:4" x14ac:dyDescent="0.3">
      <c r="A242" s="152" t="str">
        <f xml:space="preserve"> IF('CASE DATA'!A244="","",'CASE DATA'!A244)</f>
        <v/>
      </c>
      <c r="B242" s="152">
        <f xml:space="preserve"> 'CASE DATA'!B244</f>
        <v>0</v>
      </c>
      <c r="C242" s="152" t="str">
        <f>IF(SUM('CASE DATA'!I244:R244)&gt;0,IF(OR('CASE DATA'!F244="GTR",'CASE DATA'!F244="GPL",'CASE DATA'!F244="DEF"),IF('CASE DATA'!G244="YES","License &amp; registration","Registration only"),"Z - Neither license nor registration"),"Z - no debt")</f>
        <v>Z - no debt</v>
      </c>
      <c r="D242" s="322">
        <f>SUM('CASE DATA'!I244:R244)</f>
        <v>0</v>
      </c>
    </row>
    <row r="243" spans="1:4" x14ac:dyDescent="0.3">
      <c r="A243" s="152" t="str">
        <f xml:space="preserve"> IF('CASE DATA'!A245="","",'CASE DATA'!A245)</f>
        <v/>
      </c>
      <c r="B243" s="152">
        <f xml:space="preserve"> 'CASE DATA'!B245</f>
        <v>0</v>
      </c>
      <c r="C243" s="152" t="str">
        <f>IF(SUM('CASE DATA'!I245:R245)&gt;0,IF(OR('CASE DATA'!F245="GTR",'CASE DATA'!F245="GPL",'CASE DATA'!F245="DEF"),IF('CASE DATA'!G245="YES","License &amp; registration","Registration only"),"Z - Neither license nor registration"),"Z - no debt")</f>
        <v>Z - no debt</v>
      </c>
      <c r="D243" s="322">
        <f>SUM('CASE DATA'!I245:R245)</f>
        <v>0</v>
      </c>
    </row>
    <row r="244" spans="1:4" x14ac:dyDescent="0.3">
      <c r="A244" s="152" t="str">
        <f xml:space="preserve"> IF('CASE DATA'!A246="","",'CASE DATA'!A246)</f>
        <v/>
      </c>
      <c r="B244" s="152">
        <f xml:space="preserve"> 'CASE DATA'!B246</f>
        <v>0</v>
      </c>
      <c r="C244" s="152" t="str">
        <f>IF(SUM('CASE DATA'!I246:R246)&gt;0,IF(OR('CASE DATA'!F246="GTR",'CASE DATA'!F246="GPL",'CASE DATA'!F246="DEF"),IF('CASE DATA'!G246="YES","License &amp; registration","Registration only"),"Z - Neither license nor registration"),"Z - no debt")</f>
        <v>Z - no debt</v>
      </c>
      <c r="D244" s="322">
        <f>SUM('CASE DATA'!I246:R246)</f>
        <v>0</v>
      </c>
    </row>
    <row r="245" spans="1:4" x14ac:dyDescent="0.3">
      <c r="A245" s="152" t="str">
        <f xml:space="preserve"> IF('CASE DATA'!A247="","",'CASE DATA'!A247)</f>
        <v/>
      </c>
      <c r="B245" s="152">
        <f xml:space="preserve"> 'CASE DATA'!B247</f>
        <v>0</v>
      </c>
      <c r="C245" s="152" t="str">
        <f>IF(SUM('CASE DATA'!I247:R247)&gt;0,IF(OR('CASE DATA'!F247="GTR",'CASE DATA'!F247="GPL",'CASE DATA'!F247="DEF"),IF('CASE DATA'!G247="YES","License &amp; registration","Registration only"),"Z - Neither license nor registration"),"Z - no debt")</f>
        <v>Z - no debt</v>
      </c>
      <c r="D245" s="322">
        <f>SUM('CASE DATA'!I247:R247)</f>
        <v>0</v>
      </c>
    </row>
    <row r="246" spans="1:4" x14ac:dyDescent="0.3">
      <c r="A246" s="152" t="str">
        <f xml:space="preserve"> IF('CASE DATA'!A248="","",'CASE DATA'!A248)</f>
        <v/>
      </c>
      <c r="B246" s="152">
        <f xml:space="preserve"> 'CASE DATA'!B248</f>
        <v>0</v>
      </c>
      <c r="C246" s="152" t="str">
        <f>IF(SUM('CASE DATA'!I248:R248)&gt;0,IF(OR('CASE DATA'!F248="GTR",'CASE DATA'!F248="GPL",'CASE DATA'!F248="DEF"),IF('CASE DATA'!G248="YES","License &amp; registration","Registration only"),"Z - Neither license nor registration"),"Z - no debt")</f>
        <v>Z - no debt</v>
      </c>
      <c r="D246" s="322">
        <f>SUM('CASE DATA'!I248:R248)</f>
        <v>0</v>
      </c>
    </row>
    <row r="247" spans="1:4" x14ac:dyDescent="0.3">
      <c r="A247" s="152" t="str">
        <f xml:space="preserve"> IF('CASE DATA'!A249="","",'CASE DATA'!A249)</f>
        <v/>
      </c>
      <c r="B247" s="152">
        <f xml:space="preserve"> 'CASE DATA'!B249</f>
        <v>0</v>
      </c>
      <c r="C247" s="152" t="str">
        <f>IF(SUM('CASE DATA'!I249:R249)&gt;0,IF(OR('CASE DATA'!F249="GTR",'CASE DATA'!F249="GPL",'CASE DATA'!F249="DEF"),IF('CASE DATA'!G249="YES","License &amp; registration","Registration only"),"Z - Neither license nor registration"),"Z - no debt")</f>
        <v>Z - no debt</v>
      </c>
      <c r="D247" s="322">
        <f>SUM('CASE DATA'!I249:R249)</f>
        <v>0</v>
      </c>
    </row>
    <row r="248" spans="1:4" x14ac:dyDescent="0.3">
      <c r="A248" s="152" t="str">
        <f xml:space="preserve"> IF('CASE DATA'!A250="","",'CASE DATA'!A250)</f>
        <v/>
      </c>
      <c r="B248" s="152">
        <f xml:space="preserve"> 'CASE DATA'!B250</f>
        <v>0</v>
      </c>
      <c r="C248" s="152" t="str">
        <f>IF(SUM('CASE DATA'!I250:R250)&gt;0,IF(OR('CASE DATA'!F250="GTR",'CASE DATA'!F250="GPL",'CASE DATA'!F250="DEF"),IF('CASE DATA'!G250="YES","License &amp; registration","Registration only"),"Z - Neither license nor registration"),"Z - no debt")</f>
        <v>Z - no debt</v>
      </c>
      <c r="D248" s="322">
        <f>SUM('CASE DATA'!I250:R250)</f>
        <v>0</v>
      </c>
    </row>
    <row r="249" spans="1:4" x14ac:dyDescent="0.3">
      <c r="A249" s="152" t="str">
        <f xml:space="preserve"> IF('CASE DATA'!A251="","",'CASE DATA'!A251)</f>
        <v/>
      </c>
      <c r="B249" s="152">
        <f xml:space="preserve"> 'CASE DATA'!B251</f>
        <v>0</v>
      </c>
      <c r="C249" s="152" t="str">
        <f>IF(SUM('CASE DATA'!I251:R251)&gt;0,IF(OR('CASE DATA'!F251="GTR",'CASE DATA'!F251="GPL",'CASE DATA'!F251="DEF"),IF('CASE DATA'!G251="YES","License &amp; registration","Registration only"),"Z - Neither license nor registration"),"Z - no debt")</f>
        <v>Z - no debt</v>
      </c>
      <c r="D249" s="322">
        <f>SUM('CASE DATA'!I251:R251)</f>
        <v>0</v>
      </c>
    </row>
    <row r="250" spans="1:4" x14ac:dyDescent="0.3">
      <c r="A250" s="152" t="str">
        <f xml:space="preserve"> IF('CASE DATA'!A252="","",'CASE DATA'!A252)</f>
        <v/>
      </c>
      <c r="B250" s="152">
        <f xml:space="preserve"> 'CASE DATA'!B252</f>
        <v>0</v>
      </c>
      <c r="C250" s="152" t="str">
        <f>IF(SUM('CASE DATA'!I252:R252)&gt;0,IF(OR('CASE DATA'!F252="GTR",'CASE DATA'!F252="GPL",'CASE DATA'!F252="DEF"),IF('CASE DATA'!G252="YES","License &amp; registration","Registration only"),"Z - Neither license nor registration"),"Z - no debt")</f>
        <v>Z - no debt</v>
      </c>
      <c r="D250" s="322">
        <f>SUM('CASE DATA'!I252:R252)</f>
        <v>0</v>
      </c>
    </row>
    <row r="251" spans="1:4" x14ac:dyDescent="0.3">
      <c r="A251" s="152" t="str">
        <f xml:space="preserve"> IF('CASE DATA'!A253="","",'CASE DATA'!A253)</f>
        <v/>
      </c>
      <c r="B251" s="152">
        <f xml:space="preserve"> 'CASE DATA'!B253</f>
        <v>0</v>
      </c>
      <c r="C251" s="152" t="str">
        <f>IF(SUM('CASE DATA'!I253:R253)&gt;0,IF(OR('CASE DATA'!F253="GTR",'CASE DATA'!F253="GPL",'CASE DATA'!F253="DEF"),IF('CASE DATA'!G253="YES","License &amp; registration","Registration only"),"Z - Neither license nor registration"),"Z - no debt")</f>
        <v>Z - no debt</v>
      </c>
      <c r="D251" s="322">
        <f>SUM('CASE DATA'!I253:R253)</f>
        <v>0</v>
      </c>
    </row>
    <row r="252" spans="1:4" x14ac:dyDescent="0.3">
      <c r="A252" s="152" t="str">
        <f xml:space="preserve"> IF('CASE DATA'!A254="","",'CASE DATA'!A254)</f>
        <v/>
      </c>
      <c r="B252" s="152">
        <f xml:space="preserve"> 'CASE DATA'!B254</f>
        <v>0</v>
      </c>
      <c r="C252" s="152" t="str">
        <f>IF(SUM('CASE DATA'!I254:R254)&gt;0,IF(OR('CASE DATA'!F254="GTR",'CASE DATA'!F254="GPL",'CASE DATA'!F254="DEF"),IF('CASE DATA'!G254="YES","License &amp; registration","Registration only"),"Z - Neither license nor registration"),"Z - no debt")</f>
        <v>Z - no debt</v>
      </c>
      <c r="D252" s="322">
        <f>SUM('CASE DATA'!I254:R254)</f>
        <v>0</v>
      </c>
    </row>
    <row r="253" spans="1:4" x14ac:dyDescent="0.3">
      <c r="A253" s="152" t="str">
        <f xml:space="preserve"> IF('CASE DATA'!A255="","",'CASE DATA'!A255)</f>
        <v/>
      </c>
      <c r="B253" s="152">
        <f xml:space="preserve"> 'CASE DATA'!B255</f>
        <v>0</v>
      </c>
      <c r="C253" s="152" t="str">
        <f>IF(SUM('CASE DATA'!I255:R255)&gt;0,IF(OR('CASE DATA'!F255="GTR",'CASE DATA'!F255="GPL",'CASE DATA'!F255="DEF"),IF('CASE DATA'!G255="YES","License &amp; registration","Registration only"),"Z - Neither license nor registration"),"Z - no debt")</f>
        <v>Z - no debt</v>
      </c>
      <c r="D253" s="322">
        <f>SUM('CASE DATA'!I255:R255)</f>
        <v>0</v>
      </c>
    </row>
    <row r="254" spans="1:4" x14ac:dyDescent="0.3">
      <c r="A254" s="152" t="str">
        <f xml:space="preserve"> IF('CASE DATA'!A256="","",'CASE DATA'!A256)</f>
        <v/>
      </c>
      <c r="B254" s="152">
        <f xml:space="preserve"> 'CASE DATA'!B256</f>
        <v>0</v>
      </c>
      <c r="C254" s="152" t="str">
        <f>IF(SUM('CASE DATA'!I256:R256)&gt;0,IF(OR('CASE DATA'!F256="GTR",'CASE DATA'!F256="GPL",'CASE DATA'!F256="DEF"),IF('CASE DATA'!G256="YES","License &amp; registration","Registration only"),"Z - Neither license nor registration"),"Z - no debt")</f>
        <v>Z - no debt</v>
      </c>
      <c r="D254" s="322">
        <f>SUM('CASE DATA'!I256:R256)</f>
        <v>0</v>
      </c>
    </row>
    <row r="255" spans="1:4" x14ac:dyDescent="0.3">
      <c r="A255" s="152" t="str">
        <f xml:space="preserve"> IF('CASE DATA'!A257="","",'CASE DATA'!A257)</f>
        <v/>
      </c>
      <c r="B255" s="152">
        <f xml:space="preserve"> 'CASE DATA'!B257</f>
        <v>0</v>
      </c>
      <c r="C255" s="152" t="str">
        <f>IF(SUM('CASE DATA'!I257:R257)&gt;0,IF(OR('CASE DATA'!F257="GTR",'CASE DATA'!F257="GPL",'CASE DATA'!F257="DEF"),IF('CASE DATA'!G257="YES","License &amp; registration","Registration only"),"Z - Neither license nor registration"),"Z - no debt")</f>
        <v>Z - no debt</v>
      </c>
      <c r="D255" s="322">
        <f>SUM('CASE DATA'!I257:R257)</f>
        <v>0</v>
      </c>
    </row>
    <row r="256" spans="1:4" x14ac:dyDescent="0.3">
      <c r="A256" s="152" t="str">
        <f xml:space="preserve"> IF('CASE DATA'!A258="","",'CASE DATA'!A258)</f>
        <v/>
      </c>
      <c r="B256" s="152">
        <f xml:space="preserve"> 'CASE DATA'!B258</f>
        <v>0</v>
      </c>
      <c r="C256" s="152" t="str">
        <f>IF(SUM('CASE DATA'!I258:R258)&gt;0,IF(OR('CASE DATA'!F258="GTR",'CASE DATA'!F258="GPL",'CASE DATA'!F258="DEF"),IF('CASE DATA'!G258="YES","License &amp; registration","Registration only"),"Z - Neither license nor registration"),"Z - no debt")</f>
        <v>Z - no debt</v>
      </c>
      <c r="D256" s="322">
        <f>SUM('CASE DATA'!I258:R258)</f>
        <v>0</v>
      </c>
    </row>
    <row r="257" spans="1:4" x14ac:dyDescent="0.3">
      <c r="A257" s="152" t="str">
        <f xml:space="preserve"> IF('CASE DATA'!A259="","",'CASE DATA'!A259)</f>
        <v/>
      </c>
      <c r="B257" s="152">
        <f xml:space="preserve"> 'CASE DATA'!B259</f>
        <v>0</v>
      </c>
      <c r="C257" s="152" t="str">
        <f>IF(SUM('CASE DATA'!I259:R259)&gt;0,IF(OR('CASE DATA'!F259="GTR",'CASE DATA'!F259="GPL",'CASE DATA'!F259="DEF"),IF('CASE DATA'!G259="YES","License &amp; registration","Registration only"),"Z - Neither license nor registration"),"Z - no debt")</f>
        <v>Z - no debt</v>
      </c>
      <c r="D257" s="322">
        <f>SUM('CASE DATA'!I259:R259)</f>
        <v>0</v>
      </c>
    </row>
    <row r="258" spans="1:4" x14ac:dyDescent="0.3">
      <c r="A258" s="152" t="str">
        <f xml:space="preserve"> IF('CASE DATA'!A260="","",'CASE DATA'!A260)</f>
        <v/>
      </c>
      <c r="B258" s="152">
        <f xml:space="preserve"> 'CASE DATA'!B260</f>
        <v>0</v>
      </c>
      <c r="C258" s="152" t="str">
        <f>IF(SUM('CASE DATA'!I260:R260)&gt;0,IF(OR('CASE DATA'!F260="GTR",'CASE DATA'!F260="GPL",'CASE DATA'!F260="DEF"),IF('CASE DATA'!G260="YES","License &amp; registration","Registration only"),"Z - Neither license nor registration"),"Z - no debt")</f>
        <v>Z - no debt</v>
      </c>
      <c r="D258" s="322">
        <f>SUM('CASE DATA'!I260:R260)</f>
        <v>0</v>
      </c>
    </row>
    <row r="259" spans="1:4" x14ac:dyDescent="0.3">
      <c r="A259" s="152" t="str">
        <f xml:space="preserve"> IF('CASE DATA'!A261="","",'CASE DATA'!A261)</f>
        <v/>
      </c>
      <c r="B259" s="152">
        <f xml:space="preserve"> 'CASE DATA'!B261</f>
        <v>0</v>
      </c>
      <c r="C259" s="152" t="str">
        <f>IF(SUM('CASE DATA'!I261:R261)&gt;0,IF(OR('CASE DATA'!F261="GTR",'CASE DATA'!F261="GPL",'CASE DATA'!F261="DEF"),IF('CASE DATA'!G261="YES","License &amp; registration","Registration only"),"Z - Neither license nor registration"),"Z - no debt")</f>
        <v>Z - no debt</v>
      </c>
      <c r="D259" s="322">
        <f>SUM('CASE DATA'!I261:R261)</f>
        <v>0</v>
      </c>
    </row>
    <row r="260" spans="1:4" x14ac:dyDescent="0.3">
      <c r="A260" s="152" t="str">
        <f xml:space="preserve"> IF('CASE DATA'!A262="","",'CASE DATA'!A262)</f>
        <v/>
      </c>
      <c r="B260" s="152">
        <f xml:space="preserve"> 'CASE DATA'!B262</f>
        <v>0</v>
      </c>
      <c r="C260" s="152" t="str">
        <f>IF(SUM('CASE DATA'!I262:R262)&gt;0,IF(OR('CASE DATA'!F262="GTR",'CASE DATA'!F262="GPL",'CASE DATA'!F262="DEF"),IF('CASE DATA'!G262="YES","License &amp; registration","Registration only"),"Z - Neither license nor registration"),"Z - no debt")</f>
        <v>Z - no debt</v>
      </c>
      <c r="D260" s="322">
        <f>SUM('CASE DATA'!I262:R262)</f>
        <v>0</v>
      </c>
    </row>
    <row r="261" spans="1:4" x14ac:dyDescent="0.3">
      <c r="A261" s="152" t="str">
        <f xml:space="preserve"> IF('CASE DATA'!A263="","",'CASE DATA'!A263)</f>
        <v/>
      </c>
      <c r="B261" s="152">
        <f xml:space="preserve"> 'CASE DATA'!B263</f>
        <v>0</v>
      </c>
      <c r="C261" s="152" t="str">
        <f>IF(SUM('CASE DATA'!I263:R263)&gt;0,IF(OR('CASE DATA'!F263="GTR",'CASE DATA'!F263="GPL",'CASE DATA'!F263="DEF"),IF('CASE DATA'!G263="YES","License &amp; registration","Registration only"),"Z - Neither license nor registration"),"Z - no debt")</f>
        <v>Z - no debt</v>
      </c>
      <c r="D261" s="322">
        <f>SUM('CASE DATA'!I263:R263)</f>
        <v>0</v>
      </c>
    </row>
    <row r="262" spans="1:4" x14ac:dyDescent="0.3">
      <c r="A262" s="152" t="str">
        <f xml:space="preserve"> IF('CASE DATA'!A264="","",'CASE DATA'!A264)</f>
        <v/>
      </c>
      <c r="B262" s="152">
        <f xml:space="preserve"> 'CASE DATA'!B264</f>
        <v>0</v>
      </c>
      <c r="C262" s="152" t="str">
        <f>IF(SUM('CASE DATA'!I264:R264)&gt;0,IF(OR('CASE DATA'!F264="GTR",'CASE DATA'!F264="GPL",'CASE DATA'!F264="DEF"),IF('CASE DATA'!G264="YES","License &amp; registration","Registration only"),"Z - Neither license nor registration"),"Z - no debt")</f>
        <v>Z - no debt</v>
      </c>
      <c r="D262" s="322">
        <f>SUM('CASE DATA'!I264:R264)</f>
        <v>0</v>
      </c>
    </row>
    <row r="263" spans="1:4" x14ac:dyDescent="0.3">
      <c r="A263" s="152" t="str">
        <f xml:space="preserve"> IF('CASE DATA'!A265="","",'CASE DATA'!A265)</f>
        <v/>
      </c>
      <c r="B263" s="152">
        <f xml:space="preserve"> 'CASE DATA'!B265</f>
        <v>0</v>
      </c>
      <c r="C263" s="152" t="str">
        <f>IF(SUM('CASE DATA'!I265:R265)&gt;0,IF(OR('CASE DATA'!F265="GTR",'CASE DATA'!F265="GPL",'CASE DATA'!F265="DEF"),IF('CASE DATA'!G265="YES","License &amp; registration","Registration only"),"Z - Neither license nor registration"),"Z - no debt")</f>
        <v>Z - no debt</v>
      </c>
      <c r="D263" s="322">
        <f>SUM('CASE DATA'!I265:R265)</f>
        <v>0</v>
      </c>
    </row>
    <row r="264" spans="1:4" x14ac:dyDescent="0.3">
      <c r="A264" s="152" t="str">
        <f xml:space="preserve"> IF('CASE DATA'!A266="","",'CASE DATA'!A266)</f>
        <v/>
      </c>
      <c r="B264" s="152">
        <f xml:space="preserve"> 'CASE DATA'!B266</f>
        <v>0</v>
      </c>
      <c r="C264" s="152" t="str">
        <f>IF(SUM('CASE DATA'!I266:R266)&gt;0,IF(OR('CASE DATA'!F266="GTR",'CASE DATA'!F266="GPL",'CASE DATA'!F266="DEF"),IF('CASE DATA'!G266="YES","License &amp; registration","Registration only"),"Z - Neither license nor registration"),"Z - no debt")</f>
        <v>Z - no debt</v>
      </c>
      <c r="D264" s="322">
        <f>SUM('CASE DATA'!I266:R266)</f>
        <v>0</v>
      </c>
    </row>
    <row r="265" spans="1:4" x14ac:dyDescent="0.3">
      <c r="A265" s="152" t="str">
        <f xml:space="preserve"> IF('CASE DATA'!A267="","",'CASE DATA'!A267)</f>
        <v/>
      </c>
      <c r="B265" s="152">
        <f xml:space="preserve"> 'CASE DATA'!B267</f>
        <v>0</v>
      </c>
      <c r="C265" s="152" t="str">
        <f>IF(SUM('CASE DATA'!I267:R267)&gt;0,IF(OR('CASE DATA'!F267="GTR",'CASE DATA'!F267="GPL",'CASE DATA'!F267="DEF"),IF('CASE DATA'!G267="YES","License &amp; registration","Registration only"),"Z - Neither license nor registration"),"Z - no debt")</f>
        <v>Z - no debt</v>
      </c>
      <c r="D265" s="322">
        <f>SUM('CASE DATA'!I267:R267)</f>
        <v>0</v>
      </c>
    </row>
    <row r="266" spans="1:4" x14ac:dyDescent="0.3">
      <c r="A266" s="152" t="str">
        <f xml:space="preserve"> IF('CASE DATA'!A268="","",'CASE DATA'!A268)</f>
        <v/>
      </c>
      <c r="B266" s="152">
        <f xml:space="preserve"> 'CASE DATA'!B268</f>
        <v>0</v>
      </c>
      <c r="C266" s="152" t="str">
        <f>IF(SUM('CASE DATA'!I268:R268)&gt;0,IF(OR('CASE DATA'!F268="GTR",'CASE DATA'!F268="GPL",'CASE DATA'!F268="DEF"),IF('CASE DATA'!G268="YES","License &amp; registration","Registration only"),"Z - Neither license nor registration"),"Z - no debt")</f>
        <v>Z - no debt</v>
      </c>
      <c r="D266" s="322">
        <f>SUM('CASE DATA'!I268:R268)</f>
        <v>0</v>
      </c>
    </row>
    <row r="267" spans="1:4" x14ac:dyDescent="0.3">
      <c r="A267" s="152" t="str">
        <f xml:space="preserve"> IF('CASE DATA'!A269="","",'CASE DATA'!A269)</f>
        <v/>
      </c>
      <c r="B267" s="152">
        <f xml:space="preserve"> 'CASE DATA'!B269</f>
        <v>0</v>
      </c>
      <c r="C267" s="152" t="str">
        <f>IF(SUM('CASE DATA'!I269:R269)&gt;0,IF(OR('CASE DATA'!F269="GTR",'CASE DATA'!F269="GPL",'CASE DATA'!F269="DEF"),IF('CASE DATA'!G269="YES","License &amp; registration","Registration only"),"Z - Neither license nor registration"),"Z - no debt")</f>
        <v>Z - no debt</v>
      </c>
      <c r="D267" s="322">
        <f>SUM('CASE DATA'!I269:R269)</f>
        <v>0</v>
      </c>
    </row>
    <row r="268" spans="1:4" x14ac:dyDescent="0.3">
      <c r="A268" s="152" t="str">
        <f xml:space="preserve"> IF('CASE DATA'!A270="","",'CASE DATA'!A270)</f>
        <v/>
      </c>
      <c r="B268" s="152">
        <f xml:space="preserve"> 'CASE DATA'!B270</f>
        <v>0</v>
      </c>
      <c r="C268" s="152" t="str">
        <f>IF(SUM('CASE DATA'!I270:R270)&gt;0,IF(OR('CASE DATA'!F270="GTR",'CASE DATA'!F270="GPL",'CASE DATA'!F270="DEF"),IF('CASE DATA'!G270="YES","License &amp; registration","Registration only"),"Z - Neither license nor registration"),"Z - no debt")</f>
        <v>Z - no debt</v>
      </c>
      <c r="D268" s="322">
        <f>SUM('CASE DATA'!I270:R270)</f>
        <v>0</v>
      </c>
    </row>
    <row r="269" spans="1:4" x14ac:dyDescent="0.3">
      <c r="A269" s="152" t="str">
        <f xml:space="preserve"> IF('CASE DATA'!A271="","",'CASE DATA'!A271)</f>
        <v/>
      </c>
      <c r="B269" s="152">
        <f xml:space="preserve"> 'CASE DATA'!B271</f>
        <v>0</v>
      </c>
      <c r="C269" s="152" t="str">
        <f>IF(SUM('CASE DATA'!I271:R271)&gt;0,IF(OR('CASE DATA'!F271="GTR",'CASE DATA'!F271="GPL",'CASE DATA'!F271="DEF"),IF('CASE DATA'!G271="YES","License &amp; registration","Registration only"),"Z - Neither license nor registration"),"Z - no debt")</f>
        <v>Z - no debt</v>
      </c>
      <c r="D269" s="322">
        <f>SUM('CASE DATA'!I271:R271)</f>
        <v>0</v>
      </c>
    </row>
    <row r="270" spans="1:4" x14ac:dyDescent="0.3">
      <c r="A270" s="152" t="str">
        <f xml:space="preserve"> IF('CASE DATA'!A272="","",'CASE DATA'!A272)</f>
        <v/>
      </c>
      <c r="B270" s="152">
        <f xml:space="preserve"> 'CASE DATA'!B272</f>
        <v>0</v>
      </c>
      <c r="C270" s="152" t="str">
        <f>IF(SUM('CASE DATA'!I272:R272)&gt;0,IF(OR('CASE DATA'!F272="GTR",'CASE DATA'!F272="GPL",'CASE DATA'!F272="DEF"),IF('CASE DATA'!G272="YES","License &amp; registration","Registration only"),"Z - Neither license nor registration"),"Z - no debt")</f>
        <v>Z - no debt</v>
      </c>
      <c r="D270" s="322">
        <f>SUM('CASE DATA'!I272:R272)</f>
        <v>0</v>
      </c>
    </row>
    <row r="271" spans="1:4" x14ac:dyDescent="0.3">
      <c r="A271" s="152" t="str">
        <f xml:space="preserve"> IF('CASE DATA'!A273="","",'CASE DATA'!A273)</f>
        <v/>
      </c>
      <c r="B271" s="152">
        <f xml:space="preserve"> 'CASE DATA'!B273</f>
        <v>0</v>
      </c>
      <c r="C271" s="152" t="str">
        <f>IF(SUM('CASE DATA'!I273:R273)&gt;0,IF(OR('CASE DATA'!F273="GTR",'CASE DATA'!F273="GPL",'CASE DATA'!F273="DEF"),IF('CASE DATA'!G273="YES","License &amp; registration","Registration only"),"Z - Neither license nor registration"),"Z - no debt")</f>
        <v>Z - no debt</v>
      </c>
      <c r="D271" s="322">
        <f>SUM('CASE DATA'!I273:R273)</f>
        <v>0</v>
      </c>
    </row>
    <row r="272" spans="1:4" x14ac:dyDescent="0.3">
      <c r="A272" s="152" t="str">
        <f xml:space="preserve"> IF('CASE DATA'!A274="","",'CASE DATA'!A274)</f>
        <v/>
      </c>
      <c r="B272" s="152">
        <f xml:space="preserve"> 'CASE DATA'!B274</f>
        <v>0</v>
      </c>
      <c r="C272" s="152" t="str">
        <f>IF(SUM('CASE DATA'!I274:R274)&gt;0,IF(OR('CASE DATA'!F274="GTR",'CASE DATA'!F274="GPL",'CASE DATA'!F274="DEF"),IF('CASE DATA'!G274="YES","License &amp; registration","Registration only"),"Z - Neither license nor registration"),"Z - no debt")</f>
        <v>Z - no debt</v>
      </c>
      <c r="D272" s="322">
        <f>SUM('CASE DATA'!I274:R274)</f>
        <v>0</v>
      </c>
    </row>
    <row r="273" spans="1:4" x14ac:dyDescent="0.3">
      <c r="A273" s="152" t="str">
        <f xml:space="preserve"> IF('CASE DATA'!A275="","",'CASE DATA'!A275)</f>
        <v/>
      </c>
      <c r="B273" s="152">
        <f xml:space="preserve"> 'CASE DATA'!B275</f>
        <v>0</v>
      </c>
      <c r="C273" s="152" t="str">
        <f>IF(SUM('CASE DATA'!I275:R275)&gt;0,IF(OR('CASE DATA'!F275="GTR",'CASE DATA'!F275="GPL",'CASE DATA'!F275="DEF"),IF('CASE DATA'!G275="YES","License &amp; registration","Registration only"),"Z - Neither license nor registration"),"Z - no debt")</f>
        <v>Z - no debt</v>
      </c>
      <c r="D273" s="322">
        <f>SUM('CASE DATA'!I275:R275)</f>
        <v>0</v>
      </c>
    </row>
    <row r="274" spans="1:4" x14ac:dyDescent="0.3">
      <c r="A274" s="152" t="str">
        <f xml:space="preserve"> IF('CASE DATA'!A276="","",'CASE DATA'!A276)</f>
        <v/>
      </c>
      <c r="B274" s="152">
        <f xml:space="preserve"> 'CASE DATA'!B276</f>
        <v>0</v>
      </c>
      <c r="C274" s="152" t="str">
        <f>IF(SUM('CASE DATA'!I276:R276)&gt;0,IF(OR('CASE DATA'!F276="GTR",'CASE DATA'!F276="GPL",'CASE DATA'!F276="DEF"),IF('CASE DATA'!G276="YES","License &amp; registration","Registration only"),"Z - Neither license nor registration"),"Z - no debt")</f>
        <v>Z - no debt</v>
      </c>
      <c r="D274" s="322">
        <f>SUM('CASE DATA'!I276:R276)</f>
        <v>0</v>
      </c>
    </row>
    <row r="275" spans="1:4" x14ac:dyDescent="0.3">
      <c r="A275" s="152" t="str">
        <f xml:space="preserve"> IF('CASE DATA'!A277="","",'CASE DATA'!A277)</f>
        <v/>
      </c>
      <c r="B275" s="152">
        <f xml:space="preserve"> 'CASE DATA'!B277</f>
        <v>0</v>
      </c>
      <c r="C275" s="152" t="str">
        <f>IF(SUM('CASE DATA'!I277:R277)&gt;0,IF(OR('CASE DATA'!F277="GTR",'CASE DATA'!F277="GPL",'CASE DATA'!F277="DEF"),IF('CASE DATA'!G277="YES","License &amp; registration","Registration only"),"Z - Neither license nor registration"),"Z - no debt")</f>
        <v>Z - no debt</v>
      </c>
      <c r="D275" s="322">
        <f>SUM('CASE DATA'!I277:R277)</f>
        <v>0</v>
      </c>
    </row>
    <row r="276" spans="1:4" x14ac:dyDescent="0.3">
      <c r="A276" s="152" t="str">
        <f xml:space="preserve"> IF('CASE DATA'!A278="","",'CASE DATA'!A278)</f>
        <v/>
      </c>
      <c r="B276" s="152">
        <f xml:space="preserve"> 'CASE DATA'!B278</f>
        <v>0</v>
      </c>
      <c r="C276" s="152" t="str">
        <f>IF(SUM('CASE DATA'!I278:R278)&gt;0,IF(OR('CASE DATA'!F278="GTR",'CASE DATA'!F278="GPL",'CASE DATA'!F278="DEF"),IF('CASE DATA'!G278="YES","License &amp; registration","Registration only"),"Z - Neither license nor registration"),"Z - no debt")</f>
        <v>Z - no debt</v>
      </c>
      <c r="D276" s="322">
        <f>SUM('CASE DATA'!I278:R278)</f>
        <v>0</v>
      </c>
    </row>
    <row r="277" spans="1:4" x14ac:dyDescent="0.3">
      <c r="A277" s="152" t="str">
        <f xml:space="preserve"> IF('CASE DATA'!A279="","",'CASE DATA'!A279)</f>
        <v/>
      </c>
      <c r="B277" s="152">
        <f xml:space="preserve"> 'CASE DATA'!B279</f>
        <v>0</v>
      </c>
      <c r="C277" s="152" t="str">
        <f>IF(SUM('CASE DATA'!I279:R279)&gt;0,IF(OR('CASE DATA'!F279="GTR",'CASE DATA'!F279="GPL",'CASE DATA'!F279="DEF"),IF('CASE DATA'!G279="YES","License &amp; registration","Registration only"),"Z - Neither license nor registration"),"Z - no debt")</f>
        <v>Z - no debt</v>
      </c>
      <c r="D277" s="322">
        <f>SUM('CASE DATA'!I279:R279)</f>
        <v>0</v>
      </c>
    </row>
    <row r="278" spans="1:4" x14ac:dyDescent="0.3">
      <c r="A278" s="152" t="str">
        <f xml:space="preserve"> IF('CASE DATA'!A280="","",'CASE DATA'!A280)</f>
        <v/>
      </c>
      <c r="B278" s="152">
        <f xml:space="preserve"> 'CASE DATA'!B280</f>
        <v>0</v>
      </c>
      <c r="C278" s="152" t="str">
        <f>IF(SUM('CASE DATA'!I280:R280)&gt;0,IF(OR('CASE DATA'!F280="GTR",'CASE DATA'!F280="GPL",'CASE DATA'!F280="DEF"),IF('CASE DATA'!G280="YES","License &amp; registration","Registration only"),"Z - Neither license nor registration"),"Z - no debt")</f>
        <v>Z - no debt</v>
      </c>
      <c r="D278" s="322">
        <f>SUM('CASE DATA'!I280:R280)</f>
        <v>0</v>
      </c>
    </row>
    <row r="279" spans="1:4" x14ac:dyDescent="0.3">
      <c r="A279" s="152" t="str">
        <f xml:space="preserve"> IF('CASE DATA'!A281="","",'CASE DATA'!A281)</f>
        <v/>
      </c>
      <c r="B279" s="152">
        <f xml:space="preserve"> 'CASE DATA'!B281</f>
        <v>0</v>
      </c>
      <c r="C279" s="152" t="str">
        <f>IF(SUM('CASE DATA'!I281:R281)&gt;0,IF(OR('CASE DATA'!F281="GTR",'CASE DATA'!F281="GPL",'CASE DATA'!F281="DEF"),IF('CASE DATA'!G281="YES","License &amp; registration","Registration only"),"Z - Neither license nor registration"),"Z - no debt")</f>
        <v>Z - no debt</v>
      </c>
      <c r="D279" s="322">
        <f>SUM('CASE DATA'!I281:R281)</f>
        <v>0</v>
      </c>
    </row>
    <row r="280" spans="1:4" x14ac:dyDescent="0.3">
      <c r="A280" s="152" t="str">
        <f xml:space="preserve"> IF('CASE DATA'!A282="","",'CASE DATA'!A282)</f>
        <v/>
      </c>
      <c r="B280" s="152">
        <f xml:space="preserve"> 'CASE DATA'!B282</f>
        <v>0</v>
      </c>
      <c r="C280" s="152" t="str">
        <f>IF(SUM('CASE DATA'!I282:R282)&gt;0,IF(OR('CASE DATA'!F282="GTR",'CASE DATA'!F282="GPL",'CASE DATA'!F282="DEF"),IF('CASE DATA'!G282="YES","License &amp; registration","Registration only"),"Z - Neither license nor registration"),"Z - no debt")</f>
        <v>Z - no debt</v>
      </c>
      <c r="D280" s="322">
        <f>SUM('CASE DATA'!I282:R282)</f>
        <v>0</v>
      </c>
    </row>
    <row r="281" spans="1:4" x14ac:dyDescent="0.3">
      <c r="A281" s="152" t="str">
        <f xml:space="preserve"> IF('CASE DATA'!A283="","",'CASE DATA'!A283)</f>
        <v/>
      </c>
      <c r="B281" s="152">
        <f xml:space="preserve"> 'CASE DATA'!B283</f>
        <v>0</v>
      </c>
      <c r="C281" s="152" t="str">
        <f>IF(SUM('CASE DATA'!I283:R283)&gt;0,IF(OR('CASE DATA'!F283="GTR",'CASE DATA'!F283="GPL",'CASE DATA'!F283="DEF"),IF('CASE DATA'!G283="YES","License &amp; registration","Registration only"),"Z - Neither license nor registration"),"Z - no debt")</f>
        <v>Z - no debt</v>
      </c>
      <c r="D281" s="322">
        <f>SUM('CASE DATA'!I283:R283)</f>
        <v>0</v>
      </c>
    </row>
    <row r="282" spans="1:4" x14ac:dyDescent="0.3">
      <c r="A282" s="152" t="str">
        <f xml:space="preserve"> IF('CASE DATA'!A284="","",'CASE DATA'!A284)</f>
        <v/>
      </c>
      <c r="B282" s="152">
        <f xml:space="preserve"> 'CASE DATA'!B284</f>
        <v>0</v>
      </c>
      <c r="C282" s="152" t="str">
        <f>IF(SUM('CASE DATA'!I284:R284)&gt;0,IF(OR('CASE DATA'!F284="GTR",'CASE DATA'!F284="GPL",'CASE DATA'!F284="DEF"),IF('CASE DATA'!G284="YES","License &amp; registration","Registration only"),"Z - Neither license nor registration"),"Z - no debt")</f>
        <v>Z - no debt</v>
      </c>
      <c r="D282" s="322">
        <f>SUM('CASE DATA'!I284:R284)</f>
        <v>0</v>
      </c>
    </row>
    <row r="283" spans="1:4" x14ac:dyDescent="0.3">
      <c r="A283" s="152" t="str">
        <f xml:space="preserve"> IF('CASE DATA'!A285="","",'CASE DATA'!A285)</f>
        <v/>
      </c>
      <c r="B283" s="152">
        <f xml:space="preserve"> 'CASE DATA'!B285</f>
        <v>0</v>
      </c>
      <c r="C283" s="152" t="str">
        <f>IF(SUM('CASE DATA'!I285:R285)&gt;0,IF(OR('CASE DATA'!F285="GTR",'CASE DATA'!F285="GPL",'CASE DATA'!F285="DEF"),IF('CASE DATA'!G285="YES","License &amp; registration","Registration only"),"Z - Neither license nor registration"),"Z - no debt")</f>
        <v>Z - no debt</v>
      </c>
      <c r="D283" s="322">
        <f>SUM('CASE DATA'!I285:R285)</f>
        <v>0</v>
      </c>
    </row>
    <row r="284" spans="1:4" x14ac:dyDescent="0.3">
      <c r="A284" s="152" t="str">
        <f xml:space="preserve"> IF('CASE DATA'!A286="","",'CASE DATA'!A286)</f>
        <v/>
      </c>
      <c r="B284" s="152">
        <f xml:space="preserve"> 'CASE DATA'!B286</f>
        <v>0</v>
      </c>
      <c r="C284" s="152" t="str">
        <f>IF(SUM('CASE DATA'!I286:R286)&gt;0,IF(OR('CASE DATA'!F286="GTR",'CASE DATA'!F286="GPL",'CASE DATA'!F286="DEF"),IF('CASE DATA'!G286="YES","License &amp; registration","Registration only"),"Z - Neither license nor registration"),"Z - no debt")</f>
        <v>Z - no debt</v>
      </c>
      <c r="D284" s="322">
        <f>SUM('CASE DATA'!I286:R286)</f>
        <v>0</v>
      </c>
    </row>
    <row r="285" spans="1:4" x14ac:dyDescent="0.3">
      <c r="A285" s="152" t="str">
        <f xml:space="preserve"> IF('CASE DATA'!A287="","",'CASE DATA'!A287)</f>
        <v/>
      </c>
      <c r="B285" s="152">
        <f xml:space="preserve"> 'CASE DATA'!B287</f>
        <v>0</v>
      </c>
      <c r="C285" s="152" t="str">
        <f>IF(SUM('CASE DATA'!I287:R287)&gt;0,IF(OR('CASE DATA'!F287="GTR",'CASE DATA'!F287="GPL",'CASE DATA'!F287="DEF"),IF('CASE DATA'!G287="YES","License &amp; registration","Registration only"),"Z - Neither license nor registration"),"Z - no debt")</f>
        <v>Z - no debt</v>
      </c>
      <c r="D285" s="322">
        <f>SUM('CASE DATA'!I287:R287)</f>
        <v>0</v>
      </c>
    </row>
    <row r="286" spans="1:4" x14ac:dyDescent="0.3">
      <c r="A286" s="152" t="str">
        <f xml:space="preserve"> IF('CASE DATA'!A288="","",'CASE DATA'!A288)</f>
        <v/>
      </c>
      <c r="B286" s="152">
        <f xml:space="preserve"> 'CASE DATA'!B288</f>
        <v>0</v>
      </c>
      <c r="C286" s="152" t="str">
        <f>IF(SUM('CASE DATA'!I288:R288)&gt;0,IF(OR('CASE DATA'!F288="GTR",'CASE DATA'!F288="GPL",'CASE DATA'!F288="DEF"),IF('CASE DATA'!G288="YES","License &amp; registration","Registration only"),"Z - Neither license nor registration"),"Z - no debt")</f>
        <v>Z - no debt</v>
      </c>
      <c r="D286" s="322">
        <f>SUM('CASE DATA'!I288:R288)</f>
        <v>0</v>
      </c>
    </row>
    <row r="287" spans="1:4" x14ac:dyDescent="0.3">
      <c r="A287" s="152" t="str">
        <f xml:space="preserve"> IF('CASE DATA'!A289="","",'CASE DATA'!A289)</f>
        <v/>
      </c>
      <c r="B287" s="152">
        <f xml:space="preserve"> 'CASE DATA'!B289</f>
        <v>0</v>
      </c>
      <c r="C287" s="152" t="str">
        <f>IF(SUM('CASE DATA'!I289:R289)&gt;0,IF(OR('CASE DATA'!F289="GTR",'CASE DATA'!F289="GPL",'CASE DATA'!F289="DEF"),IF('CASE DATA'!G289="YES","License &amp; registration","Registration only"),"Z - Neither license nor registration"),"Z - no debt")</f>
        <v>Z - no debt</v>
      </c>
      <c r="D287" s="322">
        <f>SUM('CASE DATA'!I289:R289)</f>
        <v>0</v>
      </c>
    </row>
    <row r="288" spans="1:4" x14ac:dyDescent="0.3">
      <c r="A288" s="152" t="str">
        <f xml:space="preserve"> IF('CASE DATA'!A290="","",'CASE DATA'!A290)</f>
        <v/>
      </c>
      <c r="B288" s="152">
        <f xml:space="preserve"> 'CASE DATA'!B290</f>
        <v>0</v>
      </c>
      <c r="C288" s="152" t="str">
        <f>IF(SUM('CASE DATA'!I290:R290)&gt;0,IF(OR('CASE DATA'!F290="GTR",'CASE DATA'!F290="GPL",'CASE DATA'!F290="DEF"),IF('CASE DATA'!G290="YES","License &amp; registration","Registration only"),"Z - Neither license nor registration"),"Z - no debt")</f>
        <v>Z - no debt</v>
      </c>
      <c r="D288" s="322">
        <f>SUM('CASE DATA'!I290:R290)</f>
        <v>0</v>
      </c>
    </row>
    <row r="289" spans="1:4" x14ac:dyDescent="0.3">
      <c r="A289" s="152" t="str">
        <f xml:space="preserve"> IF('CASE DATA'!A291="","",'CASE DATA'!A291)</f>
        <v/>
      </c>
      <c r="B289" s="152">
        <f xml:space="preserve"> 'CASE DATA'!B291</f>
        <v>0</v>
      </c>
      <c r="C289" s="152" t="str">
        <f>IF(SUM('CASE DATA'!I291:R291)&gt;0,IF(OR('CASE DATA'!F291="GTR",'CASE DATA'!F291="GPL",'CASE DATA'!F291="DEF"),IF('CASE DATA'!G291="YES","License &amp; registration","Registration only"),"Z - Neither license nor registration"),"Z - no debt")</f>
        <v>Z - no debt</v>
      </c>
      <c r="D289" s="322">
        <f>SUM('CASE DATA'!I291:R291)</f>
        <v>0</v>
      </c>
    </row>
    <row r="290" spans="1:4" x14ac:dyDescent="0.3">
      <c r="A290" s="152" t="str">
        <f xml:space="preserve"> IF('CASE DATA'!A292="","",'CASE DATA'!A292)</f>
        <v/>
      </c>
      <c r="B290" s="152">
        <f xml:space="preserve"> 'CASE DATA'!B292</f>
        <v>0</v>
      </c>
      <c r="C290" s="152" t="str">
        <f>IF(SUM('CASE DATA'!I292:R292)&gt;0,IF(OR('CASE DATA'!F292="GTR",'CASE DATA'!F292="GPL",'CASE DATA'!F292="DEF"),IF('CASE DATA'!G292="YES","License &amp; registration","Registration only"),"Z - Neither license nor registration"),"Z - no debt")</f>
        <v>Z - no debt</v>
      </c>
      <c r="D290" s="322">
        <f>SUM('CASE DATA'!I292:R292)</f>
        <v>0</v>
      </c>
    </row>
    <row r="291" spans="1:4" x14ac:dyDescent="0.3">
      <c r="A291" s="152" t="str">
        <f xml:space="preserve"> IF('CASE DATA'!A293="","",'CASE DATA'!A293)</f>
        <v/>
      </c>
      <c r="B291" s="152">
        <f xml:space="preserve"> 'CASE DATA'!B293</f>
        <v>0</v>
      </c>
      <c r="C291" s="152" t="str">
        <f>IF(SUM('CASE DATA'!I293:R293)&gt;0,IF(OR('CASE DATA'!F293="GTR",'CASE DATA'!F293="GPL",'CASE DATA'!F293="DEF"),IF('CASE DATA'!G293="YES","License &amp; registration","Registration only"),"Z - Neither license nor registration"),"Z - no debt")</f>
        <v>Z - no debt</v>
      </c>
      <c r="D291" s="322">
        <f>SUM('CASE DATA'!I293:R293)</f>
        <v>0</v>
      </c>
    </row>
    <row r="292" spans="1:4" x14ac:dyDescent="0.3">
      <c r="A292" s="152" t="str">
        <f xml:space="preserve"> IF('CASE DATA'!A294="","",'CASE DATA'!A294)</f>
        <v/>
      </c>
      <c r="B292" s="152">
        <f xml:space="preserve"> 'CASE DATA'!B294</f>
        <v>0</v>
      </c>
      <c r="C292" s="152" t="str">
        <f>IF(SUM('CASE DATA'!I294:R294)&gt;0,IF(OR('CASE DATA'!F294="GTR",'CASE DATA'!F294="GPL",'CASE DATA'!F294="DEF"),IF('CASE DATA'!G294="YES","License &amp; registration","Registration only"),"Z - Neither license nor registration"),"Z - no debt")</f>
        <v>Z - no debt</v>
      </c>
      <c r="D292" s="322">
        <f>SUM('CASE DATA'!I294:R294)</f>
        <v>0</v>
      </c>
    </row>
    <row r="293" spans="1:4" x14ac:dyDescent="0.3">
      <c r="A293" s="152" t="str">
        <f xml:space="preserve"> IF('CASE DATA'!A295="","",'CASE DATA'!A295)</f>
        <v/>
      </c>
      <c r="B293" s="152">
        <f xml:space="preserve"> 'CASE DATA'!B295</f>
        <v>0</v>
      </c>
      <c r="C293" s="152" t="str">
        <f>IF(SUM('CASE DATA'!I295:R295)&gt;0,IF(OR('CASE DATA'!F295="GTR",'CASE DATA'!F295="GPL",'CASE DATA'!F295="DEF"),IF('CASE DATA'!G295="YES","License &amp; registration","Registration only"),"Z - Neither license nor registration"),"Z - no debt")</f>
        <v>Z - no debt</v>
      </c>
      <c r="D293" s="322">
        <f>SUM('CASE DATA'!I295:R295)</f>
        <v>0</v>
      </c>
    </row>
    <row r="294" spans="1:4" x14ac:dyDescent="0.3">
      <c r="A294" s="152" t="str">
        <f xml:space="preserve"> IF('CASE DATA'!A296="","",'CASE DATA'!A296)</f>
        <v/>
      </c>
      <c r="B294" s="152">
        <f xml:space="preserve"> 'CASE DATA'!B296</f>
        <v>0</v>
      </c>
      <c r="C294" s="152" t="str">
        <f>IF(SUM('CASE DATA'!I296:R296)&gt;0,IF(OR('CASE DATA'!F296="GTR",'CASE DATA'!F296="GPL",'CASE DATA'!F296="DEF"),IF('CASE DATA'!G296="YES","License &amp; registration","Registration only"),"Z - Neither license nor registration"),"Z - no debt")</f>
        <v>Z - no debt</v>
      </c>
      <c r="D294" s="322">
        <f>SUM('CASE DATA'!I296:R296)</f>
        <v>0</v>
      </c>
    </row>
    <row r="295" spans="1:4" x14ac:dyDescent="0.3">
      <c r="A295" s="152" t="str">
        <f xml:space="preserve"> IF('CASE DATA'!A297="","",'CASE DATA'!A297)</f>
        <v/>
      </c>
      <c r="B295" s="152">
        <f xml:space="preserve"> 'CASE DATA'!B297</f>
        <v>0</v>
      </c>
      <c r="C295" s="152" t="str">
        <f>IF(SUM('CASE DATA'!I297:R297)&gt;0,IF(OR('CASE DATA'!F297="GTR",'CASE DATA'!F297="GPL",'CASE DATA'!F297="DEF"),IF('CASE DATA'!G297="YES","License &amp; registration","Registration only"),"Z - Neither license nor registration"),"Z - no debt")</f>
        <v>Z - no debt</v>
      </c>
      <c r="D295" s="322">
        <f>SUM('CASE DATA'!I297:R297)</f>
        <v>0</v>
      </c>
    </row>
    <row r="296" spans="1:4" x14ac:dyDescent="0.3">
      <c r="A296" s="152" t="str">
        <f xml:space="preserve"> IF('CASE DATA'!A298="","",'CASE DATA'!A298)</f>
        <v/>
      </c>
      <c r="B296" s="152">
        <f xml:space="preserve"> 'CASE DATA'!B298</f>
        <v>0</v>
      </c>
      <c r="C296" s="152" t="str">
        <f>IF(SUM('CASE DATA'!I298:R298)&gt;0,IF(OR('CASE DATA'!F298="GTR",'CASE DATA'!F298="GPL",'CASE DATA'!F298="DEF"),IF('CASE DATA'!G298="YES","License &amp; registration","Registration only"),"Z - Neither license nor registration"),"Z - no debt")</f>
        <v>Z - no debt</v>
      </c>
      <c r="D296" s="322">
        <f>SUM('CASE DATA'!I298:R298)</f>
        <v>0</v>
      </c>
    </row>
    <row r="297" spans="1:4" x14ac:dyDescent="0.3">
      <c r="A297" s="152" t="str">
        <f xml:space="preserve"> IF('CASE DATA'!A299="","",'CASE DATA'!A299)</f>
        <v/>
      </c>
      <c r="B297" s="152">
        <f xml:space="preserve"> 'CASE DATA'!B299</f>
        <v>0</v>
      </c>
      <c r="C297" s="152" t="str">
        <f>IF(SUM('CASE DATA'!I299:R299)&gt;0,IF(OR('CASE DATA'!F299="GTR",'CASE DATA'!F299="GPL",'CASE DATA'!F299="DEF"),IF('CASE DATA'!G299="YES","License &amp; registration","Registration only"),"Z - Neither license nor registration"),"Z - no debt")</f>
        <v>Z - no debt</v>
      </c>
      <c r="D297" s="322">
        <f>SUM('CASE DATA'!I299:R299)</f>
        <v>0</v>
      </c>
    </row>
    <row r="298" spans="1:4" x14ac:dyDescent="0.3">
      <c r="A298" s="152" t="str">
        <f xml:space="preserve"> IF('CASE DATA'!A300="","",'CASE DATA'!A300)</f>
        <v/>
      </c>
      <c r="B298" s="152">
        <f xml:space="preserve"> 'CASE DATA'!B300</f>
        <v>0</v>
      </c>
      <c r="C298" s="152" t="str">
        <f>IF(SUM('CASE DATA'!I300:R300)&gt;0,IF(OR('CASE DATA'!F300="GTR",'CASE DATA'!F300="GPL",'CASE DATA'!F300="DEF"),IF('CASE DATA'!G300="YES","License &amp; registration","Registration only"),"Z - Neither license nor registration"),"Z - no debt")</f>
        <v>Z - no debt</v>
      </c>
      <c r="D298" s="322">
        <f>SUM('CASE DATA'!I300:R300)</f>
        <v>0</v>
      </c>
    </row>
    <row r="299" spans="1:4" x14ac:dyDescent="0.3">
      <c r="A299" s="152" t="str">
        <f xml:space="preserve"> IF('CASE DATA'!A301="","",'CASE DATA'!A301)</f>
        <v/>
      </c>
      <c r="B299" s="152">
        <f xml:space="preserve"> 'CASE DATA'!B301</f>
        <v>0</v>
      </c>
      <c r="C299" s="152" t="str">
        <f>IF(SUM('CASE DATA'!I301:R301)&gt;0,IF(OR('CASE DATA'!F301="GTR",'CASE DATA'!F301="GPL",'CASE DATA'!F301="DEF"),IF('CASE DATA'!G301="YES","License &amp; registration","Registration only"),"Z - Neither license nor registration"),"Z - no debt")</f>
        <v>Z - no debt</v>
      </c>
      <c r="D299" s="322">
        <f>SUM('CASE DATA'!I301:R301)</f>
        <v>0</v>
      </c>
    </row>
    <row r="300" spans="1:4" x14ac:dyDescent="0.3">
      <c r="A300" s="152" t="str">
        <f xml:space="preserve"> IF('CASE DATA'!A302="","",'CASE DATA'!A302)</f>
        <v/>
      </c>
      <c r="B300" s="152">
        <f xml:space="preserve"> 'CASE DATA'!B302</f>
        <v>0</v>
      </c>
      <c r="C300" s="152" t="str">
        <f>IF(SUM('CASE DATA'!I302:R302)&gt;0,IF(OR('CASE DATA'!F302="GTR",'CASE DATA'!F302="GPL",'CASE DATA'!F302="DEF"),IF('CASE DATA'!G302="YES","License &amp; registration","Registration only"),"Z - Neither license nor registration"),"Z - no debt")</f>
        <v>Z - no debt</v>
      </c>
      <c r="D300" s="322">
        <f>SUM('CASE DATA'!I302:R302)</f>
        <v>0</v>
      </c>
    </row>
  </sheetData>
  <autoFilter ref="A1:D1" xr:uid="{E23ACEFF-D7FB-45BD-BC9A-6D6246C6ADA2}">
    <sortState xmlns:xlrd2="http://schemas.microsoft.com/office/spreadsheetml/2017/richdata2" ref="A2:D300">
      <sortCondition ref="C1"/>
    </sortState>
  </autoFilter>
  <conditionalFormatting sqref="A2">
    <cfRule type="expression" dxfId="49" priority="69">
      <formula>OR($C2="License &amp; registration",$C2="Registration only")</formula>
    </cfRule>
    <cfRule type="expression" dxfId="50" priority="40">
      <formula>OR($C2="Z - Neither license nor registration",$C2="Z - no debt",$D2=0)</formula>
    </cfRule>
  </conditionalFormatting>
  <conditionalFormatting sqref="A3">
    <cfRule type="expression" dxfId="26" priority="11">
      <formula>OR($C3="Z - Neither license nor registration",$C3="Z - no debt",$D3=0)</formula>
    </cfRule>
    <cfRule type="expression" dxfId="27" priority="12">
      <formula>OR($C3="License &amp; registration",$C3="Registration only")</formula>
    </cfRule>
  </conditionalFormatting>
  <conditionalFormatting sqref="A4">
    <cfRule type="expression" dxfId="24" priority="9">
      <formula>OR($C4="Z - Neither license nor registration",$C4="Z - no debt",$D4=0)</formula>
    </cfRule>
    <cfRule type="expression" dxfId="25" priority="10">
      <formula>OR($C4="License &amp; registration",$C4="Registration only")</formula>
    </cfRule>
  </conditionalFormatting>
  <conditionalFormatting sqref="A5">
    <cfRule type="expression" dxfId="22" priority="7">
      <formula>OR($C5="Z - Neither license nor registration",$C5="Z - no debt",$D5=0)</formula>
    </cfRule>
    <cfRule type="expression" dxfId="23" priority="8">
      <formula>OR($C5="License &amp; registration",$C5="Registration only")</formula>
    </cfRule>
  </conditionalFormatting>
  <conditionalFormatting sqref="B2:D5">
    <cfRule type="expression" dxfId="4" priority="5">
      <formula>OR($C2="Z - Neither license nor registration",$C2="Z - no debt",$D2=0)</formula>
    </cfRule>
    <cfRule type="expression" dxfId="5" priority="6">
      <formula>OR($C2="License &amp; registration",$C2="Registration only")</formula>
    </cfRule>
  </conditionalFormatting>
  <conditionalFormatting sqref="A6:A300">
    <cfRule type="expression" dxfId="3" priority="3">
      <formula>OR($C6="Z - Neither license nor registration",$C6="Z - no debt",$D6=0)</formula>
    </cfRule>
    <cfRule type="expression" dxfId="2" priority="4">
      <formula>OR($C6="License &amp; registration",$C6="Registration only")</formula>
    </cfRule>
  </conditionalFormatting>
  <conditionalFormatting sqref="B6:D300">
    <cfRule type="expression" dxfId="1" priority="1">
      <formula>OR($C6="Z - Neither license nor registration",$C6="Z - no debt",$D6=0)</formula>
    </cfRule>
    <cfRule type="expression" dxfId="0" priority="2">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C1" sqref="C1:D1"/>
    </sheetView>
  </sheetViews>
  <sheetFormatPr defaultRowHeight="14.4" x14ac:dyDescent="0.3"/>
  <cols>
    <col min="1" max="4" width="20.77734375" customWidth="1"/>
    <col min="5" max="5" width="10.21875" customWidth="1"/>
  </cols>
  <sheetData>
    <row r="1" spans="1:5" x14ac:dyDescent="0.3">
      <c r="A1" s="216" t="s">
        <v>8</v>
      </c>
      <c r="B1" s="241"/>
      <c r="C1" s="197">
        <f>SUM(C4:C100)</f>
        <v>500</v>
      </c>
      <c r="D1" s="199">
        <f>SUM(D4:D100)</f>
        <v>1000</v>
      </c>
      <c r="E1" s="141">
        <f xml:space="preserve"> SUM(C1:D1)</f>
        <v>1500</v>
      </c>
    </row>
    <row r="2" spans="1:5" x14ac:dyDescent="0.3">
      <c r="A2" s="240" t="s">
        <v>10</v>
      </c>
      <c r="B2" s="215" t="s">
        <v>57</v>
      </c>
      <c r="C2" s="216"/>
      <c r="D2" s="216"/>
      <c r="E2" s="170"/>
    </row>
    <row r="3" spans="1:5" x14ac:dyDescent="0.3">
      <c r="A3" s="240"/>
      <c r="B3" s="134" t="s">
        <v>13</v>
      </c>
      <c r="C3" s="12" t="s">
        <v>58</v>
      </c>
      <c r="D3" s="14" t="s">
        <v>59</v>
      </c>
      <c r="E3" s="141"/>
    </row>
    <row r="4" spans="1:5" x14ac:dyDescent="0.3">
      <c r="A4" s="152" t="str">
        <f xml:space="preserve"> IF('CASE DATA'!A4="","",'CASE DATA'!A4)</f>
        <v>00000STCR000001</v>
      </c>
      <c r="B4" s="168" t="str">
        <f xml:space="preserve"> IF('CASE DATA'!A4&lt;&gt;"",IF('CASE DATA'!F4=0, "open charge", 'CASE DATA'!F4),"")</f>
        <v>GPL</v>
      </c>
      <c r="C4" s="156">
        <f xml:space="preserve"> IF(OR(B4="DISM", B4="JWV", B4="JUV", B4="CIV"), SUM('CASE DATA'!I4:R4), 'CASE DATA'!J4+'CASE DATA'!L4+'CASE DATA'!M4+'CASE DATA'!P4+'CASE DATA'!Q4+'CASE DATA'!R4+'CASE DATA'!K4+'CASE DATA'!O4)</f>
        <v>0</v>
      </c>
      <c r="D4" s="158">
        <f xml:space="preserve"> IF(OR(B4="DISM", B4="JWV", B4="JUV", B4="CIV"), 0, 'CASE DATA'!I4+'CASE DATA'!N4)</f>
        <v>500</v>
      </c>
      <c r="E4" s="170"/>
    </row>
    <row r="5" spans="1:5" x14ac:dyDescent="0.3">
      <c r="A5" s="152" t="str">
        <f xml:space="preserve"> IF('CASE DATA'!A5="","",'CASE DATA'!A5)</f>
        <v>00000STCR000002</v>
      </c>
      <c r="B5" s="168" t="str">
        <f xml:space="preserve"> IF('CASE DATA'!A5&lt;&gt;"",IF('CASE DATA'!F5=0, "open charge", 'CASE DATA'!F5),"")</f>
        <v>DISM</v>
      </c>
      <c r="C5" s="156">
        <f xml:space="preserve"> IF(OR(B5="DISM", B5="JWV", B5="JUV", B5="CIV"), SUM('CASE DATA'!I5:R5), 'CASE DATA'!J5+'CASE DATA'!L5+'CASE DATA'!M5+'CASE DATA'!P5+'CASE DATA'!Q5+'CASE DATA'!R5+'CASE DATA'!K5+'CASE DATA'!O5)</f>
        <v>500</v>
      </c>
      <c r="D5" s="158">
        <f xml:space="preserve"> IF(OR(B5="DISM", B5="JWV", B5="JUV", B5="CIV"), 0, 'CASE DATA'!I5+'CASE DATA'!N5)</f>
        <v>0</v>
      </c>
      <c r="E5" s="170"/>
    </row>
    <row r="6" spans="1:5" x14ac:dyDescent="0.3">
      <c r="A6" s="152" t="str">
        <f xml:space="preserve"> IF('CASE DATA'!A6="","",'CASE DATA'!A6)</f>
        <v>00000STCR000003</v>
      </c>
      <c r="B6" s="168" t="str">
        <f xml:space="preserve"> IF('CASE DATA'!A6&lt;&gt;"",IF('CASE DATA'!F6=0, "open charge", 'CASE DATA'!F6),"")</f>
        <v>GPL</v>
      </c>
      <c r="C6" s="156">
        <f xml:space="preserve"> IF(OR(B6="DISM", B6="JWV", B6="JUV", B6="CIV"), SUM('CASE DATA'!I6:R6), 'CASE DATA'!J6+'CASE DATA'!L6+'CASE DATA'!M6+'CASE DATA'!P6+'CASE DATA'!Q6+'CASE DATA'!R6+'CASE DATA'!K6+'CASE DATA'!O6)</f>
        <v>0</v>
      </c>
      <c r="D6" s="158">
        <f xml:space="preserve"> IF(OR(B6="DISM", B6="JWV", B6="JUV", B6="CIV"), 0, 'CASE DATA'!I6+'CASE DATA'!N6)</f>
        <v>500</v>
      </c>
      <c r="E6" s="170"/>
    </row>
    <row r="7" spans="1:5" x14ac:dyDescent="0.3">
      <c r="A7" s="152" t="str">
        <f xml:space="preserve"> IF('CASE DATA'!A7="","",'CASE DATA'!A7)</f>
        <v>00000STCR000004</v>
      </c>
      <c r="B7" s="168" t="str">
        <f xml:space="preserve"> IF('CASE DATA'!A7&lt;&gt;"",IF('CASE DATA'!F7=0, "open charge", 'CASE DATA'!F7),"")</f>
        <v>GPL</v>
      </c>
      <c r="C7" s="156">
        <f xml:space="preserve"> IF(OR(B7="DISM", B7="JWV", B7="JUV", B7="CIV"), SUM('CASE DATA'!I7:R7), 'CASE DATA'!J7+'CASE DATA'!L7+'CASE DATA'!M7+'CASE DATA'!P7+'CASE DATA'!Q7+'CASE DATA'!R7+'CASE DATA'!K7+'CASE DATA'!O7)</f>
        <v>0</v>
      </c>
      <c r="D7" s="158">
        <f xml:space="preserve"> IF(OR(B7="DISM", B7="JWV", B7="JUV", B7="CIV"), 0, 'CASE DATA'!I7+'CASE DATA'!N7)</f>
        <v>0</v>
      </c>
      <c r="E7" s="170"/>
    </row>
    <row r="8" spans="1:5" x14ac:dyDescent="0.3">
      <c r="A8" s="152" t="str">
        <f xml:space="preserve"> IF('CASE DATA'!A8="","",'CASE DATA'!A8)</f>
        <v/>
      </c>
      <c r="B8" s="168" t="str">
        <f xml:space="preserve"> IF('CASE DATA'!A8&lt;&gt;"",IF('CASE DATA'!F8=0, "open charge", 'CASE DATA'!F8),"")</f>
        <v/>
      </c>
      <c r="C8" s="156">
        <f xml:space="preserve"> IF(OR(B8="DISM", B8="JWV", B8="JUV", B8="CIV"), SUM('CASE DATA'!I8:R8), 'CASE DATA'!J8+'CASE DATA'!L8+'CASE DATA'!M8+'CASE DATA'!P8+'CASE DATA'!Q8+'CASE DATA'!R8+'CASE DATA'!K8+'CASE DATA'!O8)</f>
        <v>0</v>
      </c>
      <c r="D8" s="158">
        <f xml:space="preserve"> IF(OR(B8="DISM", B8="JWV", B8="JUV", B8="CIV"), 0, 'CASE DATA'!I8+'CASE DATA'!N8)</f>
        <v>0</v>
      </c>
      <c r="E8" s="170"/>
    </row>
    <row r="9" spans="1:5" x14ac:dyDescent="0.3">
      <c r="A9" s="152" t="str">
        <f xml:space="preserve"> IF('CASE DATA'!A9="","",'CASE DATA'!A9)</f>
        <v/>
      </c>
      <c r="B9" s="168" t="str">
        <f xml:space="preserve"> IF('CASE DATA'!A9&lt;&gt;"",IF('CASE DATA'!F9=0, "open charge", 'CASE DATA'!F9),"")</f>
        <v/>
      </c>
      <c r="C9" s="156">
        <f xml:space="preserve"> IF(OR(B9="DISM", B9="JWV", B9="JUV", B9="CIV"), SUM('CASE DATA'!I9:R9), 'CASE DATA'!J9+'CASE DATA'!L9+'CASE DATA'!M9+'CASE DATA'!P9+'CASE DATA'!Q9+'CASE DATA'!R9+'CASE DATA'!K9+'CASE DATA'!O9)</f>
        <v>0</v>
      </c>
      <c r="D9" s="158">
        <f xml:space="preserve"> IF(OR(B9="DISM", B9="JWV", B9="JUV", B9="CIV"), 0, 'CASE DATA'!I9+'CASE DATA'!N9)</f>
        <v>0</v>
      </c>
      <c r="E9" s="170"/>
    </row>
    <row r="10" spans="1:5" x14ac:dyDescent="0.3">
      <c r="A10" s="152" t="str">
        <f xml:space="preserve"> IF('CASE DATA'!A10="","",'CASE DATA'!A10)</f>
        <v/>
      </c>
      <c r="B10" s="168" t="str">
        <f xml:space="preserve"> IF('CASE DATA'!A10&lt;&gt;"",IF('CASE DATA'!F10=0, "open charge", 'CASE DATA'!F10),"")</f>
        <v/>
      </c>
      <c r="C10" s="156">
        <f xml:space="preserve"> IF(OR(B10="DISM", B10="JWV", B10="JUV", B10="CIV"), SUM('CASE DATA'!I10:R10), 'CASE DATA'!J10+'CASE DATA'!L10+'CASE DATA'!M10+'CASE DATA'!P10+'CASE DATA'!Q10+'CASE DATA'!R10+'CASE DATA'!K10+'CASE DATA'!O10)</f>
        <v>0</v>
      </c>
      <c r="D10" s="158">
        <f xml:space="preserve"> IF(OR(B10="DISM", B10="JWV", B10="JUV", B10="CIV"), 0, 'CASE DATA'!I10+'CASE DATA'!N10)</f>
        <v>0</v>
      </c>
      <c r="E10" s="170"/>
    </row>
    <row r="11" spans="1:5" x14ac:dyDescent="0.3">
      <c r="A11" s="152" t="str">
        <f xml:space="preserve"> IF('CASE DATA'!A11="","",'CASE DATA'!A11)</f>
        <v/>
      </c>
      <c r="B11" s="168" t="str">
        <f xml:space="preserve"> IF('CASE DATA'!A11&lt;&gt;"",IF('CASE DATA'!F11=0, "open charge", 'CASE DATA'!F11),"")</f>
        <v/>
      </c>
      <c r="C11" s="156">
        <f xml:space="preserve"> IF(OR(B11="DISM", B11="JWV", B11="JUV", B11="CIV"), SUM('CASE DATA'!I11:R11), 'CASE DATA'!J11+'CASE DATA'!L11+'CASE DATA'!M11+'CASE DATA'!P11+'CASE DATA'!Q11+'CASE DATA'!R11+'CASE DATA'!K11+'CASE DATA'!O11)</f>
        <v>0</v>
      </c>
      <c r="D11" s="158">
        <f xml:space="preserve"> IF(OR(B11="DISM", B11="JWV", B11="JUV", B11="CIV"), 0, 'CASE DATA'!I11+'CASE DATA'!N11)</f>
        <v>0</v>
      </c>
      <c r="E11" s="170"/>
    </row>
    <row r="12" spans="1:5" x14ac:dyDescent="0.3">
      <c r="A12" s="152" t="str">
        <f xml:space="preserve"> IF('CASE DATA'!A12="","",'CASE DATA'!A12)</f>
        <v/>
      </c>
      <c r="B12" s="168" t="str">
        <f xml:space="preserve"> IF('CASE DATA'!A12&lt;&gt;"",IF('CASE DATA'!F12=0, "open charge", 'CASE DATA'!F12),"")</f>
        <v/>
      </c>
      <c r="C12" s="156">
        <f xml:space="preserve"> IF(OR(B12="DISM", B12="JWV", B12="JUV", B12="CIV"), SUM('CASE DATA'!I12:R12), 'CASE DATA'!J12+'CASE DATA'!L12+'CASE DATA'!M12+'CASE DATA'!P12+'CASE DATA'!Q12+'CASE DATA'!R12+'CASE DATA'!K12+'CASE DATA'!O12)</f>
        <v>0</v>
      </c>
      <c r="D12" s="158">
        <f xml:space="preserve"> IF(OR(B12="DISM", B12="JWV", B12="JUV", B12="CIV"), 0, 'CASE DATA'!I12+'CASE DATA'!N12)</f>
        <v>0</v>
      </c>
      <c r="E12" s="170"/>
    </row>
    <row r="13" spans="1:5" x14ac:dyDescent="0.3">
      <c r="A13" s="152" t="str">
        <f xml:space="preserve"> IF('CASE DATA'!A13="","",'CASE DATA'!A13)</f>
        <v/>
      </c>
      <c r="B13" s="168" t="str">
        <f xml:space="preserve"> IF('CASE DATA'!A13&lt;&gt;"",IF('CASE DATA'!F13=0, "open charge", 'CASE DATA'!F13),"")</f>
        <v/>
      </c>
      <c r="C13" s="156">
        <f xml:space="preserve"> IF(OR(B13="DISM", B13="JWV", B13="JUV", B13="CIV"), SUM('CASE DATA'!I13:R13), 'CASE DATA'!J13+'CASE DATA'!L13+'CASE DATA'!M13+'CASE DATA'!P13+'CASE DATA'!Q13+'CASE DATA'!R13+'CASE DATA'!K13+'CASE DATA'!O13)</f>
        <v>0</v>
      </c>
      <c r="D13" s="158">
        <f xml:space="preserve"> IF(OR(B13="DISM", B13="JWV", B13="JUV", B13="CIV"), 0, 'CASE DATA'!I13+'CASE DATA'!N13)</f>
        <v>0</v>
      </c>
      <c r="E13" s="170"/>
    </row>
    <row r="14" spans="1:5" x14ac:dyDescent="0.3">
      <c r="A14" s="152" t="str">
        <f xml:space="preserve"> IF('CASE DATA'!A14="","",'CASE DATA'!A14)</f>
        <v/>
      </c>
      <c r="B14" s="168" t="str">
        <f xml:space="preserve"> IF('CASE DATA'!A14&lt;&gt;"",IF('CASE DATA'!F14=0, "open charge", 'CASE DATA'!F14),"")</f>
        <v/>
      </c>
      <c r="C14" s="156">
        <f xml:space="preserve"> IF(OR(B14="DISM", B14="JWV", B14="JUV", B14="CIV"), SUM('CASE DATA'!I14:R14), 'CASE DATA'!J14+'CASE DATA'!L14+'CASE DATA'!M14+'CASE DATA'!P14+'CASE DATA'!Q14+'CASE DATA'!R14+'CASE DATA'!K14+'CASE DATA'!O14)</f>
        <v>0</v>
      </c>
      <c r="D14" s="158">
        <f xml:space="preserve"> IF(OR(B14="DISM", B14="JWV", B14="JUV", B14="CIV"), 0, 'CASE DATA'!I14+'CASE DATA'!N14)</f>
        <v>0</v>
      </c>
      <c r="E14" s="170"/>
    </row>
    <row r="15" spans="1:5" x14ac:dyDescent="0.3">
      <c r="A15" s="152" t="str">
        <f xml:space="preserve"> IF('CASE DATA'!A15="","",'CASE DATA'!A15)</f>
        <v/>
      </c>
      <c r="B15" s="168" t="str">
        <f xml:space="preserve"> IF('CASE DATA'!A15&lt;&gt;"",IF('CASE DATA'!F15=0, "open charge", 'CASE DATA'!F15),"")</f>
        <v/>
      </c>
      <c r="C15" s="156">
        <f xml:space="preserve"> IF(OR(B15="DISM", B15="JWV", B15="JUV", B15="CIV"), SUM('CASE DATA'!I15:R15), 'CASE DATA'!J15+'CASE DATA'!L15+'CASE DATA'!M15+'CASE DATA'!P15+'CASE DATA'!Q15+'CASE DATA'!R15+'CASE DATA'!K15+'CASE DATA'!O15)</f>
        <v>0</v>
      </c>
      <c r="D15" s="158">
        <f xml:space="preserve"> IF(OR(B15="DISM", B15="JWV", B15="JUV", B15="CIV"), 0, 'CASE DATA'!I15+'CASE DATA'!N15)</f>
        <v>0</v>
      </c>
      <c r="E15" s="170"/>
    </row>
    <row r="16" spans="1:5" x14ac:dyDescent="0.3">
      <c r="A16" s="152" t="str">
        <f xml:space="preserve"> IF('CASE DATA'!A16="","",'CASE DATA'!A16)</f>
        <v/>
      </c>
      <c r="B16" s="168" t="str">
        <f xml:space="preserve"> IF('CASE DATA'!A16&lt;&gt;"",IF('CASE DATA'!F16=0, "open charge", 'CASE DATA'!F16),"")</f>
        <v/>
      </c>
      <c r="C16" s="156">
        <f xml:space="preserve"> IF(OR(B16="DISM", B16="JWV", B16="JUV", B16="CIV"), SUM('CASE DATA'!I16:R16), 'CASE DATA'!J16+'CASE DATA'!L16+'CASE DATA'!M16+'CASE DATA'!P16+'CASE DATA'!Q16+'CASE DATA'!R16+'CASE DATA'!K16+'CASE DATA'!O16)</f>
        <v>0</v>
      </c>
      <c r="D16" s="158">
        <f xml:space="preserve"> IF(OR(B16="DISM", B16="JWV", B16="JUV", B16="CIV"), 0, 'CASE DATA'!I16+'CASE DATA'!N16)</f>
        <v>0</v>
      </c>
      <c r="E16" s="170"/>
    </row>
    <row r="17" spans="1:5" x14ac:dyDescent="0.3">
      <c r="A17" s="152" t="str">
        <f xml:space="preserve"> IF('CASE DATA'!A17="","",'CASE DATA'!A17)</f>
        <v/>
      </c>
      <c r="B17" s="168" t="str">
        <f xml:space="preserve"> IF('CASE DATA'!A17&lt;&gt;"",IF('CASE DATA'!F17=0, "open charge", 'CASE DATA'!F17),"")</f>
        <v/>
      </c>
      <c r="C17" s="156">
        <f xml:space="preserve"> IF(OR(B17="DISM", B17="JWV", B17="JUV", B17="CIV"), SUM('CASE DATA'!I17:R17), 'CASE DATA'!J17+'CASE DATA'!L17+'CASE DATA'!M17+'CASE DATA'!P17+'CASE DATA'!Q17+'CASE DATA'!R17+'CASE DATA'!K17+'CASE DATA'!O17)</f>
        <v>0</v>
      </c>
      <c r="D17" s="158">
        <f xml:space="preserve"> IF(OR(B17="DISM", B17="JWV", B17="JUV", B17="CIV"), 0, 'CASE DATA'!I17+'CASE DATA'!N17)</f>
        <v>0</v>
      </c>
      <c r="E17" s="170"/>
    </row>
    <row r="18" spans="1:5" x14ac:dyDescent="0.3">
      <c r="A18" s="152" t="str">
        <f xml:space="preserve"> IF('CASE DATA'!A18="","",'CASE DATA'!A18)</f>
        <v/>
      </c>
      <c r="B18" s="168" t="str">
        <f xml:space="preserve"> IF('CASE DATA'!A18&lt;&gt;"",IF('CASE DATA'!F18=0, "open charge", 'CASE DATA'!F18),"")</f>
        <v/>
      </c>
      <c r="C18" s="156">
        <f xml:space="preserve"> IF(OR(B18="DISM", B18="JWV", B18="JUV", B18="CIV"), SUM('CASE DATA'!I18:R18), 'CASE DATA'!J18+'CASE DATA'!L18+'CASE DATA'!M18+'CASE DATA'!P18+'CASE DATA'!Q18+'CASE DATA'!R18+'CASE DATA'!K18+'CASE DATA'!O18)</f>
        <v>0</v>
      </c>
      <c r="D18" s="158">
        <f xml:space="preserve"> IF(OR(B18="DISM", B18="JWV", B18="JUV", B18="CIV"), 0, 'CASE DATA'!I18+'CASE DATA'!N18)</f>
        <v>0</v>
      </c>
      <c r="E18" s="170"/>
    </row>
    <row r="19" spans="1:5" x14ac:dyDescent="0.3">
      <c r="A19" s="152" t="str">
        <f xml:space="preserve"> IF('CASE DATA'!A19="","",'CASE DATA'!A19)</f>
        <v/>
      </c>
      <c r="B19" s="168" t="str">
        <f xml:space="preserve"> IF('CASE DATA'!A19&lt;&gt;"",IF('CASE DATA'!F19=0, "open charge", 'CASE DATA'!F19),"")</f>
        <v/>
      </c>
      <c r="C19" s="156">
        <f xml:space="preserve"> IF(OR(B19="DISM", B19="JWV", B19="JUV", B19="CIV"), SUM('CASE DATA'!I19:R19), 'CASE DATA'!J19+'CASE DATA'!L19+'CASE DATA'!M19+'CASE DATA'!P19+'CASE DATA'!Q19+'CASE DATA'!R19+'CASE DATA'!K19+'CASE DATA'!O19)</f>
        <v>0</v>
      </c>
      <c r="D19" s="158">
        <f xml:space="preserve"> IF(OR(B19="DISM", B19="JWV", B19="JUV", B19="CIV"), 0, 'CASE DATA'!I19+'CASE DATA'!N19)</f>
        <v>0</v>
      </c>
      <c r="E19" s="170"/>
    </row>
    <row r="20" spans="1:5" x14ac:dyDescent="0.3">
      <c r="A20" s="152" t="str">
        <f xml:space="preserve"> IF('CASE DATA'!A20="","",'CASE DATA'!A20)</f>
        <v/>
      </c>
      <c r="B20" s="168" t="str">
        <f xml:space="preserve"> IF('CASE DATA'!A20&lt;&gt;"",IF('CASE DATA'!F20=0, "open charge", 'CASE DATA'!F20),"")</f>
        <v/>
      </c>
      <c r="C20" s="156">
        <f xml:space="preserve"> IF(OR(B20="DISM", B20="JWV", B20="JUV", B20="CIV"), SUM('CASE DATA'!I20:R20), 'CASE DATA'!J20+'CASE DATA'!L20+'CASE DATA'!M20+'CASE DATA'!P20+'CASE DATA'!Q20+'CASE DATA'!R20+'CASE DATA'!K20+'CASE DATA'!O20)</f>
        <v>0</v>
      </c>
      <c r="D20" s="158">
        <f xml:space="preserve"> IF(OR(B20="DISM", B20="JWV", B20="JUV", B20="CIV"), 0, 'CASE DATA'!I20+'CASE DATA'!N20)</f>
        <v>0</v>
      </c>
      <c r="E20" s="170"/>
    </row>
    <row r="21" spans="1:5" x14ac:dyDescent="0.3">
      <c r="A21" s="152" t="str">
        <f xml:space="preserve"> IF('CASE DATA'!A21="","",'CASE DATA'!A21)</f>
        <v/>
      </c>
      <c r="B21" s="168" t="str">
        <f xml:space="preserve"> IF('CASE DATA'!A21&lt;&gt;"",IF('CASE DATA'!F21=0, "open charge", 'CASE DATA'!F21),"")</f>
        <v/>
      </c>
      <c r="C21" s="156">
        <f xml:space="preserve"> IF(OR(B21="DISM", B21="JWV", B21="JUV", B21="CIV"), SUM('CASE DATA'!I21:R21), 'CASE DATA'!J21+'CASE DATA'!L21+'CASE DATA'!M21+'CASE DATA'!P21+'CASE DATA'!Q21+'CASE DATA'!R21+'CASE DATA'!K21+'CASE DATA'!O21)</f>
        <v>0</v>
      </c>
      <c r="D21" s="158">
        <f xml:space="preserve"> IF(OR(B21="DISM", B21="JWV", B21="JUV", B21="CIV"), 0, 'CASE DATA'!I21+'CASE DATA'!N21)</f>
        <v>0</v>
      </c>
      <c r="E21" s="170"/>
    </row>
    <row r="22" spans="1:5" x14ac:dyDescent="0.3">
      <c r="A22" s="152" t="str">
        <f xml:space="preserve"> IF('CASE DATA'!A22="","",'CASE DATA'!A22)</f>
        <v/>
      </c>
      <c r="B22" s="168" t="str">
        <f xml:space="preserve"> IF('CASE DATA'!A22&lt;&gt;"",IF('CASE DATA'!F22=0, "open charge", 'CASE DATA'!F22),"")</f>
        <v/>
      </c>
      <c r="C22" s="156">
        <f xml:space="preserve"> IF(OR(B22="DISM", B22="JWV", B22="JUV", B22="CIV"), SUM('CASE DATA'!I22:R22), 'CASE DATA'!J22+'CASE DATA'!L22+'CASE DATA'!M22+'CASE DATA'!P22+'CASE DATA'!Q22+'CASE DATA'!R22+'CASE DATA'!K22+'CASE DATA'!O22)</f>
        <v>0</v>
      </c>
      <c r="D22" s="158">
        <f xml:space="preserve"> IF(OR(B22="DISM", B22="JWV", B22="JUV", B22="CIV"), 0, 'CASE DATA'!I22+'CASE DATA'!N22)</f>
        <v>0</v>
      </c>
      <c r="E22" s="170"/>
    </row>
    <row r="23" spans="1:5" x14ac:dyDescent="0.3">
      <c r="A23" s="152" t="str">
        <f xml:space="preserve"> IF('CASE DATA'!A23="","",'CASE DATA'!A23)</f>
        <v/>
      </c>
      <c r="B23" s="168" t="str">
        <f xml:space="preserve"> IF('CASE DATA'!A23&lt;&gt;"",IF('CASE DATA'!F23=0, "open charge", 'CASE DATA'!F23),"")</f>
        <v/>
      </c>
      <c r="C23" s="156">
        <f xml:space="preserve"> IF(OR(B23="DISM", B23="JWV", B23="JUV", B23="CIV"), SUM('CASE DATA'!I23:R23), 'CASE DATA'!J23+'CASE DATA'!L23+'CASE DATA'!M23+'CASE DATA'!P23+'CASE DATA'!Q23+'CASE DATA'!R23+'CASE DATA'!K23+'CASE DATA'!O23)</f>
        <v>0</v>
      </c>
      <c r="D23" s="158">
        <f xml:space="preserve"> IF(OR(B23="DISM", B23="JWV", B23="JUV", B23="CIV"), 0, 'CASE DATA'!I23+'CASE DATA'!N23)</f>
        <v>0</v>
      </c>
      <c r="E23" s="170"/>
    </row>
    <row r="24" spans="1:5" x14ac:dyDescent="0.3">
      <c r="A24" s="152" t="str">
        <f xml:space="preserve"> IF('CASE DATA'!A24="","",'CASE DATA'!A24)</f>
        <v/>
      </c>
      <c r="B24" s="168" t="str">
        <f xml:space="preserve"> IF('CASE DATA'!A24&lt;&gt;"",IF('CASE DATA'!F24=0, "open charge", 'CASE DATA'!F24),"")</f>
        <v/>
      </c>
      <c r="C24" s="156">
        <f xml:space="preserve"> IF(OR(B24="DISM", B24="JWV", B24="JUV", B24="CIV"), SUM('CASE DATA'!I24:R24), 'CASE DATA'!J24+'CASE DATA'!L24+'CASE DATA'!M24+'CASE DATA'!P24+'CASE DATA'!Q24+'CASE DATA'!R24+'CASE DATA'!K24+'CASE DATA'!O24)</f>
        <v>0</v>
      </c>
      <c r="D24" s="158">
        <f xml:space="preserve"> IF(OR(B24="DISM", B24="JWV", B24="JUV", B24="CIV"), 0, 'CASE DATA'!I24+'CASE DATA'!N24)</f>
        <v>0</v>
      </c>
      <c r="E24" s="170"/>
    </row>
    <row r="25" spans="1:5" x14ac:dyDescent="0.3">
      <c r="A25" s="152" t="str">
        <f xml:space="preserve"> IF('CASE DATA'!A25="","",'CASE DATA'!A25)</f>
        <v/>
      </c>
      <c r="B25" s="168" t="str">
        <f xml:space="preserve"> IF('CASE DATA'!A25&lt;&gt;"",IF('CASE DATA'!F25=0, "open charge", 'CASE DATA'!F25),"")</f>
        <v/>
      </c>
      <c r="C25" s="156">
        <f xml:space="preserve"> IF(OR(B25="DISM", B25="JWV", B25="JUV", B25="CIV"), SUM('CASE DATA'!I25:R25), 'CASE DATA'!J25+'CASE DATA'!L25+'CASE DATA'!M25+'CASE DATA'!P25+'CASE DATA'!Q25+'CASE DATA'!R25+'CASE DATA'!K25+'CASE DATA'!O25)</f>
        <v>0</v>
      </c>
      <c r="D25" s="158">
        <f xml:space="preserve"> IF(OR(B25="DISM", B25="JWV", B25="JUV", B25="CIV"), 0, 'CASE DATA'!I25+'CASE DATA'!N25)</f>
        <v>0</v>
      </c>
      <c r="E25" s="170"/>
    </row>
    <row r="26" spans="1:5" x14ac:dyDescent="0.3">
      <c r="A26" s="152" t="str">
        <f xml:space="preserve"> IF('CASE DATA'!A26="","",'CASE DATA'!A26)</f>
        <v/>
      </c>
      <c r="B26" s="168" t="str">
        <f xml:space="preserve"> IF('CASE DATA'!A26&lt;&gt;"",IF('CASE DATA'!F26=0, "open charge", 'CASE DATA'!F26),"")</f>
        <v/>
      </c>
      <c r="C26" s="156">
        <f xml:space="preserve"> IF(OR(B26="DISM", B26="JWV", B26="JUV", B26="CIV"), SUM('CASE DATA'!I26:R26), 'CASE DATA'!J26+'CASE DATA'!L26+'CASE DATA'!M26+'CASE DATA'!P26+'CASE DATA'!Q26+'CASE DATA'!R26+'CASE DATA'!K26+'CASE DATA'!O26)</f>
        <v>0</v>
      </c>
      <c r="D26" s="158">
        <f xml:space="preserve"> IF(OR(B26="DISM", B26="JWV", B26="JUV", B26="CIV"), 0, 'CASE DATA'!I26+'CASE DATA'!N26)</f>
        <v>0</v>
      </c>
      <c r="E26" s="170"/>
    </row>
    <row r="27" spans="1:5" x14ac:dyDescent="0.3">
      <c r="A27" s="152" t="str">
        <f xml:space="preserve"> IF('CASE DATA'!A27="","",'CASE DATA'!A27)</f>
        <v/>
      </c>
      <c r="B27" s="168" t="str">
        <f xml:space="preserve"> IF('CASE DATA'!A27&lt;&gt;"",IF('CASE DATA'!F27=0, "open charge", 'CASE DATA'!F27),"")</f>
        <v/>
      </c>
      <c r="C27" s="156">
        <f xml:space="preserve"> IF(OR(B27="DISM", B27="JWV", B27="JUV", B27="CIV"), SUM('CASE DATA'!I27:R27), 'CASE DATA'!J27+'CASE DATA'!L27+'CASE DATA'!M27+'CASE DATA'!P27+'CASE DATA'!Q27+'CASE DATA'!R27+'CASE DATA'!K27+'CASE DATA'!O27)</f>
        <v>0</v>
      </c>
      <c r="D27" s="158">
        <f xml:space="preserve"> IF(OR(B27="DISM", B27="JWV", B27="JUV", B27="CIV"), 0, 'CASE DATA'!I27+'CASE DATA'!N27)</f>
        <v>0</v>
      </c>
      <c r="E27" s="170"/>
    </row>
    <row r="28" spans="1:5" x14ac:dyDescent="0.3">
      <c r="A28" s="152" t="str">
        <f xml:space="preserve"> IF('CASE DATA'!A28="","",'CASE DATA'!A28)</f>
        <v/>
      </c>
      <c r="B28" s="168" t="str">
        <f xml:space="preserve"> IF('CASE DATA'!A28&lt;&gt;"",IF('CASE DATA'!F28=0, "open charge", 'CASE DATA'!F28),"")</f>
        <v/>
      </c>
      <c r="C28" s="156">
        <f xml:space="preserve"> IF(OR(B28="DISM", B28="JWV", B28="JUV", B28="CIV"), SUM('CASE DATA'!I28:R28), 'CASE DATA'!J28+'CASE DATA'!L28+'CASE DATA'!M28+'CASE DATA'!P28+'CASE DATA'!Q28+'CASE DATA'!R28+'CASE DATA'!K28+'CASE DATA'!O28)</f>
        <v>0</v>
      </c>
      <c r="D28" s="158">
        <f xml:space="preserve"> IF(OR(B28="DISM", B28="JWV", B28="JUV", B28="CIV"), 0, 'CASE DATA'!I28+'CASE DATA'!N28)</f>
        <v>0</v>
      </c>
      <c r="E28" s="170"/>
    </row>
    <row r="29" spans="1:5" x14ac:dyDescent="0.3">
      <c r="A29" s="152" t="str">
        <f xml:space="preserve"> IF('CASE DATA'!A29="","",'CASE DATA'!A29)</f>
        <v/>
      </c>
      <c r="B29" s="168" t="str">
        <f xml:space="preserve"> IF('CASE DATA'!A29&lt;&gt;"",IF('CASE DATA'!F29=0, "open charge", 'CASE DATA'!F29),"")</f>
        <v/>
      </c>
      <c r="C29" s="156">
        <f xml:space="preserve"> IF(OR(B29="DISM", B29="JWV", B29="JUV", B29="CIV"), SUM('CASE DATA'!I29:R29), 'CASE DATA'!J29+'CASE DATA'!L29+'CASE DATA'!M29+'CASE DATA'!P29+'CASE DATA'!Q29+'CASE DATA'!R29+'CASE DATA'!K29+'CASE DATA'!O29)</f>
        <v>0</v>
      </c>
      <c r="D29" s="158">
        <f xml:space="preserve"> IF(OR(B29="DISM", B29="JWV", B29="JUV", B29="CIV"), 0, 'CASE DATA'!I29+'CASE DATA'!N29)</f>
        <v>0</v>
      </c>
      <c r="E29" s="170"/>
    </row>
    <row r="30" spans="1:5" x14ac:dyDescent="0.3">
      <c r="A30" s="152" t="str">
        <f xml:space="preserve"> IF('CASE DATA'!A30="","",'CASE DATA'!A30)</f>
        <v/>
      </c>
      <c r="B30" s="168" t="str">
        <f xml:space="preserve"> IF('CASE DATA'!A30&lt;&gt;"",IF('CASE DATA'!F30=0, "open charge", 'CASE DATA'!F30),"")</f>
        <v/>
      </c>
      <c r="C30" s="156">
        <f xml:space="preserve"> IF(OR(B30="DISM", B30="JWV", B30="JUV", B30="CIV"), SUM('CASE DATA'!I30:R30), 'CASE DATA'!J30+'CASE DATA'!L30+'CASE DATA'!M30+'CASE DATA'!P30+'CASE DATA'!Q30+'CASE DATA'!R30+'CASE DATA'!K30+'CASE DATA'!O30)</f>
        <v>0</v>
      </c>
      <c r="D30" s="158">
        <f xml:space="preserve"> IF(OR(B30="DISM", B30="JWV", B30="JUV", B30="CIV"), 0, 'CASE DATA'!I30+'CASE DATA'!N30)</f>
        <v>0</v>
      </c>
      <c r="E30" s="170"/>
    </row>
    <row r="31" spans="1:5" x14ac:dyDescent="0.3">
      <c r="A31" s="152" t="str">
        <f xml:space="preserve"> IF('CASE DATA'!A31="","",'CASE DATA'!A31)</f>
        <v/>
      </c>
      <c r="B31" s="168" t="str">
        <f xml:space="preserve"> IF('CASE DATA'!A31&lt;&gt;"",IF('CASE DATA'!F31=0, "open charge", 'CASE DATA'!F31),"")</f>
        <v/>
      </c>
      <c r="C31" s="156">
        <f xml:space="preserve"> IF(OR(B31="DISM", B31="JWV", B31="JUV", B31="CIV"), SUM('CASE DATA'!I31:R31), 'CASE DATA'!J31+'CASE DATA'!L31+'CASE DATA'!M31+'CASE DATA'!P31+'CASE DATA'!Q31+'CASE DATA'!R31+'CASE DATA'!K31+'CASE DATA'!O31)</f>
        <v>0</v>
      </c>
      <c r="D31" s="158">
        <f xml:space="preserve"> IF(OR(B31="DISM", B31="JWV", B31="JUV", B31="CIV"), 0, 'CASE DATA'!I31+'CASE DATA'!N31)</f>
        <v>0</v>
      </c>
      <c r="E31" s="170"/>
    </row>
    <row r="32" spans="1:5" x14ac:dyDescent="0.3">
      <c r="A32" s="152" t="str">
        <f xml:space="preserve"> IF('CASE DATA'!A32="","",'CASE DATA'!A32)</f>
        <v/>
      </c>
      <c r="B32" s="168" t="str">
        <f xml:space="preserve"> IF('CASE DATA'!A32&lt;&gt;"",IF('CASE DATA'!F32=0, "open charge", 'CASE DATA'!F32),"")</f>
        <v/>
      </c>
      <c r="C32" s="156">
        <f xml:space="preserve"> IF(OR(B32="DISM", B32="JWV", B32="JUV", B32="CIV"), SUM('CASE DATA'!I32:R32), 'CASE DATA'!J32+'CASE DATA'!L32+'CASE DATA'!M32+'CASE DATA'!P32+'CASE DATA'!Q32+'CASE DATA'!R32+'CASE DATA'!K32+'CASE DATA'!O32)</f>
        <v>0</v>
      </c>
      <c r="D32" s="158">
        <f xml:space="preserve"> IF(OR(B32="DISM", B32="JWV", B32="JUV", B32="CIV"), 0, 'CASE DATA'!I32+'CASE DATA'!N32)</f>
        <v>0</v>
      </c>
      <c r="E32" s="170"/>
    </row>
    <row r="33" spans="1:5" x14ac:dyDescent="0.3">
      <c r="A33" s="152" t="str">
        <f xml:space="preserve"> IF('CASE DATA'!A33="","",'CASE DATA'!A33)</f>
        <v/>
      </c>
      <c r="B33" s="168" t="str">
        <f xml:space="preserve"> IF('CASE DATA'!A33&lt;&gt;"",IF('CASE DATA'!F33=0, "open charge", 'CASE DATA'!F33),"")</f>
        <v/>
      </c>
      <c r="C33" s="156">
        <f xml:space="preserve"> IF(OR(B33="DISM", B33="JWV", B33="JUV", B33="CIV"), SUM('CASE DATA'!I33:R33), 'CASE DATA'!J33+'CASE DATA'!L33+'CASE DATA'!M33+'CASE DATA'!P33+'CASE DATA'!Q33+'CASE DATA'!R33+'CASE DATA'!K33+'CASE DATA'!O33)</f>
        <v>0</v>
      </c>
      <c r="D33" s="158">
        <f xml:space="preserve"> IF(OR(B33="DISM", B33="JWV", B33="JUV", B33="CIV"), 0, 'CASE DATA'!I33+'CASE DATA'!N33)</f>
        <v>0</v>
      </c>
      <c r="E33" s="170"/>
    </row>
    <row r="34" spans="1:5" x14ac:dyDescent="0.3">
      <c r="A34" s="152" t="str">
        <f xml:space="preserve"> IF('CASE DATA'!A34="","",'CASE DATA'!A34)</f>
        <v/>
      </c>
      <c r="B34" s="168" t="str">
        <f xml:space="preserve"> IF('CASE DATA'!A34&lt;&gt;"",IF('CASE DATA'!F34=0, "open charge", 'CASE DATA'!F34),"")</f>
        <v/>
      </c>
      <c r="C34" s="156">
        <f xml:space="preserve"> IF(OR(B34="DISM", B34="JWV", B34="JUV", B34="CIV"), SUM('CASE DATA'!I34:R34), 'CASE DATA'!J34+'CASE DATA'!L34+'CASE DATA'!M34+'CASE DATA'!P34+'CASE DATA'!Q34+'CASE DATA'!R34+'CASE DATA'!K34+'CASE DATA'!O34)</f>
        <v>0</v>
      </c>
      <c r="D34" s="158">
        <f xml:space="preserve"> IF(OR(B34="DISM", B34="JWV", B34="JUV", B34="CIV"), 0, 'CASE DATA'!I34+'CASE DATA'!N34)</f>
        <v>0</v>
      </c>
      <c r="E34" s="170"/>
    </row>
    <row r="35" spans="1:5" x14ac:dyDescent="0.3">
      <c r="A35" s="152" t="str">
        <f xml:space="preserve"> IF('CASE DATA'!A35="","",'CASE DATA'!A35)</f>
        <v/>
      </c>
      <c r="B35" s="168" t="str">
        <f xml:space="preserve"> IF('CASE DATA'!A35&lt;&gt;"",IF('CASE DATA'!F35=0, "open charge", 'CASE DATA'!F35),"")</f>
        <v/>
      </c>
      <c r="C35" s="156">
        <f xml:space="preserve"> IF(OR(B35="DISM", B35="JWV", B35="JUV", B35="CIV"), SUM('CASE DATA'!I35:R35), 'CASE DATA'!J35+'CASE DATA'!L35+'CASE DATA'!M35+'CASE DATA'!P35+'CASE DATA'!Q35+'CASE DATA'!R35+'CASE DATA'!K35+'CASE DATA'!O35)</f>
        <v>0</v>
      </c>
      <c r="D35" s="158">
        <f xml:space="preserve"> IF(OR(B35="DISM", B35="JWV", B35="JUV", B35="CIV"), 0, 'CASE DATA'!I35+'CASE DATA'!N35)</f>
        <v>0</v>
      </c>
      <c r="E35" s="170"/>
    </row>
    <row r="36" spans="1:5" x14ac:dyDescent="0.3">
      <c r="A36" s="152" t="str">
        <f xml:space="preserve"> IF('CASE DATA'!A36="","",'CASE DATA'!A36)</f>
        <v/>
      </c>
      <c r="B36" s="168" t="str">
        <f xml:space="preserve"> IF('CASE DATA'!A36&lt;&gt;"",IF('CASE DATA'!F36=0, "open charge", 'CASE DATA'!F36),"")</f>
        <v/>
      </c>
      <c r="C36" s="156">
        <f xml:space="preserve"> IF(OR(B36="DISM", B36="JWV", B36="JUV", B36="CIV"), SUM('CASE DATA'!I36:R36), 'CASE DATA'!J36+'CASE DATA'!L36+'CASE DATA'!M36+'CASE DATA'!P36+'CASE DATA'!Q36+'CASE DATA'!R36+'CASE DATA'!K36+'CASE DATA'!O36)</f>
        <v>0</v>
      </c>
      <c r="D36" s="158">
        <f xml:space="preserve"> IF(OR(B36="DISM", B36="JWV", B36="JUV", B36="CIV"), 0, 'CASE DATA'!I36+'CASE DATA'!N36)</f>
        <v>0</v>
      </c>
      <c r="E36" s="170"/>
    </row>
    <row r="37" spans="1:5" x14ac:dyDescent="0.3">
      <c r="A37" s="152" t="str">
        <f xml:space="preserve"> IF('CASE DATA'!A37="","",'CASE DATA'!A37)</f>
        <v/>
      </c>
      <c r="B37" s="168" t="str">
        <f xml:space="preserve"> IF('CASE DATA'!A37&lt;&gt;"",IF('CASE DATA'!F37=0, "open charge", 'CASE DATA'!F37),"")</f>
        <v/>
      </c>
      <c r="C37" s="156">
        <f xml:space="preserve"> IF(OR(B37="DISM", B37="JWV", B37="JUV", B37="CIV"), SUM('CASE DATA'!I37:R37), 'CASE DATA'!J37+'CASE DATA'!L37+'CASE DATA'!M37+'CASE DATA'!P37+'CASE DATA'!Q37+'CASE DATA'!R37+'CASE DATA'!K37+'CASE DATA'!O37)</f>
        <v>0</v>
      </c>
      <c r="D37" s="158">
        <f xml:space="preserve"> IF(OR(B37="DISM", B37="JWV", B37="JUV", B37="CIV"), 0, 'CASE DATA'!I37+'CASE DATA'!N37)</f>
        <v>0</v>
      </c>
      <c r="E37" s="170"/>
    </row>
    <row r="38" spans="1:5" x14ac:dyDescent="0.3">
      <c r="A38" s="152" t="str">
        <f xml:space="preserve"> IF('CASE DATA'!A38="","",'CASE DATA'!A38)</f>
        <v/>
      </c>
      <c r="B38" s="168" t="str">
        <f xml:space="preserve"> IF('CASE DATA'!A38&lt;&gt;"",IF('CASE DATA'!F38=0, "open charge", 'CASE DATA'!F38),"")</f>
        <v/>
      </c>
      <c r="C38" s="156">
        <f xml:space="preserve"> IF(OR(B38="DISM", B38="JWV", B38="JUV", B38="CIV"), SUM('CASE DATA'!I38:R38), 'CASE DATA'!J38+'CASE DATA'!L38+'CASE DATA'!M38+'CASE DATA'!P38+'CASE DATA'!Q38+'CASE DATA'!R38+'CASE DATA'!K38+'CASE DATA'!O38)</f>
        <v>0</v>
      </c>
      <c r="D38" s="158">
        <f xml:space="preserve"> IF(OR(B38="DISM", B38="JWV", B38="JUV", B38="CIV"), 0, 'CASE DATA'!I38+'CASE DATA'!N38)</f>
        <v>0</v>
      </c>
      <c r="E38" s="170"/>
    </row>
    <row r="39" spans="1:5" x14ac:dyDescent="0.3">
      <c r="A39" s="152" t="str">
        <f xml:space="preserve"> IF('CASE DATA'!A39="","",'CASE DATA'!A39)</f>
        <v/>
      </c>
      <c r="B39" s="168" t="str">
        <f xml:space="preserve"> IF('CASE DATA'!A39&lt;&gt;"",IF('CASE DATA'!F39=0, "open charge", 'CASE DATA'!F39),"")</f>
        <v/>
      </c>
      <c r="C39" s="156">
        <f xml:space="preserve"> IF(OR(B39="DISM", B39="JWV", B39="JUV", B39="CIV"), SUM('CASE DATA'!I39:R39), 'CASE DATA'!J39+'CASE DATA'!L39+'CASE DATA'!M39+'CASE DATA'!P39+'CASE DATA'!Q39+'CASE DATA'!R39+'CASE DATA'!K39+'CASE DATA'!O39)</f>
        <v>0</v>
      </c>
      <c r="D39" s="158">
        <f xml:space="preserve"> IF(OR(B39="DISM", B39="JWV", B39="JUV", B39="CIV"), 0, 'CASE DATA'!I39+'CASE DATA'!N39)</f>
        <v>0</v>
      </c>
      <c r="E39" s="170"/>
    </row>
    <row r="40" spans="1:5" x14ac:dyDescent="0.3">
      <c r="A40" s="152" t="str">
        <f xml:space="preserve"> IF('CASE DATA'!A40="","",'CASE DATA'!A40)</f>
        <v/>
      </c>
      <c r="B40" s="168" t="str">
        <f xml:space="preserve"> IF('CASE DATA'!A40&lt;&gt;"",IF('CASE DATA'!F40=0, "open charge", 'CASE DATA'!F40),"")</f>
        <v/>
      </c>
      <c r="C40" s="156">
        <f xml:space="preserve"> IF(OR(B40="DISM", B40="JWV", B40="JUV", B40="CIV"), SUM('CASE DATA'!I40:R40), 'CASE DATA'!J40+'CASE DATA'!L40+'CASE DATA'!M40+'CASE DATA'!P40+'CASE DATA'!Q40+'CASE DATA'!R40+'CASE DATA'!K40+'CASE DATA'!O40)</f>
        <v>0</v>
      </c>
      <c r="D40" s="158">
        <f xml:space="preserve"> IF(OR(B40="DISM", B40="JWV", B40="JUV", B40="CIV"), 0, 'CASE DATA'!I40+'CASE DATA'!N40)</f>
        <v>0</v>
      </c>
      <c r="E40" s="170"/>
    </row>
    <row r="41" spans="1:5" x14ac:dyDescent="0.3">
      <c r="A41" s="152" t="str">
        <f xml:space="preserve"> IF('CASE DATA'!A41="","",'CASE DATA'!A41)</f>
        <v/>
      </c>
      <c r="B41" s="168" t="str">
        <f xml:space="preserve"> IF('CASE DATA'!A41&lt;&gt;"",IF('CASE DATA'!F41=0, "open charge", 'CASE DATA'!F41),"")</f>
        <v/>
      </c>
      <c r="C41" s="156">
        <f xml:space="preserve"> IF(OR(B41="DISM", B41="JWV", B41="JUV", B41="CIV"), SUM('CASE DATA'!I41:R41), 'CASE DATA'!J41+'CASE DATA'!L41+'CASE DATA'!M41+'CASE DATA'!P41+'CASE DATA'!Q41+'CASE DATA'!R41+'CASE DATA'!K41+'CASE DATA'!O41)</f>
        <v>0</v>
      </c>
      <c r="D41" s="158">
        <f xml:space="preserve"> IF(OR(B41="DISM", B41="JWV", B41="JUV", B41="CIV"), 0, 'CASE DATA'!I41+'CASE DATA'!N41)</f>
        <v>0</v>
      </c>
      <c r="E41" s="170"/>
    </row>
    <row r="42" spans="1:5" x14ac:dyDescent="0.3">
      <c r="A42" s="152" t="str">
        <f xml:space="preserve"> IF('CASE DATA'!A42="","",'CASE DATA'!A42)</f>
        <v/>
      </c>
      <c r="B42" s="168" t="str">
        <f xml:space="preserve"> IF('CASE DATA'!A42&lt;&gt;"",IF('CASE DATA'!F42=0, "open charge", 'CASE DATA'!F42),"")</f>
        <v/>
      </c>
      <c r="C42" s="156">
        <f xml:space="preserve"> IF(OR(B42="DISM", B42="JWV", B42="JUV", B42="CIV"), SUM('CASE DATA'!I42:R42), 'CASE DATA'!J42+'CASE DATA'!L42+'CASE DATA'!M42+'CASE DATA'!P42+'CASE DATA'!Q42+'CASE DATA'!R42+'CASE DATA'!K42+'CASE DATA'!O42)</f>
        <v>0</v>
      </c>
      <c r="D42" s="158">
        <f xml:space="preserve"> IF(OR(B42="DISM", B42="JWV", B42="JUV", B42="CIV"), 0, 'CASE DATA'!I42+'CASE DATA'!N42)</f>
        <v>0</v>
      </c>
      <c r="E42" s="170"/>
    </row>
    <row r="43" spans="1:5" x14ac:dyDescent="0.3">
      <c r="A43" s="152" t="str">
        <f xml:space="preserve"> IF('CASE DATA'!A43="","",'CASE DATA'!A43)</f>
        <v/>
      </c>
      <c r="B43" s="168" t="str">
        <f xml:space="preserve"> IF('CASE DATA'!A43&lt;&gt;"",IF('CASE DATA'!F43=0, "open charge", 'CASE DATA'!F43),"")</f>
        <v/>
      </c>
      <c r="C43" s="156">
        <f xml:space="preserve"> IF(OR(B43="DISM", B43="JWV", B43="JUV", B43="CIV"), SUM('CASE DATA'!I43:R43), 'CASE DATA'!J43+'CASE DATA'!L43+'CASE DATA'!M43+'CASE DATA'!P43+'CASE DATA'!Q43+'CASE DATA'!R43+'CASE DATA'!K43+'CASE DATA'!O43)</f>
        <v>0</v>
      </c>
      <c r="D43" s="158">
        <f xml:space="preserve"> IF(OR(B43="DISM", B43="JWV", B43="JUV", B43="CIV"), 0, 'CASE DATA'!I43+'CASE DATA'!N43)</f>
        <v>0</v>
      </c>
      <c r="E43" s="170"/>
    </row>
    <row r="44" spans="1:5" x14ac:dyDescent="0.3">
      <c r="A44" s="152" t="str">
        <f xml:space="preserve"> IF('CASE DATA'!A44="","",'CASE DATA'!A44)</f>
        <v/>
      </c>
      <c r="B44" s="168" t="str">
        <f xml:space="preserve"> IF('CASE DATA'!A44&lt;&gt;"",IF('CASE DATA'!F44=0, "open charge", 'CASE DATA'!F44),"")</f>
        <v/>
      </c>
      <c r="C44" s="156">
        <f xml:space="preserve"> IF(OR(B44="DISM", B44="JWV", B44="JUV", B44="CIV"), SUM('CASE DATA'!I44:R44), 'CASE DATA'!J44+'CASE DATA'!L44+'CASE DATA'!M44+'CASE DATA'!P44+'CASE DATA'!Q44+'CASE DATA'!R44+'CASE DATA'!K44+'CASE DATA'!O44)</f>
        <v>0</v>
      </c>
      <c r="D44" s="158">
        <f xml:space="preserve"> IF(OR(B44="DISM", B44="JWV", B44="JUV", B44="CIV"), 0, 'CASE DATA'!I44+'CASE DATA'!N44)</f>
        <v>0</v>
      </c>
      <c r="E44" s="170"/>
    </row>
    <row r="45" spans="1:5" x14ac:dyDescent="0.3">
      <c r="A45" s="152" t="str">
        <f xml:space="preserve"> IF('CASE DATA'!A45="","",'CASE DATA'!A45)</f>
        <v/>
      </c>
      <c r="B45" s="168" t="str">
        <f xml:space="preserve"> IF('CASE DATA'!A45&lt;&gt;"",IF('CASE DATA'!F45=0, "open charge", 'CASE DATA'!F45),"")</f>
        <v/>
      </c>
      <c r="C45" s="156">
        <f xml:space="preserve"> IF(OR(B45="DISM", B45="JWV", B45="JUV", B45="CIV"), SUM('CASE DATA'!I45:R45), 'CASE DATA'!J45+'CASE DATA'!L45+'CASE DATA'!M45+'CASE DATA'!P45+'CASE DATA'!Q45+'CASE DATA'!R45+'CASE DATA'!K45+'CASE DATA'!O45)</f>
        <v>0</v>
      </c>
      <c r="D45" s="158">
        <f xml:space="preserve"> IF(OR(B45="DISM", B45="JWV", B45="JUV", B45="CIV"), 0, 'CASE DATA'!I45+'CASE DATA'!N45)</f>
        <v>0</v>
      </c>
      <c r="E45" s="141"/>
    </row>
    <row r="46" spans="1:5" x14ac:dyDescent="0.3">
      <c r="A46" s="152" t="str">
        <f xml:space="preserve"> IF('CASE DATA'!A46="","",'CASE DATA'!A46)</f>
        <v/>
      </c>
      <c r="B46" s="168" t="str">
        <f xml:space="preserve"> IF('CASE DATA'!A46&lt;&gt;"",IF('CASE DATA'!F46=0, "open charge", 'CASE DATA'!F46),"")</f>
        <v/>
      </c>
      <c r="C46" s="156">
        <f xml:space="preserve"> IF(OR(B46="DISM", B46="JWV", B46="JUV", B46="CIV"), SUM('CASE DATA'!I46:R46), 'CASE DATA'!J46+'CASE DATA'!L46+'CASE DATA'!M46+'CASE DATA'!P46+'CASE DATA'!Q46+'CASE DATA'!R46+'CASE DATA'!K46+'CASE DATA'!O46)</f>
        <v>0</v>
      </c>
      <c r="D46" s="158">
        <f xml:space="preserve"> IF(OR(B46="DISM", B46="JWV", B46="JUV", B46="CIV"), 0, 'CASE DATA'!I46+'CASE DATA'!N46)</f>
        <v>0</v>
      </c>
      <c r="E46" s="170"/>
    </row>
    <row r="47" spans="1:5" x14ac:dyDescent="0.3">
      <c r="A47" s="152" t="str">
        <f xml:space="preserve"> IF('CASE DATA'!A47="","",'CASE DATA'!A47)</f>
        <v/>
      </c>
      <c r="B47" s="168" t="str">
        <f xml:space="preserve"> IF('CASE DATA'!A47&lt;&gt;"",IF('CASE DATA'!F47=0, "open charge", 'CASE DATA'!F47),"")</f>
        <v/>
      </c>
      <c r="C47" s="156">
        <f xml:space="preserve"> IF(OR(B47="DISM", B47="JWV", B47="JUV", B47="CIV"), SUM('CASE DATA'!I47:R47), 'CASE DATA'!J47+'CASE DATA'!L47+'CASE DATA'!M47+'CASE DATA'!P47+'CASE DATA'!Q47+'CASE DATA'!R47+'CASE DATA'!K47+'CASE DATA'!O47)</f>
        <v>0</v>
      </c>
      <c r="D47" s="158">
        <f xml:space="preserve"> IF(OR(B47="DISM", B47="JWV", B47="JUV", B47="CIV"), 0, 'CASE DATA'!I47+'CASE DATA'!N47)</f>
        <v>0</v>
      </c>
      <c r="E47" s="170"/>
    </row>
    <row r="48" spans="1:5" x14ac:dyDescent="0.3">
      <c r="A48" s="152" t="str">
        <f xml:space="preserve"> IF('CASE DATA'!A48="","",'CASE DATA'!A48)</f>
        <v/>
      </c>
      <c r="B48" s="168" t="str">
        <f xml:space="preserve"> IF('CASE DATA'!A48&lt;&gt;"",IF('CASE DATA'!F48=0, "open charge", 'CASE DATA'!F48),"")</f>
        <v/>
      </c>
      <c r="C48" s="156">
        <f xml:space="preserve"> IF(OR(B48="DISM", B48="JWV", B48="JUV", B48="CIV"), SUM('CASE DATA'!I48:R48), 'CASE DATA'!J48+'CASE DATA'!L48+'CASE DATA'!M48+'CASE DATA'!P48+'CASE DATA'!Q48+'CASE DATA'!R48+'CASE DATA'!K48+'CASE DATA'!O48)</f>
        <v>0</v>
      </c>
      <c r="D48" s="158">
        <f xml:space="preserve"> IF(OR(B48="DISM", B48="JWV", B48="JUV", B48="CIV"), 0, 'CASE DATA'!I48+'CASE DATA'!N48)</f>
        <v>0</v>
      </c>
      <c r="E48" s="170"/>
    </row>
    <row r="49" spans="1:5" x14ac:dyDescent="0.3">
      <c r="A49" s="152" t="str">
        <f xml:space="preserve"> IF('CASE DATA'!A49="","",'CASE DATA'!A49)</f>
        <v/>
      </c>
      <c r="B49" s="168" t="str">
        <f xml:space="preserve"> IF('CASE DATA'!A49&lt;&gt;"",IF('CASE DATA'!F49=0, "open charge", 'CASE DATA'!F49),"")</f>
        <v/>
      </c>
      <c r="C49" s="156">
        <f xml:space="preserve"> IF(OR(B49="DISM", B49="JWV", B49="JUV", B49="CIV"), SUM('CASE DATA'!I49:R49), 'CASE DATA'!J49+'CASE DATA'!L49+'CASE DATA'!M49+'CASE DATA'!P49+'CASE DATA'!Q49+'CASE DATA'!R49+'CASE DATA'!K49+'CASE DATA'!O49)</f>
        <v>0</v>
      </c>
      <c r="D49" s="158">
        <f xml:space="preserve"> IF(OR(B49="DISM", B49="JWV", B49="JUV", B49="CIV"), 0, 'CASE DATA'!I49+'CASE DATA'!N49)</f>
        <v>0</v>
      </c>
      <c r="E49" s="170"/>
    </row>
    <row r="50" spans="1:5" x14ac:dyDescent="0.3">
      <c r="A50" s="152" t="str">
        <f xml:space="preserve"> IF('CASE DATA'!A50="","",'CASE DATA'!A50)</f>
        <v/>
      </c>
      <c r="B50" s="168" t="str">
        <f xml:space="preserve"> IF('CASE DATA'!A50&lt;&gt;"",IF('CASE DATA'!F50=0, "open charge", 'CASE DATA'!F50),"")</f>
        <v/>
      </c>
      <c r="C50" s="156">
        <f xml:space="preserve"> IF(OR(B50="DISM", B50="JWV", B50="JUV", B50="CIV"), SUM('CASE DATA'!I50:R50), 'CASE DATA'!J50+'CASE DATA'!L50+'CASE DATA'!M50+'CASE DATA'!P50+'CASE DATA'!Q50+'CASE DATA'!R50+'CASE DATA'!K50+'CASE DATA'!O50)</f>
        <v>0</v>
      </c>
      <c r="D50" s="158">
        <f xml:space="preserve"> IF(OR(B50="DISM", B50="JWV", B50="JUV", B50="CIV"), 0, 'CASE DATA'!I50+'CASE DATA'!N50)</f>
        <v>0</v>
      </c>
      <c r="E50" s="170"/>
    </row>
    <row r="51" spans="1:5" x14ac:dyDescent="0.3">
      <c r="A51" s="152" t="str">
        <f xml:space="preserve"> IF('CASE DATA'!A51="","",'CASE DATA'!A51)</f>
        <v/>
      </c>
      <c r="B51" s="168" t="str">
        <f xml:space="preserve"> IF('CASE DATA'!A51&lt;&gt;"",IF('CASE DATA'!F51=0, "open charge", 'CASE DATA'!F51),"")</f>
        <v/>
      </c>
      <c r="C51" s="156">
        <f xml:space="preserve"> IF(OR(B51="DISM", B51="JWV", B51="JUV", B51="CIV"), SUM('CASE DATA'!I51:R51), 'CASE DATA'!J51+'CASE DATA'!L51+'CASE DATA'!M51+'CASE DATA'!P51+'CASE DATA'!Q51+'CASE DATA'!R51+'CASE DATA'!K51+'CASE DATA'!O51)</f>
        <v>0</v>
      </c>
      <c r="D51" s="158">
        <f xml:space="preserve"> IF(OR(B51="DISM", B51="JWV", B51="JUV", B51="CIV"), 0, 'CASE DATA'!I51+'CASE DATA'!N51)</f>
        <v>0</v>
      </c>
      <c r="E51" s="170"/>
    </row>
    <row r="52" spans="1:5" x14ac:dyDescent="0.3">
      <c r="A52" s="152" t="str">
        <f xml:space="preserve"> IF('CASE DATA'!A52="","",'CASE DATA'!A52)</f>
        <v/>
      </c>
      <c r="B52" s="168" t="str">
        <f xml:space="preserve"> IF('CASE DATA'!A52&lt;&gt;"",IF('CASE DATA'!F52=0, "open charge", 'CASE DATA'!F52),"")</f>
        <v/>
      </c>
      <c r="C52" s="156">
        <f xml:space="preserve"> IF(OR(B52="DISM", B52="JWV", B52="JUV", B52="CIV"), SUM('CASE DATA'!I52:R52), 'CASE DATA'!J52+'CASE DATA'!L52+'CASE DATA'!M52+'CASE DATA'!P52+'CASE DATA'!Q52+'CASE DATA'!R52+'CASE DATA'!K52+'CASE DATA'!O52)</f>
        <v>0</v>
      </c>
      <c r="D52" s="158">
        <f xml:space="preserve"> IF(OR(B52="DISM", B52="JWV", B52="JUV", B52="CIV"), 0, 'CASE DATA'!I52+'CASE DATA'!N52)</f>
        <v>0</v>
      </c>
      <c r="E52" s="170"/>
    </row>
    <row r="53" spans="1:5" x14ac:dyDescent="0.3">
      <c r="A53" s="152" t="str">
        <f xml:space="preserve"> IF('CASE DATA'!A53="","",'CASE DATA'!A53)</f>
        <v/>
      </c>
      <c r="B53" s="168" t="str">
        <f xml:space="preserve"> IF('CASE DATA'!A53&lt;&gt;"",IF('CASE DATA'!F53=0, "open charge", 'CASE DATA'!F53),"")</f>
        <v/>
      </c>
      <c r="C53" s="156">
        <f xml:space="preserve"> IF(OR(B53="DISM", B53="JWV", B53="JUV", B53="CIV"), SUM('CASE DATA'!I53:R53), 'CASE DATA'!J53+'CASE DATA'!L53+'CASE DATA'!M53+'CASE DATA'!P53+'CASE DATA'!Q53+'CASE DATA'!R53+'CASE DATA'!K53+'CASE DATA'!O53)</f>
        <v>0</v>
      </c>
      <c r="D53" s="158">
        <f xml:space="preserve"> IF(OR(B53="DISM", B53="JWV", B53="JUV", B53="CIV"), 0, 'CASE DATA'!I53+'CASE DATA'!N53)</f>
        <v>0</v>
      </c>
      <c r="E53" s="170"/>
    </row>
    <row r="54" spans="1:5" x14ac:dyDescent="0.3">
      <c r="A54" s="152" t="str">
        <f xml:space="preserve"> IF('CASE DATA'!A54="","",'CASE DATA'!A54)</f>
        <v/>
      </c>
      <c r="B54" s="168" t="str">
        <f xml:space="preserve"> IF('CASE DATA'!A54&lt;&gt;"",IF('CASE DATA'!F54=0, "open charge", 'CASE DATA'!F54),"")</f>
        <v/>
      </c>
      <c r="C54" s="156">
        <f xml:space="preserve"> IF(OR(B54="DISM", B54="JWV", B54="JUV", B54="CIV"), SUM('CASE DATA'!I54:R54), 'CASE DATA'!J54+'CASE DATA'!L54+'CASE DATA'!M54+'CASE DATA'!P54+'CASE DATA'!Q54+'CASE DATA'!R54+'CASE DATA'!K54+'CASE DATA'!O54)</f>
        <v>0</v>
      </c>
      <c r="D54" s="158">
        <f xml:space="preserve"> IF(OR(B54="DISM", B54="JWV", B54="JUV", B54="CIV"), 0, 'CASE DATA'!I54+'CASE DATA'!N54)</f>
        <v>0</v>
      </c>
      <c r="E54" s="170"/>
    </row>
    <row r="55" spans="1:5" x14ac:dyDescent="0.3">
      <c r="A55" s="152" t="str">
        <f xml:space="preserve"> IF('CASE DATA'!A55="","",'CASE DATA'!A55)</f>
        <v/>
      </c>
      <c r="B55" s="168" t="str">
        <f xml:space="preserve"> IF('CASE DATA'!A55&lt;&gt;"",IF('CASE DATA'!F55=0, "open charge", 'CASE DATA'!F55),"")</f>
        <v/>
      </c>
      <c r="C55" s="156">
        <f xml:space="preserve"> IF(OR(B55="DISM", B55="JWV", B55="JUV", B55="CIV"), SUM('CASE DATA'!I55:R55), 'CASE DATA'!J55+'CASE DATA'!L55+'CASE DATA'!M55+'CASE DATA'!P55+'CASE DATA'!Q55+'CASE DATA'!R55+'CASE DATA'!K55+'CASE DATA'!O55)</f>
        <v>0</v>
      </c>
      <c r="D55" s="158">
        <f xml:space="preserve"> IF(OR(B55="DISM", B55="JWV", B55="JUV", B55="CIV"), 0, 'CASE DATA'!I55+'CASE DATA'!N55)</f>
        <v>0</v>
      </c>
      <c r="E55" s="170"/>
    </row>
    <row r="56" spans="1:5" x14ac:dyDescent="0.3">
      <c r="A56" s="152" t="str">
        <f xml:space="preserve"> IF('CASE DATA'!A56="","",'CASE DATA'!A56)</f>
        <v/>
      </c>
      <c r="B56" s="168" t="str">
        <f xml:space="preserve"> IF('CASE DATA'!A56&lt;&gt;"",IF('CASE DATA'!F56=0, "open charge", 'CASE DATA'!F56),"")</f>
        <v/>
      </c>
      <c r="C56" s="156">
        <f xml:space="preserve"> IF(OR(B56="DISM", B56="JWV", B56="JUV", B56="CIV"), SUM('CASE DATA'!I56:R56), 'CASE DATA'!J56+'CASE DATA'!L56+'CASE DATA'!M56+'CASE DATA'!P56+'CASE DATA'!Q56+'CASE DATA'!R56+'CASE DATA'!K56+'CASE DATA'!O56)</f>
        <v>0</v>
      </c>
      <c r="D56" s="158">
        <f xml:space="preserve"> IF(OR(B56="DISM", B56="JWV", B56="JUV", B56="CIV"), 0, 'CASE DATA'!I56+'CASE DATA'!N56)</f>
        <v>0</v>
      </c>
      <c r="E56" s="170"/>
    </row>
    <row r="57" spans="1:5" x14ac:dyDescent="0.3">
      <c r="A57" s="152" t="str">
        <f xml:space="preserve"> IF('CASE DATA'!A57="","",'CASE DATA'!A57)</f>
        <v/>
      </c>
      <c r="B57" s="168" t="str">
        <f xml:space="preserve"> IF('CASE DATA'!A57&lt;&gt;"",IF('CASE DATA'!F57=0, "open charge", 'CASE DATA'!F57),"")</f>
        <v/>
      </c>
      <c r="C57" s="156">
        <f xml:space="preserve"> IF(OR(B57="DISM", B57="JWV", B57="JUV", B57="CIV"), SUM('CASE DATA'!I57:R57), 'CASE DATA'!J57+'CASE DATA'!L57+'CASE DATA'!M57+'CASE DATA'!P57+'CASE DATA'!Q57+'CASE DATA'!R57+'CASE DATA'!K57+'CASE DATA'!O57)</f>
        <v>0</v>
      </c>
      <c r="D57" s="158">
        <f xml:space="preserve"> IF(OR(B57="DISM", B57="JWV", B57="JUV", B57="CIV"), 0, 'CASE DATA'!I57+'CASE DATA'!N57)</f>
        <v>0</v>
      </c>
      <c r="E57" s="170"/>
    </row>
    <row r="58" spans="1:5" x14ac:dyDescent="0.3">
      <c r="A58" s="152" t="str">
        <f xml:space="preserve"> IF('CASE DATA'!A58="","",'CASE DATA'!A58)</f>
        <v/>
      </c>
      <c r="B58" s="168" t="str">
        <f xml:space="preserve"> IF('CASE DATA'!A58&lt;&gt;"",IF('CASE DATA'!F58=0, "open charge", 'CASE DATA'!F58),"")</f>
        <v/>
      </c>
      <c r="C58" s="156">
        <f xml:space="preserve"> IF(OR(B58="DISM", B58="JWV", B58="JUV", B58="CIV"), SUM('CASE DATA'!I58:R58), 'CASE DATA'!J58+'CASE DATA'!L58+'CASE DATA'!M58+'CASE DATA'!P58+'CASE DATA'!Q58+'CASE DATA'!R58+'CASE DATA'!K58+'CASE DATA'!O58)</f>
        <v>0</v>
      </c>
      <c r="D58" s="158">
        <f xml:space="preserve"> IF(OR(B58="DISM", B58="JWV", B58="JUV", B58="CIV"), 0, 'CASE DATA'!I58+'CASE DATA'!N58)</f>
        <v>0</v>
      </c>
      <c r="E58" s="170"/>
    </row>
    <row r="59" spans="1:5" x14ac:dyDescent="0.3">
      <c r="A59" s="152" t="str">
        <f xml:space="preserve"> IF('CASE DATA'!A59="","",'CASE DATA'!A59)</f>
        <v/>
      </c>
      <c r="B59" s="168" t="str">
        <f xml:space="preserve"> IF('CASE DATA'!A59&lt;&gt;"",IF('CASE DATA'!F59=0, "open charge", 'CASE DATA'!F59),"")</f>
        <v/>
      </c>
      <c r="C59" s="156">
        <f xml:space="preserve"> IF(OR(B59="DISM", B59="JWV", B59="JUV", B59="CIV"), SUM('CASE DATA'!I59:R59), 'CASE DATA'!J59+'CASE DATA'!L59+'CASE DATA'!M59+'CASE DATA'!P59+'CASE DATA'!Q59+'CASE DATA'!R59+'CASE DATA'!K59+'CASE DATA'!O59)</f>
        <v>0</v>
      </c>
      <c r="D59" s="158">
        <f xml:space="preserve"> IF(OR(B59="DISM", B59="JWV", B59="JUV", B59="CIV"), 0, 'CASE DATA'!I59+'CASE DATA'!N59)</f>
        <v>0</v>
      </c>
      <c r="E59" s="170"/>
    </row>
    <row r="60" spans="1:5" x14ac:dyDescent="0.3">
      <c r="A60" s="152" t="str">
        <f xml:space="preserve"> IF('CASE DATA'!A60="","",'CASE DATA'!A60)</f>
        <v/>
      </c>
      <c r="B60" s="168" t="str">
        <f xml:space="preserve"> IF('CASE DATA'!A60&lt;&gt;"",IF('CASE DATA'!F60=0, "open charge", 'CASE DATA'!F60),"")</f>
        <v/>
      </c>
      <c r="C60" s="156">
        <f xml:space="preserve"> IF(OR(B60="DISM", B60="JWV", B60="JUV", B60="CIV"), SUM('CASE DATA'!I60:R60), 'CASE DATA'!J60+'CASE DATA'!L60+'CASE DATA'!M60+'CASE DATA'!P60+'CASE DATA'!Q60+'CASE DATA'!R60+'CASE DATA'!K60+'CASE DATA'!O60)</f>
        <v>0</v>
      </c>
      <c r="D60" s="158">
        <f xml:space="preserve"> IF(OR(B60="DISM", B60="JWV", B60="JUV", B60="CIV"), 0, 'CASE DATA'!I60+'CASE DATA'!N60)</f>
        <v>0</v>
      </c>
      <c r="E60" s="170"/>
    </row>
    <row r="61" spans="1:5" x14ac:dyDescent="0.3">
      <c r="A61" s="152" t="str">
        <f xml:space="preserve"> IF('CASE DATA'!A61="","",'CASE DATA'!A61)</f>
        <v/>
      </c>
      <c r="B61" s="168" t="str">
        <f xml:space="preserve"> IF('CASE DATA'!A61&lt;&gt;"",IF('CASE DATA'!F61=0, "open charge", 'CASE DATA'!F61),"")</f>
        <v/>
      </c>
      <c r="C61" s="156">
        <f xml:space="preserve"> IF(OR(B61="DISM", B61="JWV", B61="JUV", B61="CIV"), SUM('CASE DATA'!I61:R61), 'CASE DATA'!J61+'CASE DATA'!L61+'CASE DATA'!M61+'CASE DATA'!P61+'CASE DATA'!Q61+'CASE DATA'!R61+'CASE DATA'!K61+'CASE DATA'!O61)</f>
        <v>0</v>
      </c>
      <c r="D61" s="158">
        <f xml:space="preserve"> IF(OR(B61="DISM", B61="JWV", B61="JUV", B61="CIV"), 0, 'CASE DATA'!I61+'CASE DATA'!N61)</f>
        <v>0</v>
      </c>
      <c r="E61" s="170"/>
    </row>
    <row r="62" spans="1:5" x14ac:dyDescent="0.3">
      <c r="A62" s="152" t="str">
        <f xml:space="preserve"> IF('CASE DATA'!A62="","",'CASE DATA'!A62)</f>
        <v/>
      </c>
      <c r="B62" s="168" t="str">
        <f xml:space="preserve"> IF('CASE DATA'!A62&lt;&gt;"",IF('CASE DATA'!F62=0, "open charge", 'CASE DATA'!F62),"")</f>
        <v/>
      </c>
      <c r="C62" s="156">
        <f xml:space="preserve"> IF(OR(B62="DISM", B62="JWV", B62="JUV", B62="CIV"), SUM('CASE DATA'!I62:R62), 'CASE DATA'!J62+'CASE DATA'!L62+'CASE DATA'!M62+'CASE DATA'!P62+'CASE DATA'!Q62+'CASE DATA'!R62+'CASE DATA'!K62+'CASE DATA'!O62)</f>
        <v>0</v>
      </c>
      <c r="D62" s="158">
        <f xml:space="preserve"> IF(OR(B62="DISM", B62="JWV", B62="JUV", B62="CIV"), 0, 'CASE DATA'!I62+'CASE DATA'!N62)</f>
        <v>0</v>
      </c>
      <c r="E62" s="170"/>
    </row>
    <row r="63" spans="1:5" x14ac:dyDescent="0.3">
      <c r="A63" s="152" t="str">
        <f xml:space="preserve"> IF('CASE DATA'!A63="","",'CASE DATA'!A63)</f>
        <v/>
      </c>
      <c r="B63" s="168" t="str">
        <f xml:space="preserve"> IF('CASE DATA'!A63&lt;&gt;"",IF('CASE DATA'!F63=0, "open charge", 'CASE DATA'!F63),"")</f>
        <v/>
      </c>
      <c r="C63" s="156">
        <f xml:space="preserve"> IF(OR(B63="DISM", B63="JWV", B63="JUV", B63="CIV"), SUM('CASE DATA'!I63:R63), 'CASE DATA'!J63+'CASE DATA'!L63+'CASE DATA'!M63+'CASE DATA'!P63+'CASE DATA'!Q63+'CASE DATA'!R63+'CASE DATA'!K63+'CASE DATA'!O63)</f>
        <v>0</v>
      </c>
      <c r="D63" s="158">
        <f xml:space="preserve"> IF(OR(B63="DISM", B63="JWV", B63="JUV", B63="CIV"), 0, 'CASE DATA'!I63+'CASE DATA'!N63)</f>
        <v>0</v>
      </c>
      <c r="E63" s="170"/>
    </row>
    <row r="64" spans="1:5" x14ac:dyDescent="0.3">
      <c r="A64" s="152" t="str">
        <f xml:space="preserve"> IF('CASE DATA'!A64="","",'CASE DATA'!A64)</f>
        <v/>
      </c>
      <c r="B64" s="168" t="str">
        <f xml:space="preserve"> IF('CASE DATA'!A64&lt;&gt;"",IF('CASE DATA'!F64=0, "open charge", 'CASE DATA'!F64),"")</f>
        <v/>
      </c>
      <c r="C64" s="156">
        <f xml:space="preserve"> IF(OR(B64="DISM", B64="JWV", B64="JUV", B64="CIV"), SUM('CASE DATA'!I64:R64), 'CASE DATA'!J64+'CASE DATA'!L64+'CASE DATA'!M64+'CASE DATA'!P64+'CASE DATA'!Q64+'CASE DATA'!R64+'CASE DATA'!K64+'CASE DATA'!O64)</f>
        <v>0</v>
      </c>
      <c r="D64" s="158">
        <f xml:space="preserve"> IF(OR(B64="DISM", B64="JWV", B64="JUV", B64="CIV"), 0, 'CASE DATA'!I64+'CASE DATA'!N64)</f>
        <v>0</v>
      </c>
      <c r="E64" s="170"/>
    </row>
    <row r="65" spans="1:5" x14ac:dyDescent="0.3">
      <c r="A65" s="152" t="str">
        <f xml:space="preserve"> IF('CASE DATA'!A65="","",'CASE DATA'!A65)</f>
        <v/>
      </c>
      <c r="B65" s="168" t="str">
        <f xml:space="preserve"> IF('CASE DATA'!A65&lt;&gt;"",IF('CASE DATA'!F65=0, "open charge", 'CASE DATA'!F65),"")</f>
        <v/>
      </c>
      <c r="C65" s="156">
        <f xml:space="preserve"> IF(OR(B65="DISM", B65="JWV", B65="JUV", B65="CIV"), SUM('CASE DATA'!I65:R65), 'CASE DATA'!J65+'CASE DATA'!L65+'CASE DATA'!M65+'CASE DATA'!P65+'CASE DATA'!Q65+'CASE DATA'!R65+'CASE DATA'!K65+'CASE DATA'!O65)</f>
        <v>0</v>
      </c>
      <c r="D65" s="158">
        <f xml:space="preserve"> IF(OR(B65="DISM", B65="JWV", B65="JUV", B65="CIV"), 0, 'CASE DATA'!I65+'CASE DATA'!N65)</f>
        <v>0</v>
      </c>
      <c r="E65" s="170"/>
    </row>
    <row r="66" spans="1:5" x14ac:dyDescent="0.3">
      <c r="A66" s="152" t="str">
        <f xml:space="preserve"> IF('CASE DATA'!A66="","",'CASE DATA'!A66)</f>
        <v/>
      </c>
      <c r="B66" s="168" t="str">
        <f xml:space="preserve"> IF('CASE DATA'!A66&lt;&gt;"",IF('CASE DATA'!F66=0, "open charge", 'CASE DATA'!F66),"")</f>
        <v/>
      </c>
      <c r="C66" s="156">
        <f xml:space="preserve"> IF(OR(B66="DISM", B66="JWV", B66="JUV", B66="CIV"), SUM('CASE DATA'!I66:R66), 'CASE DATA'!J66+'CASE DATA'!L66+'CASE DATA'!M66+'CASE DATA'!P66+'CASE DATA'!Q66+'CASE DATA'!R66+'CASE DATA'!K66+'CASE DATA'!O66)</f>
        <v>0</v>
      </c>
      <c r="D66" s="158">
        <f xml:space="preserve"> IF(OR(B66="DISM", B66="JWV", B66="JUV", B66="CIV"), 0, 'CASE DATA'!I66+'CASE DATA'!N66)</f>
        <v>0</v>
      </c>
      <c r="E66" s="170"/>
    </row>
    <row r="67" spans="1:5" x14ac:dyDescent="0.3">
      <c r="A67" s="152" t="str">
        <f xml:space="preserve"> IF('CASE DATA'!A67="","",'CASE DATA'!A67)</f>
        <v/>
      </c>
      <c r="B67" s="168" t="str">
        <f xml:space="preserve"> IF('CASE DATA'!A67&lt;&gt;"",IF('CASE DATA'!F67=0, "open charge", 'CASE DATA'!F67),"")</f>
        <v/>
      </c>
      <c r="C67" s="156">
        <f xml:space="preserve"> IF(OR(B67="DISM", B67="JWV", B67="JUV", B67="CIV"), SUM('CASE DATA'!I67:R67), 'CASE DATA'!J67+'CASE DATA'!L67+'CASE DATA'!M67+'CASE DATA'!P67+'CASE DATA'!Q67+'CASE DATA'!R67+'CASE DATA'!K67+'CASE DATA'!O67)</f>
        <v>0</v>
      </c>
      <c r="D67" s="158">
        <f xml:space="preserve"> IF(OR(B67="DISM", B67="JWV", B67="JUV", B67="CIV"), 0, 'CASE DATA'!I67+'CASE DATA'!N67)</f>
        <v>0</v>
      </c>
      <c r="E67" s="170"/>
    </row>
    <row r="68" spans="1:5" x14ac:dyDescent="0.3">
      <c r="A68" s="152" t="str">
        <f xml:space="preserve"> IF('CASE DATA'!A68="","",'CASE DATA'!A68)</f>
        <v/>
      </c>
      <c r="B68" s="168" t="str">
        <f xml:space="preserve"> IF('CASE DATA'!A68&lt;&gt;"",IF('CASE DATA'!F68=0, "open charge", 'CASE DATA'!F68),"")</f>
        <v/>
      </c>
      <c r="C68" s="156">
        <f xml:space="preserve"> IF(OR(B68="DISM", B68="JWV", B68="JUV", B68="CIV"), SUM('CASE DATA'!I68:R68), 'CASE DATA'!J68+'CASE DATA'!L68+'CASE DATA'!M68+'CASE DATA'!P68+'CASE DATA'!Q68+'CASE DATA'!R68+'CASE DATA'!K68+'CASE DATA'!O68)</f>
        <v>0</v>
      </c>
      <c r="D68" s="158">
        <f xml:space="preserve"> IF(OR(B68="DISM", B68="JWV", B68="JUV", B68="CIV"), 0, 'CASE DATA'!I68+'CASE DATA'!N68)</f>
        <v>0</v>
      </c>
      <c r="E68" s="170"/>
    </row>
    <row r="69" spans="1:5" x14ac:dyDescent="0.3">
      <c r="A69" s="152" t="str">
        <f xml:space="preserve"> IF('CASE DATA'!A69="","",'CASE DATA'!A69)</f>
        <v/>
      </c>
      <c r="B69" s="168" t="str">
        <f xml:space="preserve"> IF('CASE DATA'!A69&lt;&gt;"",IF('CASE DATA'!F69=0, "open charge", 'CASE DATA'!F69),"")</f>
        <v/>
      </c>
      <c r="C69" s="156">
        <f xml:space="preserve"> IF(OR(B69="DISM", B69="JWV", B69="JUV", B69="CIV"), SUM('CASE DATA'!I69:R69), 'CASE DATA'!J69+'CASE DATA'!L69+'CASE DATA'!M69+'CASE DATA'!P69+'CASE DATA'!Q69+'CASE DATA'!R69+'CASE DATA'!K69+'CASE DATA'!O69)</f>
        <v>0</v>
      </c>
      <c r="D69" s="158">
        <f xml:space="preserve"> IF(OR(B69="DISM", B69="JWV", B69="JUV", B69="CIV"), 0, 'CASE DATA'!I69+'CASE DATA'!N69)</f>
        <v>0</v>
      </c>
      <c r="E69" s="170"/>
    </row>
    <row r="70" spans="1:5" x14ac:dyDescent="0.3">
      <c r="A70" s="152" t="str">
        <f xml:space="preserve"> IF('CASE DATA'!A70="","",'CASE DATA'!A70)</f>
        <v/>
      </c>
      <c r="B70" s="168" t="str">
        <f xml:space="preserve"> IF('CASE DATA'!A70&lt;&gt;"",IF('CASE DATA'!F70=0, "open charge", 'CASE DATA'!F70),"")</f>
        <v/>
      </c>
      <c r="C70" s="156">
        <f xml:space="preserve"> IF(OR(B70="DISM", B70="JWV", B70="JUV", B70="CIV"), SUM('CASE DATA'!I70:R70), 'CASE DATA'!J70+'CASE DATA'!L70+'CASE DATA'!M70+'CASE DATA'!P70+'CASE DATA'!Q70+'CASE DATA'!R70+'CASE DATA'!K70+'CASE DATA'!O70)</f>
        <v>0</v>
      </c>
      <c r="D70" s="158">
        <f xml:space="preserve"> IF(OR(B70="DISM", B70="JWV", B70="JUV", B70="CIV"), 0, 'CASE DATA'!I70+'CASE DATA'!N70)</f>
        <v>0</v>
      </c>
      <c r="E70" s="170"/>
    </row>
    <row r="71" spans="1:5" x14ac:dyDescent="0.3">
      <c r="A71" s="152" t="str">
        <f xml:space="preserve"> IF('CASE DATA'!A71="","",'CASE DATA'!A71)</f>
        <v/>
      </c>
      <c r="B71" s="168" t="str">
        <f xml:space="preserve"> IF('CASE DATA'!A71&lt;&gt;"",IF('CASE DATA'!F71=0, "open charge", 'CASE DATA'!F71),"")</f>
        <v/>
      </c>
      <c r="C71" s="156">
        <f xml:space="preserve"> IF(OR(B71="DISM", B71="JWV", B71="JUV", B71="CIV"), SUM('CASE DATA'!I71:R71), 'CASE DATA'!J71+'CASE DATA'!L71+'CASE DATA'!M71+'CASE DATA'!P71+'CASE DATA'!Q71+'CASE DATA'!R71+'CASE DATA'!K71+'CASE DATA'!O71)</f>
        <v>0</v>
      </c>
      <c r="D71" s="158">
        <f xml:space="preserve"> IF(OR(B71="DISM", B71="JWV", B71="JUV", B71="CIV"), 0, 'CASE DATA'!I71+'CASE DATA'!N71)</f>
        <v>0</v>
      </c>
      <c r="E71" s="170"/>
    </row>
    <row r="72" spans="1:5" x14ac:dyDescent="0.3">
      <c r="A72" s="152" t="str">
        <f xml:space="preserve"> IF('CASE DATA'!A72="","",'CASE DATA'!A72)</f>
        <v/>
      </c>
      <c r="B72" s="168" t="str">
        <f xml:space="preserve"> IF('CASE DATA'!A72&lt;&gt;"",IF('CASE DATA'!F72=0, "open charge", 'CASE DATA'!F72),"")</f>
        <v/>
      </c>
      <c r="C72" s="156">
        <f xml:space="preserve"> IF(OR(B72="DISM", B72="JWV", B72="JUV", B72="CIV"), SUM('CASE DATA'!I72:R72), 'CASE DATA'!J72+'CASE DATA'!L72+'CASE DATA'!M72+'CASE DATA'!P72+'CASE DATA'!Q72+'CASE DATA'!R72+'CASE DATA'!K72+'CASE DATA'!O72)</f>
        <v>0</v>
      </c>
      <c r="D72" s="158">
        <f xml:space="preserve"> IF(OR(B72="DISM", B72="JWV", B72="JUV", B72="CIV"), 0, 'CASE DATA'!I72+'CASE DATA'!N72)</f>
        <v>0</v>
      </c>
      <c r="E72" s="170"/>
    </row>
    <row r="73" spans="1:5" x14ac:dyDescent="0.3">
      <c r="A73" s="152" t="str">
        <f xml:space="preserve"> IF('CASE DATA'!A73="","",'CASE DATA'!A73)</f>
        <v/>
      </c>
      <c r="B73" s="168" t="str">
        <f xml:space="preserve"> IF('CASE DATA'!A73&lt;&gt;"",IF('CASE DATA'!F73=0, "open charge", 'CASE DATA'!F73),"")</f>
        <v/>
      </c>
      <c r="C73" s="156">
        <f xml:space="preserve"> IF(OR(B73="DISM", B73="JWV", B73="JUV", B73="CIV"), SUM('CASE DATA'!I73:R73), 'CASE DATA'!J73+'CASE DATA'!L73+'CASE DATA'!M73+'CASE DATA'!P73+'CASE DATA'!Q73+'CASE DATA'!R73+'CASE DATA'!K73+'CASE DATA'!O73)</f>
        <v>0</v>
      </c>
      <c r="D73" s="158">
        <f xml:space="preserve"> IF(OR(B73="DISM", B73="JWV", B73="JUV", B73="CIV"), 0, 'CASE DATA'!I73+'CASE DATA'!N73)</f>
        <v>0</v>
      </c>
      <c r="E73" s="170"/>
    </row>
    <row r="74" spans="1:5" x14ac:dyDescent="0.3">
      <c r="A74" s="152" t="str">
        <f xml:space="preserve"> IF('CASE DATA'!A74="","",'CASE DATA'!A74)</f>
        <v/>
      </c>
      <c r="B74" s="168" t="str">
        <f xml:space="preserve"> IF('CASE DATA'!A74&lt;&gt;"",IF('CASE DATA'!F74=0, "open charge", 'CASE DATA'!F74),"")</f>
        <v/>
      </c>
      <c r="C74" s="156">
        <f xml:space="preserve"> IF(OR(B74="DISM", B74="JWV", B74="JUV", B74="CIV"), SUM('CASE DATA'!I74:R74), 'CASE DATA'!J74+'CASE DATA'!L74+'CASE DATA'!M74+'CASE DATA'!P74+'CASE DATA'!Q74+'CASE DATA'!R74+'CASE DATA'!K74+'CASE DATA'!O74)</f>
        <v>0</v>
      </c>
      <c r="D74" s="158">
        <f xml:space="preserve"> IF(OR(B74="DISM", B74="JWV", B74="JUV", B74="CIV"), 0, 'CASE DATA'!I74+'CASE DATA'!N74)</f>
        <v>0</v>
      </c>
      <c r="E74" s="170"/>
    </row>
    <row r="75" spans="1:5" x14ac:dyDescent="0.3">
      <c r="A75" s="152" t="str">
        <f xml:space="preserve"> IF('CASE DATA'!A75="","",'CASE DATA'!A75)</f>
        <v/>
      </c>
      <c r="B75" s="168" t="str">
        <f xml:space="preserve"> IF('CASE DATA'!A75&lt;&gt;"",IF('CASE DATA'!F75=0, "open charge", 'CASE DATA'!F75),"")</f>
        <v/>
      </c>
      <c r="C75" s="156">
        <f xml:space="preserve"> IF(OR(B75="DISM", B75="JWV", B75="JUV", B75="CIV"), SUM('CASE DATA'!I75:R75), 'CASE DATA'!J75+'CASE DATA'!L75+'CASE DATA'!M75+'CASE DATA'!P75+'CASE DATA'!Q75+'CASE DATA'!R75+'CASE DATA'!K75+'CASE DATA'!O75)</f>
        <v>0</v>
      </c>
      <c r="D75" s="158">
        <f xml:space="preserve"> IF(OR(B75="DISM", B75="JWV", B75="JUV", B75="CIV"), 0, 'CASE DATA'!I75+'CASE DATA'!N75)</f>
        <v>0</v>
      </c>
      <c r="E75" s="170"/>
    </row>
    <row r="76" spans="1:5" x14ac:dyDescent="0.3">
      <c r="A76" s="152" t="str">
        <f xml:space="preserve"> IF('CASE DATA'!A76="","",'CASE DATA'!A76)</f>
        <v/>
      </c>
      <c r="B76" s="168" t="str">
        <f xml:space="preserve"> IF('CASE DATA'!A76&lt;&gt;"",IF('CASE DATA'!F76=0, "open charge", 'CASE DATA'!F76),"")</f>
        <v/>
      </c>
      <c r="C76" s="156">
        <f xml:space="preserve"> IF(OR(B76="DISM", B76="JWV", B76="JUV", B76="CIV"), SUM('CASE DATA'!I76:R76), 'CASE DATA'!J76+'CASE DATA'!L76+'CASE DATA'!M76+'CASE DATA'!P76+'CASE DATA'!Q76+'CASE DATA'!R76+'CASE DATA'!K76+'CASE DATA'!O76)</f>
        <v>0</v>
      </c>
      <c r="D76" s="158">
        <f xml:space="preserve"> IF(OR(B76="DISM", B76="JWV", B76="JUV", B76="CIV"), 0, 'CASE DATA'!I76+'CASE DATA'!N76)</f>
        <v>0</v>
      </c>
      <c r="E76" s="170"/>
    </row>
    <row r="77" spans="1:5" x14ac:dyDescent="0.3">
      <c r="A77" s="152" t="str">
        <f xml:space="preserve"> IF('CASE DATA'!A77="","",'CASE DATA'!A77)</f>
        <v/>
      </c>
      <c r="B77" s="168" t="str">
        <f xml:space="preserve"> IF('CASE DATA'!A77&lt;&gt;"",IF('CASE DATA'!F77=0, "open charge", 'CASE DATA'!F77),"")</f>
        <v/>
      </c>
      <c r="C77" s="156">
        <f xml:space="preserve"> IF(OR(B77="DISM", B77="JWV", B77="JUV", B77="CIV"), SUM('CASE DATA'!I77:R77), 'CASE DATA'!J77+'CASE DATA'!L77+'CASE DATA'!M77+'CASE DATA'!P77+'CASE DATA'!Q77+'CASE DATA'!R77+'CASE DATA'!K77+'CASE DATA'!O77)</f>
        <v>0</v>
      </c>
      <c r="D77" s="158">
        <f xml:space="preserve"> IF(OR(B77="DISM", B77="JWV", B77="JUV", B77="CIV"), 0, 'CASE DATA'!I77+'CASE DATA'!N77)</f>
        <v>0</v>
      </c>
      <c r="E77" s="170"/>
    </row>
    <row r="78" spans="1:5" x14ac:dyDescent="0.3">
      <c r="A78" s="152" t="str">
        <f xml:space="preserve"> IF('CASE DATA'!A78="","",'CASE DATA'!A78)</f>
        <v/>
      </c>
      <c r="B78" s="168" t="str">
        <f xml:space="preserve"> IF('CASE DATA'!A78&lt;&gt;"",IF('CASE DATA'!F78=0, "open charge", 'CASE DATA'!F78),"")</f>
        <v/>
      </c>
      <c r="C78" s="156">
        <f xml:space="preserve"> IF(OR(B78="DISM", B78="JWV", B78="JUV", B78="CIV"), SUM('CASE DATA'!I78:R78), 'CASE DATA'!J78+'CASE DATA'!L78+'CASE DATA'!M78+'CASE DATA'!P78+'CASE DATA'!Q78+'CASE DATA'!R78+'CASE DATA'!K78+'CASE DATA'!O78)</f>
        <v>0</v>
      </c>
      <c r="D78" s="158">
        <f xml:space="preserve"> IF(OR(B78="DISM", B78="JWV", B78="JUV", B78="CIV"), 0, 'CASE DATA'!I78+'CASE DATA'!N78)</f>
        <v>0</v>
      </c>
      <c r="E78" s="170"/>
    </row>
    <row r="79" spans="1:5" x14ac:dyDescent="0.3">
      <c r="A79" s="152" t="str">
        <f xml:space="preserve"> IF('CASE DATA'!A79="","",'CASE DATA'!A79)</f>
        <v/>
      </c>
      <c r="B79" s="168" t="str">
        <f xml:space="preserve"> IF('CASE DATA'!A79&lt;&gt;"",IF('CASE DATA'!F79=0, "open charge", 'CASE DATA'!F79),"")</f>
        <v/>
      </c>
      <c r="C79" s="156">
        <f xml:space="preserve"> IF(OR(B79="DISM", B79="JWV", B79="JUV", B79="CIV"), SUM('CASE DATA'!I79:R79), 'CASE DATA'!J79+'CASE DATA'!L79+'CASE DATA'!M79+'CASE DATA'!P79+'CASE DATA'!Q79+'CASE DATA'!R79+'CASE DATA'!K79+'CASE DATA'!O79)</f>
        <v>0</v>
      </c>
      <c r="D79" s="158">
        <f xml:space="preserve"> IF(OR(B79="DISM", B79="JWV", B79="JUV", B79="CIV"), 0, 'CASE DATA'!I79+'CASE DATA'!N79)</f>
        <v>0</v>
      </c>
      <c r="E79" s="170"/>
    </row>
    <row r="80" spans="1:5" x14ac:dyDescent="0.3">
      <c r="A80" s="152" t="str">
        <f xml:space="preserve"> IF('CASE DATA'!A80="","",'CASE DATA'!A80)</f>
        <v/>
      </c>
      <c r="B80" s="168" t="str">
        <f xml:space="preserve"> IF('CASE DATA'!A80&lt;&gt;"",IF('CASE DATA'!F80=0, "open charge", 'CASE DATA'!F80),"")</f>
        <v/>
      </c>
      <c r="C80" s="156">
        <f xml:space="preserve"> IF(OR(B80="DISM", B80="JWV", B80="JUV", B80="CIV"), SUM('CASE DATA'!I80:R80), 'CASE DATA'!J80+'CASE DATA'!L80+'CASE DATA'!M80+'CASE DATA'!P80+'CASE DATA'!Q80+'CASE DATA'!R80+'CASE DATA'!K80+'CASE DATA'!O80)</f>
        <v>0</v>
      </c>
      <c r="D80" s="158">
        <f xml:space="preserve"> IF(OR(B80="DISM", B80="JWV", B80="JUV", B80="CIV"), 0, 'CASE DATA'!I80+'CASE DATA'!N80)</f>
        <v>0</v>
      </c>
      <c r="E80" s="170"/>
    </row>
    <row r="81" spans="1:5" x14ac:dyDescent="0.3">
      <c r="A81" s="152" t="str">
        <f xml:space="preserve"> IF('CASE DATA'!A81="","",'CASE DATA'!A81)</f>
        <v/>
      </c>
      <c r="B81" s="168" t="str">
        <f xml:space="preserve"> IF('CASE DATA'!A81&lt;&gt;"",IF('CASE DATA'!F81=0, "open charge", 'CASE DATA'!F81),"")</f>
        <v/>
      </c>
      <c r="C81" s="156">
        <f xml:space="preserve"> IF(OR(B81="DISM", B81="JWV", B81="JUV", B81="CIV"), SUM('CASE DATA'!I81:R81), 'CASE DATA'!J81+'CASE DATA'!L81+'CASE DATA'!M81+'CASE DATA'!P81+'CASE DATA'!Q81+'CASE DATA'!R81+'CASE DATA'!K81+'CASE DATA'!O81)</f>
        <v>0</v>
      </c>
      <c r="D81" s="158">
        <f xml:space="preserve"> IF(OR(B81="DISM", B81="JWV", B81="JUV", B81="CIV"), 0, 'CASE DATA'!I81+'CASE DATA'!N81)</f>
        <v>0</v>
      </c>
      <c r="E81" s="170"/>
    </row>
    <row r="82" spans="1:5" x14ac:dyDescent="0.3">
      <c r="A82" s="152" t="str">
        <f xml:space="preserve"> IF('CASE DATA'!A82="","",'CASE DATA'!A82)</f>
        <v/>
      </c>
      <c r="B82" s="168" t="str">
        <f xml:space="preserve"> IF('CASE DATA'!A82&lt;&gt;"",IF('CASE DATA'!F82=0, "open charge", 'CASE DATA'!F82),"")</f>
        <v/>
      </c>
      <c r="C82" s="156">
        <f xml:space="preserve"> IF(OR(B82="DISM", B82="JWV", B82="JUV", B82="CIV"), SUM('CASE DATA'!I82:R82), 'CASE DATA'!J82+'CASE DATA'!L82+'CASE DATA'!M82+'CASE DATA'!P82+'CASE DATA'!Q82+'CASE DATA'!R82+'CASE DATA'!K82+'CASE DATA'!O82)</f>
        <v>0</v>
      </c>
      <c r="D82" s="158">
        <f xml:space="preserve"> IF(OR(B82="DISM", B82="JWV", B82="JUV", B82="CIV"), 0, 'CASE DATA'!I82+'CASE DATA'!N82)</f>
        <v>0</v>
      </c>
      <c r="E82" s="170"/>
    </row>
    <row r="83" spans="1:5" x14ac:dyDescent="0.3">
      <c r="A83" s="152" t="str">
        <f xml:space="preserve"> IF('CASE DATA'!A83="","",'CASE DATA'!A83)</f>
        <v/>
      </c>
      <c r="B83" s="168" t="str">
        <f xml:space="preserve"> IF('CASE DATA'!A83&lt;&gt;"",IF('CASE DATA'!F83=0, "open charge", 'CASE DATA'!F83),"")</f>
        <v/>
      </c>
      <c r="C83" s="156">
        <f xml:space="preserve"> IF(OR(B83="DISM", B83="JWV", B83="JUV", B83="CIV"), SUM('CASE DATA'!I83:R83), 'CASE DATA'!J83+'CASE DATA'!L83+'CASE DATA'!M83+'CASE DATA'!P83+'CASE DATA'!Q83+'CASE DATA'!R83+'CASE DATA'!K83+'CASE DATA'!O83)</f>
        <v>0</v>
      </c>
      <c r="D83" s="158">
        <f xml:space="preserve"> IF(OR(B83="DISM", B83="JWV", B83="JUV", B83="CIV"), 0, 'CASE DATA'!I83+'CASE DATA'!N83)</f>
        <v>0</v>
      </c>
      <c r="E83" s="170"/>
    </row>
    <row r="84" spans="1:5" x14ac:dyDescent="0.3">
      <c r="A84" s="152" t="str">
        <f xml:space="preserve"> IF('CASE DATA'!A84="","",'CASE DATA'!A84)</f>
        <v/>
      </c>
      <c r="B84" s="168" t="str">
        <f xml:space="preserve"> IF('CASE DATA'!A84&lt;&gt;"",IF('CASE DATA'!F84=0, "open charge", 'CASE DATA'!F84),"")</f>
        <v/>
      </c>
      <c r="C84" s="156">
        <f xml:space="preserve"> IF(OR(B84="DISM", B84="JWV", B84="JUV", B84="CIV"), SUM('CASE DATA'!I84:R84), 'CASE DATA'!J84+'CASE DATA'!L84+'CASE DATA'!M84+'CASE DATA'!P84+'CASE DATA'!Q84+'CASE DATA'!R84+'CASE DATA'!K84+'CASE DATA'!O84)</f>
        <v>0</v>
      </c>
      <c r="D84" s="158">
        <f xml:space="preserve"> IF(OR(B84="DISM", B84="JWV", B84="JUV", B84="CIV"), 0, 'CASE DATA'!I84+'CASE DATA'!N84)</f>
        <v>0</v>
      </c>
      <c r="E84" s="170"/>
    </row>
    <row r="85" spans="1:5" x14ac:dyDescent="0.3">
      <c r="A85" s="152" t="str">
        <f xml:space="preserve"> IF('CASE DATA'!A85="","",'CASE DATA'!A85)</f>
        <v/>
      </c>
      <c r="B85" s="168" t="str">
        <f xml:space="preserve"> IF('CASE DATA'!A85&lt;&gt;"",IF('CASE DATA'!F85=0, "open charge", 'CASE DATA'!F85),"")</f>
        <v/>
      </c>
      <c r="C85" s="156">
        <f xml:space="preserve"> IF(OR(B85="DISM", B85="JWV", B85="JUV", B85="CIV"), SUM('CASE DATA'!I85:R85), 'CASE DATA'!J85+'CASE DATA'!L85+'CASE DATA'!M85+'CASE DATA'!P85+'CASE DATA'!Q85+'CASE DATA'!R85+'CASE DATA'!K85+'CASE DATA'!O85)</f>
        <v>0</v>
      </c>
      <c r="D85" s="158">
        <f xml:space="preserve"> IF(OR(B85="DISM", B85="JWV", B85="JUV", B85="CIV"), 0, 'CASE DATA'!I85+'CASE DATA'!N85)</f>
        <v>0</v>
      </c>
      <c r="E85" s="170"/>
    </row>
    <row r="86" spans="1:5" x14ac:dyDescent="0.3">
      <c r="A86" s="152" t="str">
        <f xml:space="preserve"> IF('CASE DATA'!A86="","",'CASE DATA'!A86)</f>
        <v/>
      </c>
      <c r="B86" s="168" t="str">
        <f xml:space="preserve"> IF('CASE DATA'!A86&lt;&gt;"",IF('CASE DATA'!F86=0, "open charge", 'CASE DATA'!F86),"")</f>
        <v/>
      </c>
      <c r="C86" s="156">
        <f xml:space="preserve"> IF(OR(B86="DISM", B86="JWV", B86="JUV", B86="CIV"), SUM('CASE DATA'!I86:R86), 'CASE DATA'!J86+'CASE DATA'!L86+'CASE DATA'!M86+'CASE DATA'!P86+'CASE DATA'!Q86+'CASE DATA'!R86+'CASE DATA'!K86+'CASE DATA'!O86)</f>
        <v>0</v>
      </c>
      <c r="D86" s="158">
        <f xml:space="preserve"> IF(OR(B86="DISM", B86="JWV", B86="JUV", B86="CIV"), 0, 'CASE DATA'!I86+'CASE DATA'!N86)</f>
        <v>0</v>
      </c>
      <c r="E86" s="170"/>
    </row>
    <row r="87" spans="1:5" x14ac:dyDescent="0.3">
      <c r="A87" s="152" t="str">
        <f xml:space="preserve"> IF('CASE DATA'!A87="","",'CASE DATA'!A87)</f>
        <v/>
      </c>
      <c r="B87" s="168" t="str">
        <f xml:space="preserve"> IF('CASE DATA'!A87&lt;&gt;"",IF('CASE DATA'!F87=0, "open charge", 'CASE DATA'!F87),"")</f>
        <v/>
      </c>
      <c r="C87" s="156">
        <f xml:space="preserve"> IF(OR(B87="DISM", B87="JWV", B87="JUV", B87="CIV"), SUM('CASE DATA'!I87:R87), 'CASE DATA'!J87+'CASE DATA'!L87+'CASE DATA'!M87+'CASE DATA'!P87+'CASE DATA'!Q87+'CASE DATA'!R87+'CASE DATA'!K87+'CASE DATA'!O87)</f>
        <v>0</v>
      </c>
      <c r="D87" s="158">
        <f xml:space="preserve"> IF(OR(B87="DISM", B87="JWV", B87="JUV", B87="CIV"), 0, 'CASE DATA'!I87+'CASE DATA'!N87)</f>
        <v>0</v>
      </c>
      <c r="E87" s="170"/>
    </row>
    <row r="88" spans="1:5" x14ac:dyDescent="0.3">
      <c r="A88" s="152" t="str">
        <f xml:space="preserve"> IF('CASE DATA'!A88="","",'CASE DATA'!A88)</f>
        <v/>
      </c>
      <c r="B88" s="168" t="str">
        <f xml:space="preserve"> IF('CASE DATA'!A88&lt;&gt;"",IF('CASE DATA'!F88=0, "open charge", 'CASE DATA'!F88),"")</f>
        <v/>
      </c>
      <c r="C88" s="156">
        <f xml:space="preserve"> IF(OR(B88="DISM", B88="JWV", B88="JUV", B88="CIV"), SUM('CASE DATA'!I88:R88), 'CASE DATA'!J88+'CASE DATA'!L88+'CASE DATA'!M88+'CASE DATA'!P88+'CASE DATA'!Q88+'CASE DATA'!R88+'CASE DATA'!K88+'CASE DATA'!O88)</f>
        <v>0</v>
      </c>
      <c r="D88" s="158">
        <f xml:space="preserve"> IF(OR(B88="DISM", B88="JWV", B88="JUV", B88="CIV"), 0, 'CASE DATA'!I88+'CASE DATA'!N88)</f>
        <v>0</v>
      </c>
      <c r="E88" s="170"/>
    </row>
    <row r="89" spans="1:5" x14ac:dyDescent="0.3">
      <c r="A89" s="152" t="str">
        <f xml:space="preserve"> IF('CASE DATA'!A89="","",'CASE DATA'!A89)</f>
        <v/>
      </c>
      <c r="B89" s="168" t="str">
        <f xml:space="preserve"> IF('CASE DATA'!A89&lt;&gt;"",IF('CASE DATA'!F89=0, "open charge", 'CASE DATA'!F89),"")</f>
        <v/>
      </c>
      <c r="C89" s="156">
        <f xml:space="preserve"> IF(OR(B89="DISM", B89="JWV", B89="JUV", B89="CIV"), SUM('CASE DATA'!I89:R89), 'CASE DATA'!J89+'CASE DATA'!L89+'CASE DATA'!M89+'CASE DATA'!P89+'CASE DATA'!Q89+'CASE DATA'!R89+'CASE DATA'!K89+'CASE DATA'!O89)</f>
        <v>0</v>
      </c>
      <c r="D89" s="158">
        <f xml:space="preserve"> IF(OR(B89="DISM", B89="JWV", B89="JUV", B89="CIV"), 0, 'CASE DATA'!I89+'CASE DATA'!N89)</f>
        <v>0</v>
      </c>
      <c r="E89" s="170"/>
    </row>
    <row r="90" spans="1:5" x14ac:dyDescent="0.3">
      <c r="A90" s="152" t="str">
        <f xml:space="preserve"> IF('CASE DATA'!A90="","",'CASE DATA'!A90)</f>
        <v/>
      </c>
      <c r="B90" s="168" t="str">
        <f xml:space="preserve"> IF('CASE DATA'!A90&lt;&gt;"",IF('CASE DATA'!F90=0, "open charge", 'CASE DATA'!F90),"")</f>
        <v/>
      </c>
      <c r="C90" s="156">
        <f xml:space="preserve"> IF(OR(B90="DISM", B90="JWV", B90="JUV", B90="CIV"), SUM('CASE DATA'!I90:R90), 'CASE DATA'!J90+'CASE DATA'!L90+'CASE DATA'!M90+'CASE DATA'!P90+'CASE DATA'!Q90+'CASE DATA'!R90+'CASE DATA'!K90+'CASE DATA'!O90)</f>
        <v>0</v>
      </c>
      <c r="D90" s="158">
        <f xml:space="preserve"> IF(OR(B90="DISM", B90="JWV", B90="JUV", B90="CIV"), 0, 'CASE DATA'!I90+'CASE DATA'!N90)</f>
        <v>0</v>
      </c>
      <c r="E90" s="170"/>
    </row>
    <row r="91" spans="1:5" x14ac:dyDescent="0.3">
      <c r="A91" s="152" t="str">
        <f xml:space="preserve"> IF('CASE DATA'!A91="","",'CASE DATA'!A91)</f>
        <v/>
      </c>
      <c r="B91" s="168" t="str">
        <f xml:space="preserve"> IF('CASE DATA'!A91&lt;&gt;"",IF('CASE DATA'!F91=0, "open charge", 'CASE DATA'!F91),"")</f>
        <v/>
      </c>
      <c r="C91" s="156">
        <f xml:space="preserve"> IF(OR(B91="DISM", B91="JWV", B91="JUV", B91="CIV"), SUM('CASE DATA'!I91:R91), 'CASE DATA'!J91+'CASE DATA'!L91+'CASE DATA'!M91+'CASE DATA'!P91+'CASE DATA'!Q91+'CASE DATA'!R91+'CASE DATA'!K91+'CASE DATA'!O91)</f>
        <v>0</v>
      </c>
      <c r="D91" s="158">
        <f xml:space="preserve"> IF(OR(B91="DISM", B91="JWV", B91="JUV", B91="CIV"), 0, 'CASE DATA'!I91+'CASE DATA'!N91)</f>
        <v>0</v>
      </c>
      <c r="E91" s="170"/>
    </row>
    <row r="92" spans="1:5" x14ac:dyDescent="0.3">
      <c r="A92" s="152" t="str">
        <f xml:space="preserve"> IF('CASE DATA'!A92="","",'CASE DATA'!A92)</f>
        <v/>
      </c>
      <c r="B92" s="168" t="str">
        <f xml:space="preserve"> IF('CASE DATA'!A92&lt;&gt;"",IF('CASE DATA'!F92=0, "open charge", 'CASE DATA'!F92),"")</f>
        <v/>
      </c>
      <c r="C92" s="156">
        <f xml:space="preserve"> IF(OR(B92="DISM", B92="JWV", B92="JUV", B92="CIV"), SUM('CASE DATA'!I92:R92), 'CASE DATA'!J92+'CASE DATA'!L92+'CASE DATA'!M92+'CASE DATA'!P92+'CASE DATA'!Q92+'CASE DATA'!R92+'CASE DATA'!K92+'CASE DATA'!O92)</f>
        <v>0</v>
      </c>
      <c r="D92" s="158">
        <f xml:space="preserve"> IF(OR(B92="DISM", B92="JWV", B92="JUV", B92="CIV"), 0, 'CASE DATA'!I92+'CASE DATA'!N92)</f>
        <v>0</v>
      </c>
      <c r="E92" s="170"/>
    </row>
    <row r="93" spans="1:5" x14ac:dyDescent="0.3">
      <c r="A93" s="152" t="str">
        <f xml:space="preserve"> IF('CASE DATA'!A93="","",'CASE DATA'!A93)</f>
        <v/>
      </c>
      <c r="B93" s="168" t="str">
        <f xml:space="preserve"> IF('CASE DATA'!A93&lt;&gt;"",IF('CASE DATA'!F93=0, "open charge", 'CASE DATA'!F93),"")</f>
        <v/>
      </c>
      <c r="C93" s="156">
        <f xml:space="preserve"> IF(OR(B93="DISM", B93="JWV", B93="JUV", B93="CIV"), SUM('CASE DATA'!I93:R93), 'CASE DATA'!J93+'CASE DATA'!L93+'CASE DATA'!M93+'CASE DATA'!P93+'CASE DATA'!Q93+'CASE DATA'!R93+'CASE DATA'!K93+'CASE DATA'!O93)</f>
        <v>0</v>
      </c>
      <c r="D93" s="158">
        <f xml:space="preserve"> IF(OR(B93="DISM", B93="JWV", B93="JUV", B93="CIV"), 0, 'CASE DATA'!I93+'CASE DATA'!N93)</f>
        <v>0</v>
      </c>
      <c r="E93" s="170"/>
    </row>
    <row r="94" spans="1:5" x14ac:dyDescent="0.3">
      <c r="A94" s="152" t="str">
        <f xml:space="preserve"> IF('CASE DATA'!A94="","",'CASE DATA'!A94)</f>
        <v/>
      </c>
      <c r="B94" s="168" t="str">
        <f xml:space="preserve"> IF('CASE DATA'!A94&lt;&gt;"",IF('CASE DATA'!F94=0, "open charge", 'CASE DATA'!F94),"")</f>
        <v/>
      </c>
      <c r="C94" s="156">
        <f xml:space="preserve"> IF(OR(B94="DISM", B94="JWV", B94="JUV", B94="CIV"), SUM('CASE DATA'!I94:R94), 'CASE DATA'!J94+'CASE DATA'!L94+'CASE DATA'!M94+'CASE DATA'!P94+'CASE DATA'!Q94+'CASE DATA'!R94+'CASE DATA'!K94+'CASE DATA'!O94)</f>
        <v>0</v>
      </c>
      <c r="D94" s="158">
        <f xml:space="preserve"> IF(OR(B94="DISM", B94="JWV", B94="JUV", B94="CIV"), 0, 'CASE DATA'!I94+'CASE DATA'!N94)</f>
        <v>0</v>
      </c>
      <c r="E94" s="170"/>
    </row>
    <row r="95" spans="1:5" x14ac:dyDescent="0.3">
      <c r="A95" s="152" t="str">
        <f xml:space="preserve"> IF('CASE DATA'!A95="","",'CASE DATA'!A95)</f>
        <v/>
      </c>
      <c r="B95" s="168" t="str">
        <f xml:space="preserve"> IF('CASE DATA'!A95&lt;&gt;"",IF('CASE DATA'!F95=0, "open charge", 'CASE DATA'!F95),"")</f>
        <v/>
      </c>
      <c r="C95" s="156">
        <f xml:space="preserve"> IF(OR(B95="DISM", B95="JWV", B95="JUV", B95="CIV"), SUM('CASE DATA'!I95:R95), 'CASE DATA'!J95+'CASE DATA'!L95+'CASE DATA'!M95+'CASE DATA'!P95+'CASE DATA'!Q95+'CASE DATA'!R95+'CASE DATA'!K95+'CASE DATA'!O95)</f>
        <v>0</v>
      </c>
      <c r="D95" s="158">
        <f xml:space="preserve"> IF(OR(B95="DISM", B95="JWV", B95="JUV", B95="CIV"), 0, 'CASE DATA'!I95+'CASE DATA'!N95)</f>
        <v>0</v>
      </c>
      <c r="E95" s="170"/>
    </row>
    <row r="96" spans="1:5" x14ac:dyDescent="0.3">
      <c r="A96" s="152" t="str">
        <f xml:space="preserve"> IF('CASE DATA'!A96="","",'CASE DATA'!A96)</f>
        <v/>
      </c>
      <c r="B96" s="168" t="str">
        <f xml:space="preserve"> IF('CASE DATA'!A96&lt;&gt;"",IF('CASE DATA'!F96=0, "open charge", 'CASE DATA'!F96),"")</f>
        <v/>
      </c>
      <c r="C96" s="156">
        <f xml:space="preserve"> IF(OR(B96="DISM", B96="JWV", B96="JUV", B96="CIV"), SUM('CASE DATA'!I96:R96), 'CASE DATA'!J96+'CASE DATA'!L96+'CASE DATA'!M96+'CASE DATA'!P96+'CASE DATA'!Q96+'CASE DATA'!R96+'CASE DATA'!K96+'CASE DATA'!O96)</f>
        <v>0</v>
      </c>
      <c r="D96" s="158">
        <f xml:space="preserve"> IF(OR(B96="DISM", B96="JWV", B96="JUV", B96="CIV"), 0, 'CASE DATA'!I96+'CASE DATA'!N96)</f>
        <v>0</v>
      </c>
      <c r="E96" s="170"/>
    </row>
    <row r="97" spans="1:5" x14ac:dyDescent="0.3">
      <c r="A97" s="152" t="str">
        <f xml:space="preserve"> IF('CASE DATA'!A97="","",'CASE DATA'!A97)</f>
        <v/>
      </c>
      <c r="B97" s="168" t="str">
        <f xml:space="preserve"> IF('CASE DATA'!A97&lt;&gt;"",IF('CASE DATA'!F97=0, "open charge", 'CASE DATA'!F97),"")</f>
        <v/>
      </c>
      <c r="C97" s="156">
        <f xml:space="preserve"> IF(OR(B97="DISM", B97="JWV", B97="JUV", B97="CIV"), SUM('CASE DATA'!I97:R97), 'CASE DATA'!J97+'CASE DATA'!L97+'CASE DATA'!M97+'CASE DATA'!P97+'CASE DATA'!Q97+'CASE DATA'!R97+'CASE DATA'!K97+'CASE DATA'!O97)</f>
        <v>0</v>
      </c>
      <c r="D97" s="158">
        <f xml:space="preserve"> IF(OR(B97="DISM", B97="JWV", B97="JUV", B97="CIV"), 0, 'CASE DATA'!I97+'CASE DATA'!N97)</f>
        <v>0</v>
      </c>
      <c r="E97" s="170"/>
    </row>
    <row r="98" spans="1:5" x14ac:dyDescent="0.3">
      <c r="A98" s="152" t="str">
        <f xml:space="preserve"> IF('CASE DATA'!A98="","",'CASE DATA'!A98)</f>
        <v/>
      </c>
      <c r="B98" s="168" t="str">
        <f xml:space="preserve"> IF('CASE DATA'!A98&lt;&gt;"",IF('CASE DATA'!F98=0, "open charge", 'CASE DATA'!F98),"")</f>
        <v/>
      </c>
      <c r="C98" s="156">
        <f xml:space="preserve"> IF(OR(B98="DISM", B98="JWV", B98="JUV", B98="CIV"), SUM('CASE DATA'!I98:R98), 'CASE DATA'!J98+'CASE DATA'!L98+'CASE DATA'!M98+'CASE DATA'!P98+'CASE DATA'!Q98+'CASE DATA'!R98+'CASE DATA'!K98+'CASE DATA'!O98)</f>
        <v>0</v>
      </c>
      <c r="D98" s="158">
        <f xml:space="preserve"> IF(OR(B98="DISM", B98="JWV", B98="JUV", B98="CIV"), 0, 'CASE DATA'!I98+'CASE DATA'!N98)</f>
        <v>0</v>
      </c>
      <c r="E98" s="170"/>
    </row>
    <row r="99" spans="1:5" x14ac:dyDescent="0.3">
      <c r="A99" s="152" t="str">
        <f xml:space="preserve"> IF('CASE DATA'!A99="","",'CASE DATA'!A99)</f>
        <v/>
      </c>
      <c r="B99" s="168" t="str">
        <f xml:space="preserve"> IF('CASE DATA'!A99&lt;&gt;"",IF('CASE DATA'!F99=0, "open charge", 'CASE DATA'!F99),"")</f>
        <v/>
      </c>
      <c r="C99" s="156">
        <f xml:space="preserve"> IF(OR(B99="DISM", B99="JWV", B99="JUV", B99="CIV"), SUM('CASE DATA'!I99:R99), 'CASE DATA'!J99+'CASE DATA'!L99+'CASE DATA'!M99+'CASE DATA'!P99+'CASE DATA'!Q99+'CASE DATA'!R99+'CASE DATA'!K99+'CASE DATA'!O99)</f>
        <v>0</v>
      </c>
      <c r="D99" s="158">
        <f xml:space="preserve"> IF(OR(B99="DISM", B99="JWV", B99="JUV", B99="CIV"), 0, 'CASE DATA'!I99+'CASE DATA'!N99)</f>
        <v>0</v>
      </c>
      <c r="E99" s="170"/>
    </row>
    <row r="100" spans="1:5" x14ac:dyDescent="0.3">
      <c r="A100" s="152" t="str">
        <f xml:space="preserve"> IF('CASE DATA'!A100="","",'CASE DATA'!A100)</f>
        <v/>
      </c>
      <c r="B100" s="168" t="str">
        <f xml:space="preserve"> IF('CASE DATA'!A100&lt;&gt;"",IF('CASE DATA'!F100=0, "open charge", 'CASE DATA'!F100),"")</f>
        <v/>
      </c>
      <c r="C100" s="156">
        <f xml:space="preserve"> IF(OR(B100="DISM", B100="JWV", B100="JUV", B100="CIV"), SUM('CASE DATA'!I100:R100), 'CASE DATA'!J100+'CASE DATA'!L100+'CASE DATA'!M100+'CASE DATA'!P100+'CASE DATA'!Q100+'CASE DATA'!R100+'CASE DATA'!K100+'CASE DATA'!O100)</f>
        <v>0</v>
      </c>
      <c r="D100" s="158">
        <f xml:space="preserve"> IF(OR(B100="DISM", B100="JWV", B100="JUV", B100="CIV"), 0, 'CASE DATA'!I100+'CASE DATA'!N100)</f>
        <v>0</v>
      </c>
      <c r="E100" s="170"/>
    </row>
    <row r="101" spans="1:5" x14ac:dyDescent="0.3">
      <c r="A101" s="152" t="str">
        <f xml:space="preserve"> IF('CASE DATA'!A101="","",'CASE DATA'!A101)</f>
        <v/>
      </c>
      <c r="B101" s="168" t="str">
        <f xml:space="preserve"> IF('CASE DATA'!A101&lt;&gt;"",IF('CASE DATA'!F101=0, "open charge", 'CASE DATA'!F101),"")</f>
        <v/>
      </c>
      <c r="C101" s="156">
        <f xml:space="preserve"> IF(OR(B101="DISM", B101="JWV", B101="JUV", B101="CIV"), SUM('CASE DATA'!I101:R101), 'CASE DATA'!J101+'CASE DATA'!L101+'CASE DATA'!M101+'CASE DATA'!P101+'CASE DATA'!Q101+'CASE DATA'!R101+'CASE DATA'!K101+'CASE DATA'!O101)</f>
        <v>0</v>
      </c>
      <c r="D101" s="158">
        <f xml:space="preserve"> IF(OR(B101="DISM", B101="JWV", B101="JUV", B101="CIV"), 0, 'CASE DATA'!I101+'CASE DATA'!N101)</f>
        <v>0</v>
      </c>
      <c r="E101" s="170"/>
    </row>
    <row r="102" spans="1:5" x14ac:dyDescent="0.3">
      <c r="A102" s="152" t="str">
        <f xml:space="preserve"> IF('CASE DATA'!A102="","",'CASE DATA'!A102)</f>
        <v/>
      </c>
      <c r="B102" s="168" t="str">
        <f xml:space="preserve"> IF('CASE DATA'!A102&lt;&gt;"",IF('CASE DATA'!F102=0, "open charge", 'CASE DATA'!F102),"")</f>
        <v/>
      </c>
      <c r="C102" s="156">
        <f xml:space="preserve"> IF(OR(B102="DISM", B102="JWV", B102="JUV", B102="CIV"), SUM('CASE DATA'!I102:R102), 'CASE DATA'!J102+'CASE DATA'!L102+'CASE DATA'!M102+'CASE DATA'!P102+'CASE DATA'!Q102+'CASE DATA'!R102+'CASE DATA'!K102+'CASE DATA'!O102)</f>
        <v>0</v>
      </c>
      <c r="D102" s="158">
        <f xml:space="preserve"> IF(OR(B102="DISM", B102="JWV", B102="JUV", B102="CIV"), 0, 'CASE DATA'!I102+'CASE DATA'!N102)</f>
        <v>0</v>
      </c>
      <c r="E102" s="170"/>
    </row>
    <row r="103" spans="1:5" x14ac:dyDescent="0.3">
      <c r="A103" s="152" t="str">
        <f xml:space="preserve"> IF('CASE DATA'!A103="","",'CASE DATA'!A103)</f>
        <v/>
      </c>
      <c r="B103" s="168" t="str">
        <f xml:space="preserve"> IF('CASE DATA'!A103&lt;&gt;"",IF('CASE DATA'!F103=0, "open charge", 'CASE DATA'!F103),"")</f>
        <v/>
      </c>
      <c r="C103" s="156">
        <f xml:space="preserve"> IF(OR(B103="DISM", B103="JWV", B103="JUV", B103="CIV"), SUM('CASE DATA'!I103:R103), 'CASE DATA'!J103+'CASE DATA'!L103+'CASE DATA'!M103+'CASE DATA'!P103+'CASE DATA'!Q103+'CASE DATA'!R103+'CASE DATA'!K103+'CASE DATA'!O103)</f>
        <v>0</v>
      </c>
      <c r="D103" s="158">
        <f xml:space="preserve"> IF(OR(B103="DISM", B103="JWV", B103="JUV", B103="CIV"), 0, 'CASE DATA'!I103+'CASE DATA'!N103)</f>
        <v>0</v>
      </c>
      <c r="E103" s="170"/>
    </row>
    <row r="104" spans="1:5" x14ac:dyDescent="0.3">
      <c r="A104" s="152" t="str">
        <f xml:space="preserve"> IF('CASE DATA'!A104="","",'CASE DATA'!A104)</f>
        <v/>
      </c>
      <c r="B104" s="168" t="str">
        <f xml:space="preserve"> IF('CASE DATA'!A104&lt;&gt;"",IF('CASE DATA'!F104=0, "open charge", 'CASE DATA'!F104),"")</f>
        <v/>
      </c>
      <c r="C104" s="156">
        <f xml:space="preserve"> IF(OR(B104="DISM", B104="JWV", B104="JUV", B104="CIV"), SUM('CASE DATA'!I104:R104), 'CASE DATA'!J104+'CASE DATA'!L104+'CASE DATA'!M104+'CASE DATA'!P104+'CASE DATA'!Q104+'CASE DATA'!R104+'CASE DATA'!K104+'CASE DATA'!O104)</f>
        <v>0</v>
      </c>
      <c r="D104" s="158">
        <f xml:space="preserve"> IF(OR(B104="DISM", B104="JWV", B104="JUV", B104="CIV"), 0, 'CASE DATA'!I104+'CASE DATA'!N104)</f>
        <v>0</v>
      </c>
      <c r="E104" s="170"/>
    </row>
    <row r="105" spans="1:5" x14ac:dyDescent="0.3">
      <c r="A105" s="152" t="str">
        <f xml:space="preserve"> IF('CASE DATA'!A105="","",'CASE DATA'!A105)</f>
        <v/>
      </c>
      <c r="B105" s="168" t="str">
        <f xml:space="preserve"> IF('CASE DATA'!A105&lt;&gt;"",IF('CASE DATA'!F105=0, "open charge", 'CASE DATA'!F105),"")</f>
        <v/>
      </c>
      <c r="C105" s="156">
        <f xml:space="preserve"> IF(OR(B105="DISM", B105="JWV", B105="JUV", B105="CIV"), SUM('CASE DATA'!I105:R105), 'CASE DATA'!J105+'CASE DATA'!L105+'CASE DATA'!M105+'CASE DATA'!P105+'CASE DATA'!Q105+'CASE DATA'!R105+'CASE DATA'!K105+'CASE DATA'!O105)</f>
        <v>0</v>
      </c>
      <c r="D105" s="158">
        <f xml:space="preserve"> IF(OR(B105="DISM", B105="JWV", B105="JUV", B105="CIV"), 0, 'CASE DATA'!I105+'CASE DATA'!N105)</f>
        <v>0</v>
      </c>
      <c r="E105" s="170"/>
    </row>
    <row r="106" spans="1:5" x14ac:dyDescent="0.3">
      <c r="A106" s="152" t="str">
        <f xml:space="preserve"> IF('CASE DATA'!A106="","",'CASE DATA'!A106)</f>
        <v/>
      </c>
      <c r="B106" s="168" t="str">
        <f xml:space="preserve"> IF('CASE DATA'!A106&lt;&gt;"",IF('CASE DATA'!F106=0, "open charge", 'CASE DATA'!F106),"")</f>
        <v/>
      </c>
      <c r="C106" s="156">
        <f xml:space="preserve"> IF(OR(B106="DISM", B106="JWV", B106="JUV", B106="CIV"), SUM('CASE DATA'!I106:R106), 'CASE DATA'!J106+'CASE DATA'!L106+'CASE DATA'!M106+'CASE DATA'!P106+'CASE DATA'!Q106+'CASE DATA'!R106+'CASE DATA'!K106+'CASE DATA'!O106)</f>
        <v>0</v>
      </c>
      <c r="D106" s="158">
        <f xml:space="preserve"> IF(OR(B106="DISM", B106="JWV", B106="JUV", B106="CIV"), 0, 'CASE DATA'!I106+'CASE DATA'!N106)</f>
        <v>0</v>
      </c>
      <c r="E106" s="170"/>
    </row>
    <row r="107" spans="1:5" x14ac:dyDescent="0.3">
      <c r="A107" s="152" t="str">
        <f xml:space="preserve"> IF('CASE DATA'!A107="","",'CASE DATA'!A107)</f>
        <v/>
      </c>
      <c r="B107" s="168" t="str">
        <f xml:space="preserve"> IF('CASE DATA'!A107&lt;&gt;"",IF('CASE DATA'!F107=0, "open charge", 'CASE DATA'!F107),"")</f>
        <v/>
      </c>
      <c r="C107" s="156">
        <f xml:space="preserve"> IF(OR(B107="DISM", B107="JWV", B107="JUV", B107="CIV"), SUM('CASE DATA'!I107:R107), 'CASE DATA'!J107+'CASE DATA'!L107+'CASE DATA'!M107+'CASE DATA'!P107+'CASE DATA'!Q107+'CASE DATA'!R107+'CASE DATA'!K107+'CASE DATA'!O107)</f>
        <v>0</v>
      </c>
      <c r="D107" s="158">
        <f xml:space="preserve"> IF(OR(B107="DISM", B107="JWV", B107="JUV", B107="CIV"), 0, 'CASE DATA'!I107+'CASE DATA'!N107)</f>
        <v>0</v>
      </c>
      <c r="E107" s="170"/>
    </row>
    <row r="108" spans="1:5" x14ac:dyDescent="0.3">
      <c r="A108" s="152" t="str">
        <f xml:space="preserve"> IF('CASE DATA'!A108="","",'CASE DATA'!A108)</f>
        <v/>
      </c>
      <c r="B108" s="168" t="str">
        <f xml:space="preserve"> IF('CASE DATA'!A108&lt;&gt;"",IF('CASE DATA'!F108=0, "open charge", 'CASE DATA'!F108),"")</f>
        <v/>
      </c>
      <c r="C108" s="156">
        <f xml:space="preserve"> IF(OR(B108="DISM", B108="JWV", B108="JUV", B108="CIV"), SUM('CASE DATA'!I108:R108), 'CASE DATA'!J108+'CASE DATA'!L108+'CASE DATA'!M108+'CASE DATA'!P108+'CASE DATA'!Q108+'CASE DATA'!R108+'CASE DATA'!K108+'CASE DATA'!O108)</f>
        <v>0</v>
      </c>
      <c r="D108" s="158">
        <f xml:space="preserve"> IF(OR(B108="DISM", B108="JWV", B108="JUV", B108="CIV"), 0, 'CASE DATA'!I108+'CASE DATA'!N108)</f>
        <v>0</v>
      </c>
      <c r="E108" s="170"/>
    </row>
    <row r="109" spans="1:5" x14ac:dyDescent="0.3">
      <c r="A109" s="152" t="str">
        <f xml:space="preserve"> IF('CASE DATA'!A109="","",'CASE DATA'!A109)</f>
        <v/>
      </c>
      <c r="B109" s="168" t="str">
        <f xml:space="preserve"> IF('CASE DATA'!A109&lt;&gt;"",IF('CASE DATA'!F109=0, "open charge", 'CASE DATA'!F109),"")</f>
        <v/>
      </c>
      <c r="C109" s="156">
        <f xml:space="preserve"> IF(OR(B109="DISM", B109="JWV", B109="JUV", B109="CIV"), SUM('CASE DATA'!I109:R109), 'CASE DATA'!J109+'CASE DATA'!L109+'CASE DATA'!M109+'CASE DATA'!P109+'CASE DATA'!Q109+'CASE DATA'!R109+'CASE DATA'!K109+'CASE DATA'!O109)</f>
        <v>0</v>
      </c>
      <c r="D109" s="158">
        <f xml:space="preserve"> IF(OR(B109="DISM", B109="JWV", B109="JUV", B109="CIV"), 0, 'CASE DATA'!I109+'CASE DATA'!N109)</f>
        <v>0</v>
      </c>
      <c r="E109" s="170"/>
    </row>
    <row r="110" spans="1:5" x14ac:dyDescent="0.3">
      <c r="A110" s="152" t="str">
        <f xml:space="preserve"> IF('CASE DATA'!A110="","",'CASE DATA'!A110)</f>
        <v/>
      </c>
      <c r="B110" s="168" t="str">
        <f xml:space="preserve"> IF('CASE DATA'!A110&lt;&gt;"",IF('CASE DATA'!F110=0, "open charge", 'CASE DATA'!F110),"")</f>
        <v/>
      </c>
      <c r="C110" s="156">
        <f xml:space="preserve"> IF(OR(B110="DISM", B110="JWV", B110="JUV", B110="CIV"), SUM('CASE DATA'!I110:R110), 'CASE DATA'!J110+'CASE DATA'!L110+'CASE DATA'!M110+'CASE DATA'!P110+'CASE DATA'!Q110+'CASE DATA'!R110+'CASE DATA'!K110+'CASE DATA'!O110)</f>
        <v>0</v>
      </c>
      <c r="D110" s="158">
        <f xml:space="preserve"> IF(OR(B110="DISM", B110="JWV", B110="JUV", B110="CIV"), 0, 'CASE DATA'!I110+'CASE DATA'!N110)</f>
        <v>0</v>
      </c>
      <c r="E110" s="170"/>
    </row>
    <row r="111" spans="1:5" x14ac:dyDescent="0.3">
      <c r="A111" s="152" t="str">
        <f xml:space="preserve"> IF('CASE DATA'!A111="","",'CASE DATA'!A111)</f>
        <v/>
      </c>
      <c r="B111" s="168" t="str">
        <f xml:space="preserve"> IF('CASE DATA'!A111&lt;&gt;"",IF('CASE DATA'!F111=0, "open charge", 'CASE DATA'!F111),"")</f>
        <v/>
      </c>
      <c r="C111" s="156">
        <f xml:space="preserve"> IF(OR(B111="DISM", B111="JWV", B111="JUV", B111="CIV"), SUM('CASE DATA'!I111:R111), 'CASE DATA'!J111+'CASE DATA'!L111+'CASE DATA'!M111+'CASE DATA'!P111+'CASE DATA'!Q111+'CASE DATA'!R111+'CASE DATA'!K111+'CASE DATA'!O111)</f>
        <v>0</v>
      </c>
      <c r="D111" s="158">
        <f xml:space="preserve"> IF(OR(B111="DISM", B111="JWV", B111="JUV", B111="CIV"), 0, 'CASE DATA'!I111+'CASE DATA'!N111)</f>
        <v>0</v>
      </c>
      <c r="E111" s="170"/>
    </row>
    <row r="112" spans="1:5" x14ac:dyDescent="0.3">
      <c r="A112" s="152" t="str">
        <f xml:space="preserve"> IF('CASE DATA'!A112="","",'CASE DATA'!A112)</f>
        <v/>
      </c>
      <c r="B112" s="168" t="str">
        <f xml:space="preserve"> IF('CASE DATA'!A112&lt;&gt;"",IF('CASE DATA'!F112=0, "open charge", 'CASE DATA'!F112),"")</f>
        <v/>
      </c>
      <c r="C112" s="156">
        <f xml:space="preserve"> IF(OR(B112="DISM", B112="JWV", B112="JUV", B112="CIV"), SUM('CASE DATA'!I112:R112), 'CASE DATA'!J112+'CASE DATA'!L112+'CASE DATA'!M112+'CASE DATA'!P112+'CASE DATA'!Q112+'CASE DATA'!R112+'CASE DATA'!K112+'CASE DATA'!O112)</f>
        <v>0</v>
      </c>
      <c r="D112" s="158">
        <f xml:space="preserve"> IF(OR(B112="DISM", B112="JWV", B112="JUV", B112="CIV"), 0, 'CASE DATA'!I112+'CASE DATA'!N112)</f>
        <v>0</v>
      </c>
      <c r="E112" s="170"/>
    </row>
    <row r="113" spans="1:5" x14ac:dyDescent="0.3">
      <c r="A113" s="152" t="str">
        <f xml:space="preserve"> IF('CASE DATA'!A113="","",'CASE DATA'!A113)</f>
        <v/>
      </c>
      <c r="B113" s="168" t="str">
        <f xml:space="preserve"> IF('CASE DATA'!A113&lt;&gt;"",IF('CASE DATA'!F113=0, "open charge", 'CASE DATA'!F113),"")</f>
        <v/>
      </c>
      <c r="C113" s="156">
        <f xml:space="preserve"> IF(OR(B113="DISM", B113="JWV", B113="JUV", B113="CIV"), SUM('CASE DATA'!I113:R113), 'CASE DATA'!J113+'CASE DATA'!L113+'CASE DATA'!M113+'CASE DATA'!P113+'CASE DATA'!Q113+'CASE DATA'!R113+'CASE DATA'!K113+'CASE DATA'!O113)</f>
        <v>0</v>
      </c>
      <c r="D113" s="158">
        <f xml:space="preserve"> IF(OR(B113="DISM", B113="JWV", B113="JUV", B113="CIV"), 0, 'CASE DATA'!I113+'CASE DATA'!N113)</f>
        <v>0</v>
      </c>
      <c r="E113" s="170"/>
    </row>
    <row r="114" spans="1:5" x14ac:dyDescent="0.3">
      <c r="A114" s="152" t="str">
        <f xml:space="preserve"> IF('CASE DATA'!A114="","",'CASE DATA'!A114)</f>
        <v/>
      </c>
      <c r="B114" s="168" t="str">
        <f xml:space="preserve"> IF('CASE DATA'!A114&lt;&gt;"",IF('CASE DATA'!F114=0, "open charge", 'CASE DATA'!F114),"")</f>
        <v/>
      </c>
      <c r="C114" s="156">
        <f xml:space="preserve"> IF(OR(B114="DISM", B114="JWV", B114="JUV", B114="CIV"), SUM('CASE DATA'!I114:R114), 'CASE DATA'!J114+'CASE DATA'!L114+'CASE DATA'!M114+'CASE DATA'!P114+'CASE DATA'!Q114+'CASE DATA'!R114+'CASE DATA'!K114+'CASE DATA'!O114)</f>
        <v>0</v>
      </c>
      <c r="D114" s="158">
        <f xml:space="preserve"> IF(OR(B114="DISM", B114="JWV", B114="JUV", B114="CIV"), 0, 'CASE DATA'!I114+'CASE DATA'!N114)</f>
        <v>0</v>
      </c>
      <c r="E114" s="170"/>
    </row>
    <row r="115" spans="1:5" x14ac:dyDescent="0.3">
      <c r="A115" s="152" t="str">
        <f xml:space="preserve"> IF('CASE DATA'!A115="","",'CASE DATA'!A115)</f>
        <v/>
      </c>
      <c r="B115" s="168" t="str">
        <f xml:space="preserve"> IF('CASE DATA'!A115&lt;&gt;"",IF('CASE DATA'!F115=0, "open charge", 'CASE DATA'!F115),"")</f>
        <v/>
      </c>
      <c r="C115" s="156">
        <f xml:space="preserve"> IF(OR(B115="DISM", B115="JWV", B115="JUV", B115="CIV"), SUM('CASE DATA'!I115:R115), 'CASE DATA'!J115+'CASE DATA'!L115+'CASE DATA'!M115+'CASE DATA'!P115+'CASE DATA'!Q115+'CASE DATA'!R115+'CASE DATA'!K115+'CASE DATA'!O115)</f>
        <v>0</v>
      </c>
      <c r="D115" s="158">
        <f xml:space="preserve"> IF(OR(B115="DISM", B115="JWV", B115="JUV", B115="CIV"), 0, 'CASE DATA'!I115+'CASE DATA'!N115)</f>
        <v>0</v>
      </c>
      <c r="E115" s="170"/>
    </row>
    <row r="116" spans="1:5" x14ac:dyDescent="0.3">
      <c r="A116" s="152" t="str">
        <f xml:space="preserve"> IF('CASE DATA'!A116="","",'CASE DATA'!A116)</f>
        <v/>
      </c>
      <c r="B116" s="168" t="str">
        <f xml:space="preserve"> IF('CASE DATA'!A116&lt;&gt;"",IF('CASE DATA'!F116=0, "open charge", 'CASE DATA'!F116),"")</f>
        <v/>
      </c>
      <c r="C116" s="156">
        <f xml:space="preserve"> IF(OR(B116="DISM", B116="JWV", B116="JUV", B116="CIV"), SUM('CASE DATA'!I116:R116), 'CASE DATA'!J116+'CASE DATA'!L116+'CASE DATA'!M116+'CASE DATA'!P116+'CASE DATA'!Q116+'CASE DATA'!R116+'CASE DATA'!K116+'CASE DATA'!O116)</f>
        <v>0</v>
      </c>
      <c r="D116" s="158">
        <f xml:space="preserve"> IF(OR(B116="DISM", B116="JWV", B116="JUV", B116="CIV"), 0, 'CASE DATA'!I116+'CASE DATA'!N116)</f>
        <v>0</v>
      </c>
      <c r="E116" s="170"/>
    </row>
    <row r="117" spans="1:5" x14ac:dyDescent="0.3">
      <c r="A117" s="152" t="str">
        <f xml:space="preserve"> IF('CASE DATA'!A117="","",'CASE DATA'!A117)</f>
        <v/>
      </c>
      <c r="B117" s="168" t="str">
        <f xml:space="preserve"> IF('CASE DATA'!A117&lt;&gt;"",IF('CASE DATA'!F117=0, "open charge", 'CASE DATA'!F117),"")</f>
        <v/>
      </c>
      <c r="C117" s="156">
        <f xml:space="preserve"> IF(OR(B117="DISM", B117="JWV", B117="JUV", B117="CIV"), SUM('CASE DATA'!I117:R117), 'CASE DATA'!J117+'CASE DATA'!L117+'CASE DATA'!M117+'CASE DATA'!P117+'CASE DATA'!Q117+'CASE DATA'!R117+'CASE DATA'!K117+'CASE DATA'!O117)</f>
        <v>0</v>
      </c>
      <c r="D117" s="158">
        <f xml:space="preserve"> IF(OR(B117="DISM", B117="JWV", B117="JUV", B117="CIV"), 0, 'CASE DATA'!I117+'CASE DATA'!N117)</f>
        <v>0</v>
      </c>
      <c r="E117" s="170"/>
    </row>
    <row r="118" spans="1:5" x14ac:dyDescent="0.3">
      <c r="A118" s="152" t="str">
        <f xml:space="preserve"> IF('CASE DATA'!A118="","",'CASE DATA'!A118)</f>
        <v/>
      </c>
      <c r="B118" s="168" t="str">
        <f xml:space="preserve"> IF('CASE DATA'!A118&lt;&gt;"",IF('CASE DATA'!F118=0, "open charge", 'CASE DATA'!F118),"")</f>
        <v/>
      </c>
      <c r="C118" s="156">
        <f xml:space="preserve"> IF(OR(B118="DISM", B118="JWV", B118="JUV", B118="CIV"), SUM('CASE DATA'!I118:R118), 'CASE DATA'!J118+'CASE DATA'!L118+'CASE DATA'!M118+'CASE DATA'!P118+'CASE DATA'!Q118+'CASE DATA'!R118+'CASE DATA'!K118+'CASE DATA'!O118)</f>
        <v>0</v>
      </c>
      <c r="D118" s="158">
        <f xml:space="preserve"> IF(OR(B118="DISM", B118="JWV", B118="JUV", B118="CIV"), 0, 'CASE DATA'!I118+'CASE DATA'!N118)</f>
        <v>0</v>
      </c>
      <c r="E118" s="170"/>
    </row>
    <row r="119" spans="1:5" x14ac:dyDescent="0.3">
      <c r="A119" s="152" t="str">
        <f xml:space="preserve"> IF('CASE DATA'!A119="","",'CASE DATA'!A119)</f>
        <v/>
      </c>
      <c r="B119" s="168" t="str">
        <f xml:space="preserve"> IF('CASE DATA'!A119&lt;&gt;"",IF('CASE DATA'!F119=0, "open charge", 'CASE DATA'!F119),"")</f>
        <v/>
      </c>
      <c r="C119" s="156">
        <f xml:space="preserve"> IF(OR(B119="DISM", B119="JWV", B119="JUV", B119="CIV"), SUM('CASE DATA'!I119:R119), 'CASE DATA'!J119+'CASE DATA'!L119+'CASE DATA'!M119+'CASE DATA'!P119+'CASE DATA'!Q119+'CASE DATA'!R119+'CASE DATA'!K119+'CASE DATA'!O119)</f>
        <v>0</v>
      </c>
      <c r="D119" s="158">
        <f xml:space="preserve"> IF(OR(B119="DISM", B119="JWV", B119="JUV", B119="CIV"), 0, 'CASE DATA'!I119+'CASE DATA'!N119)</f>
        <v>0</v>
      </c>
      <c r="E119" s="170"/>
    </row>
    <row r="120" spans="1:5" x14ac:dyDescent="0.3">
      <c r="A120" s="152" t="str">
        <f xml:space="preserve"> IF('CASE DATA'!A120="","",'CASE DATA'!A120)</f>
        <v/>
      </c>
      <c r="B120" s="168" t="str">
        <f xml:space="preserve"> IF('CASE DATA'!A120&lt;&gt;"",IF('CASE DATA'!F120=0, "open charge", 'CASE DATA'!F120),"")</f>
        <v/>
      </c>
      <c r="C120" s="156">
        <f xml:space="preserve"> IF(OR(B120="DISM", B120="JWV", B120="JUV", B120="CIV"), SUM('CASE DATA'!I120:R120), 'CASE DATA'!J120+'CASE DATA'!L120+'CASE DATA'!M120+'CASE DATA'!P120+'CASE DATA'!Q120+'CASE DATA'!R120+'CASE DATA'!K120+'CASE DATA'!O120)</f>
        <v>0</v>
      </c>
      <c r="D120" s="158">
        <f xml:space="preserve"> IF(OR(B120="DISM", B120="JWV", B120="JUV", B120="CIV"), 0, 'CASE DATA'!I120+'CASE DATA'!N120)</f>
        <v>0</v>
      </c>
      <c r="E120" s="170"/>
    </row>
    <row r="121" spans="1:5" x14ac:dyDescent="0.3">
      <c r="A121" s="152" t="str">
        <f xml:space="preserve"> IF('CASE DATA'!A121="","",'CASE DATA'!A121)</f>
        <v/>
      </c>
      <c r="B121" s="168" t="str">
        <f xml:space="preserve"> IF('CASE DATA'!A121&lt;&gt;"",IF('CASE DATA'!F121=0, "open charge", 'CASE DATA'!F121),"")</f>
        <v/>
      </c>
      <c r="C121" s="156">
        <f xml:space="preserve"> IF(OR(B121="DISM", B121="JWV", B121="JUV", B121="CIV"), SUM('CASE DATA'!I121:R121), 'CASE DATA'!J121+'CASE DATA'!L121+'CASE DATA'!M121+'CASE DATA'!P121+'CASE DATA'!Q121+'CASE DATA'!R121+'CASE DATA'!K121+'CASE DATA'!O121)</f>
        <v>0</v>
      </c>
      <c r="D121" s="158">
        <f xml:space="preserve"> IF(OR(B121="DISM", B121="JWV", B121="JUV", B121="CIV"), 0, 'CASE DATA'!I121+'CASE DATA'!N121)</f>
        <v>0</v>
      </c>
      <c r="E121" s="170"/>
    </row>
    <row r="122" spans="1:5" x14ac:dyDescent="0.3">
      <c r="A122" s="152" t="str">
        <f xml:space="preserve"> IF('CASE DATA'!A122="","",'CASE DATA'!A122)</f>
        <v/>
      </c>
      <c r="B122" s="168" t="str">
        <f xml:space="preserve"> IF('CASE DATA'!A122&lt;&gt;"",IF('CASE DATA'!F122=0, "open charge", 'CASE DATA'!F122),"")</f>
        <v/>
      </c>
      <c r="C122" s="156">
        <f xml:space="preserve"> IF(OR(B122="DISM", B122="JWV", B122="JUV", B122="CIV"), SUM('CASE DATA'!I122:R122), 'CASE DATA'!J122+'CASE DATA'!L122+'CASE DATA'!M122+'CASE DATA'!P122+'CASE DATA'!Q122+'CASE DATA'!R122+'CASE DATA'!K122+'CASE DATA'!O122)</f>
        <v>0</v>
      </c>
      <c r="D122" s="158">
        <f xml:space="preserve"> IF(OR(B122="DISM", B122="JWV", B122="JUV", B122="CIV"), 0, 'CASE DATA'!I122+'CASE DATA'!N122)</f>
        <v>0</v>
      </c>
      <c r="E122" s="170"/>
    </row>
    <row r="123" spans="1:5" x14ac:dyDescent="0.3">
      <c r="A123" s="152" t="str">
        <f xml:space="preserve"> IF('CASE DATA'!A123="","",'CASE DATA'!A123)</f>
        <v/>
      </c>
      <c r="B123" s="168" t="str">
        <f xml:space="preserve"> IF('CASE DATA'!A123&lt;&gt;"",IF('CASE DATA'!F123=0, "open charge", 'CASE DATA'!F123),"")</f>
        <v/>
      </c>
      <c r="C123" s="156">
        <f xml:space="preserve"> IF(OR(B123="DISM", B123="JWV", B123="JUV", B123="CIV"), SUM('CASE DATA'!I123:R123), 'CASE DATA'!J123+'CASE DATA'!L123+'CASE DATA'!M123+'CASE DATA'!P123+'CASE DATA'!Q123+'CASE DATA'!R123+'CASE DATA'!K123+'CASE DATA'!O123)</f>
        <v>0</v>
      </c>
      <c r="D123" s="158">
        <f xml:space="preserve"> IF(OR(B123="DISM", B123="JWV", B123="JUV", B123="CIV"), 0, 'CASE DATA'!I123+'CASE DATA'!N123)</f>
        <v>0</v>
      </c>
      <c r="E123" s="170"/>
    </row>
    <row r="124" spans="1:5" x14ac:dyDescent="0.3">
      <c r="A124" s="152" t="str">
        <f xml:space="preserve"> IF('CASE DATA'!A124="","",'CASE DATA'!A124)</f>
        <v/>
      </c>
      <c r="B124" s="168" t="str">
        <f xml:space="preserve"> IF('CASE DATA'!A124&lt;&gt;"",IF('CASE DATA'!F124=0, "open charge", 'CASE DATA'!F124),"")</f>
        <v/>
      </c>
      <c r="C124" s="156">
        <f xml:space="preserve"> IF(OR(B124="DISM", B124="JWV", B124="JUV", B124="CIV"), SUM('CASE DATA'!I124:R124), 'CASE DATA'!J124+'CASE DATA'!L124+'CASE DATA'!M124+'CASE DATA'!P124+'CASE DATA'!Q124+'CASE DATA'!R124+'CASE DATA'!K124+'CASE DATA'!O124)</f>
        <v>0</v>
      </c>
      <c r="D124" s="158">
        <f xml:space="preserve"> IF(OR(B124="DISM", B124="JWV", B124="JUV", B124="CIV"), 0, 'CASE DATA'!I124+'CASE DATA'!N124)</f>
        <v>0</v>
      </c>
      <c r="E124" s="170"/>
    </row>
    <row r="125" spans="1:5" x14ac:dyDescent="0.3">
      <c r="A125" s="152" t="str">
        <f xml:space="preserve"> IF('CASE DATA'!A125="","",'CASE DATA'!A125)</f>
        <v/>
      </c>
      <c r="B125" s="168" t="str">
        <f xml:space="preserve"> IF('CASE DATA'!A125&lt;&gt;"",IF('CASE DATA'!F125=0, "open charge", 'CASE DATA'!F125),"")</f>
        <v/>
      </c>
      <c r="C125" s="156">
        <f xml:space="preserve"> IF(OR(B125="DISM", B125="JWV", B125="JUV", B125="CIV"), SUM('CASE DATA'!I125:R125), 'CASE DATA'!J125+'CASE DATA'!L125+'CASE DATA'!M125+'CASE DATA'!P125+'CASE DATA'!Q125+'CASE DATA'!R125+'CASE DATA'!K125+'CASE DATA'!O125)</f>
        <v>0</v>
      </c>
      <c r="D125" s="158">
        <f xml:space="preserve"> IF(OR(B125="DISM", B125="JWV", B125="JUV", B125="CIV"), 0, 'CASE DATA'!I125+'CASE DATA'!N125)</f>
        <v>0</v>
      </c>
      <c r="E125" s="170"/>
    </row>
    <row r="126" spans="1:5" x14ac:dyDescent="0.3">
      <c r="A126" s="152" t="str">
        <f xml:space="preserve"> IF('CASE DATA'!A126="","",'CASE DATA'!A126)</f>
        <v/>
      </c>
      <c r="B126" s="168" t="str">
        <f xml:space="preserve"> IF('CASE DATA'!A126&lt;&gt;"",IF('CASE DATA'!F126=0, "open charge", 'CASE DATA'!F126),"")</f>
        <v/>
      </c>
      <c r="C126" s="156">
        <f xml:space="preserve"> IF(OR(B126="DISM", B126="JWV", B126="JUV", B126="CIV"), SUM('CASE DATA'!I126:R126), 'CASE DATA'!J126+'CASE DATA'!L126+'CASE DATA'!M126+'CASE DATA'!P126+'CASE DATA'!Q126+'CASE DATA'!R126+'CASE DATA'!K126+'CASE DATA'!O126)</f>
        <v>0</v>
      </c>
      <c r="D126" s="158">
        <f xml:space="preserve"> IF(OR(B126="DISM", B126="JWV", B126="JUV", B126="CIV"), 0, 'CASE DATA'!I126+'CASE DATA'!N126)</f>
        <v>0</v>
      </c>
      <c r="E126" s="170"/>
    </row>
    <row r="127" spans="1:5" x14ac:dyDescent="0.3">
      <c r="A127" s="152" t="str">
        <f xml:space="preserve"> IF('CASE DATA'!A127="","",'CASE DATA'!A127)</f>
        <v/>
      </c>
      <c r="B127" s="168" t="str">
        <f xml:space="preserve"> IF('CASE DATA'!A127&lt;&gt;"",IF('CASE DATA'!F127=0, "open charge", 'CASE DATA'!F127),"")</f>
        <v/>
      </c>
      <c r="C127" s="156">
        <f xml:space="preserve"> IF(OR(B127="DISM", B127="JWV", B127="JUV", B127="CIV"), SUM('CASE DATA'!I127:R127), 'CASE DATA'!J127+'CASE DATA'!L127+'CASE DATA'!M127+'CASE DATA'!P127+'CASE DATA'!Q127+'CASE DATA'!R127+'CASE DATA'!K127+'CASE DATA'!O127)</f>
        <v>0</v>
      </c>
      <c r="D127" s="158">
        <f xml:space="preserve"> IF(OR(B127="DISM", B127="JWV", B127="JUV", B127="CIV"), 0, 'CASE DATA'!I127+'CASE DATA'!N127)</f>
        <v>0</v>
      </c>
      <c r="E127" s="170"/>
    </row>
    <row r="128" spans="1:5" x14ac:dyDescent="0.3">
      <c r="A128" s="152" t="str">
        <f xml:space="preserve"> IF('CASE DATA'!A128="","",'CASE DATA'!A128)</f>
        <v/>
      </c>
      <c r="B128" s="168" t="str">
        <f xml:space="preserve"> IF('CASE DATA'!A128&lt;&gt;"",IF('CASE DATA'!F128=0, "open charge", 'CASE DATA'!F128),"")</f>
        <v/>
      </c>
      <c r="C128" s="156">
        <f xml:space="preserve"> IF(OR(B128="DISM", B128="JWV", B128="JUV", B128="CIV"), SUM('CASE DATA'!I128:R128), 'CASE DATA'!J128+'CASE DATA'!L128+'CASE DATA'!M128+'CASE DATA'!P128+'CASE DATA'!Q128+'CASE DATA'!R128+'CASE DATA'!K128+'CASE DATA'!O128)</f>
        <v>0</v>
      </c>
      <c r="D128" s="158">
        <f xml:space="preserve"> IF(OR(B128="DISM", B128="JWV", B128="JUV", B128="CIV"), 0, 'CASE DATA'!I128+'CASE DATA'!N128)</f>
        <v>0</v>
      </c>
      <c r="E128" s="170"/>
    </row>
    <row r="129" spans="1:5" x14ac:dyDescent="0.3">
      <c r="A129" s="152" t="str">
        <f xml:space="preserve"> IF('CASE DATA'!A129="","",'CASE DATA'!A129)</f>
        <v/>
      </c>
      <c r="B129" s="168" t="str">
        <f xml:space="preserve"> IF('CASE DATA'!A129&lt;&gt;"",IF('CASE DATA'!F129=0, "open charge", 'CASE DATA'!F129),"")</f>
        <v/>
      </c>
      <c r="C129" s="156">
        <f xml:space="preserve"> IF(OR(B129="DISM", B129="JWV", B129="JUV", B129="CIV"), SUM('CASE DATA'!I129:R129), 'CASE DATA'!J129+'CASE DATA'!L129+'CASE DATA'!M129+'CASE DATA'!P129+'CASE DATA'!Q129+'CASE DATA'!R129+'CASE DATA'!K129+'CASE DATA'!O129)</f>
        <v>0</v>
      </c>
      <c r="D129" s="158">
        <f xml:space="preserve"> IF(OR(B129="DISM", B129="JWV", B129="JUV", B129="CIV"), 0, 'CASE DATA'!I129+'CASE DATA'!N129)</f>
        <v>0</v>
      </c>
      <c r="E129" s="170"/>
    </row>
    <row r="130" spans="1:5" x14ac:dyDescent="0.3">
      <c r="A130" s="152" t="str">
        <f xml:space="preserve"> IF('CASE DATA'!A130="","",'CASE DATA'!A130)</f>
        <v/>
      </c>
      <c r="B130" s="168" t="str">
        <f xml:space="preserve"> IF('CASE DATA'!A130&lt;&gt;"",IF('CASE DATA'!F130=0, "open charge", 'CASE DATA'!F130),"")</f>
        <v/>
      </c>
      <c r="C130" s="156">
        <f xml:space="preserve"> IF(OR(B130="DISM", B130="JWV", B130="JUV", B130="CIV"), SUM('CASE DATA'!I130:R130), 'CASE DATA'!J130+'CASE DATA'!L130+'CASE DATA'!M130+'CASE DATA'!P130+'CASE DATA'!Q130+'CASE DATA'!R130+'CASE DATA'!K130+'CASE DATA'!O130)</f>
        <v>0</v>
      </c>
      <c r="D130" s="158">
        <f xml:space="preserve"> IF(OR(B130="DISM", B130="JWV", B130="JUV", B130="CIV"), 0, 'CASE DATA'!I130+'CASE DATA'!N130)</f>
        <v>0</v>
      </c>
      <c r="E130" s="170"/>
    </row>
    <row r="131" spans="1:5" x14ac:dyDescent="0.3">
      <c r="A131" s="152" t="str">
        <f xml:space="preserve"> IF('CASE DATA'!A131="","",'CASE DATA'!A131)</f>
        <v/>
      </c>
      <c r="B131" s="168" t="str">
        <f xml:space="preserve"> IF('CASE DATA'!A131&lt;&gt;"",IF('CASE DATA'!F131=0, "open charge", 'CASE DATA'!F131),"")</f>
        <v/>
      </c>
      <c r="C131" s="156">
        <f xml:space="preserve"> IF(OR(B131="DISM", B131="JWV", B131="JUV", B131="CIV"), SUM('CASE DATA'!I131:R131), 'CASE DATA'!J131+'CASE DATA'!L131+'CASE DATA'!M131+'CASE DATA'!P131+'CASE DATA'!Q131+'CASE DATA'!R131+'CASE DATA'!K131+'CASE DATA'!O131)</f>
        <v>0</v>
      </c>
      <c r="D131" s="158">
        <f xml:space="preserve"> IF(OR(B131="DISM", B131="JWV", B131="JUV", B131="CIV"), 0, 'CASE DATA'!I131+'CASE DATA'!N131)</f>
        <v>0</v>
      </c>
      <c r="E131" s="170"/>
    </row>
    <row r="132" spans="1:5" x14ac:dyDescent="0.3">
      <c r="A132" s="152" t="str">
        <f xml:space="preserve"> IF('CASE DATA'!A132="","",'CASE DATA'!A132)</f>
        <v/>
      </c>
      <c r="B132" s="168" t="str">
        <f xml:space="preserve"> IF('CASE DATA'!A132&lt;&gt;"",IF('CASE DATA'!F132=0, "open charge", 'CASE DATA'!F132),"")</f>
        <v/>
      </c>
      <c r="C132" s="156">
        <f xml:space="preserve"> IF(OR(B132="DISM", B132="JWV", B132="JUV", B132="CIV"), SUM('CASE DATA'!I132:R132), 'CASE DATA'!J132+'CASE DATA'!L132+'CASE DATA'!M132+'CASE DATA'!P132+'CASE DATA'!Q132+'CASE DATA'!R132+'CASE DATA'!K132+'CASE DATA'!O132)</f>
        <v>0</v>
      </c>
      <c r="D132" s="158">
        <f xml:space="preserve"> IF(OR(B132="DISM", B132="JWV", B132="JUV", B132="CIV"), 0, 'CASE DATA'!I132+'CASE DATA'!N132)</f>
        <v>0</v>
      </c>
      <c r="E132" s="170"/>
    </row>
    <row r="133" spans="1:5" x14ac:dyDescent="0.3">
      <c r="A133" s="152" t="str">
        <f xml:space="preserve"> IF('CASE DATA'!A133="","",'CASE DATA'!A133)</f>
        <v/>
      </c>
      <c r="B133" s="168" t="str">
        <f xml:space="preserve"> IF('CASE DATA'!A133&lt;&gt;"",IF('CASE DATA'!F133=0, "open charge", 'CASE DATA'!F133),"")</f>
        <v/>
      </c>
      <c r="C133" s="156">
        <f xml:space="preserve"> IF(OR(B133="DISM", B133="JWV", B133="JUV", B133="CIV"), SUM('CASE DATA'!I133:R133), 'CASE DATA'!J133+'CASE DATA'!L133+'CASE DATA'!M133+'CASE DATA'!P133+'CASE DATA'!Q133+'CASE DATA'!R133+'CASE DATA'!K133+'CASE DATA'!O133)</f>
        <v>0</v>
      </c>
      <c r="D133" s="158">
        <f xml:space="preserve"> IF(OR(B133="DISM", B133="JWV", B133="JUV", B133="CIV"), 0, 'CASE DATA'!I133+'CASE DATA'!N133)</f>
        <v>0</v>
      </c>
      <c r="E133" s="170"/>
    </row>
    <row r="134" spans="1:5" x14ac:dyDescent="0.3">
      <c r="A134" s="152" t="str">
        <f xml:space="preserve"> IF('CASE DATA'!A134="","",'CASE DATA'!A134)</f>
        <v/>
      </c>
      <c r="B134" s="168" t="str">
        <f xml:space="preserve"> IF('CASE DATA'!A134&lt;&gt;"",IF('CASE DATA'!F134=0, "open charge", 'CASE DATA'!F134),"")</f>
        <v/>
      </c>
      <c r="C134" s="156">
        <f xml:space="preserve"> IF(OR(B134="DISM", B134="JWV", B134="JUV", B134="CIV"), SUM('CASE DATA'!I134:R134), 'CASE DATA'!J134+'CASE DATA'!L134+'CASE DATA'!M134+'CASE DATA'!P134+'CASE DATA'!Q134+'CASE DATA'!R134+'CASE DATA'!K134+'CASE DATA'!O134)</f>
        <v>0</v>
      </c>
      <c r="D134" s="158">
        <f xml:space="preserve"> IF(OR(B134="DISM", B134="JWV", B134="JUV", B134="CIV"), 0, 'CASE DATA'!I134+'CASE DATA'!N134)</f>
        <v>0</v>
      </c>
      <c r="E134" s="170"/>
    </row>
    <row r="135" spans="1:5" x14ac:dyDescent="0.3">
      <c r="A135" s="152" t="str">
        <f xml:space="preserve"> IF('CASE DATA'!A135="","",'CASE DATA'!A135)</f>
        <v/>
      </c>
      <c r="B135" s="168" t="str">
        <f xml:space="preserve"> IF('CASE DATA'!A135&lt;&gt;"",IF('CASE DATA'!F135=0, "open charge", 'CASE DATA'!F135),"")</f>
        <v/>
      </c>
      <c r="C135" s="156">
        <f xml:space="preserve"> IF(OR(B135="DISM", B135="JWV", B135="JUV", B135="CIV"), SUM('CASE DATA'!I135:R135), 'CASE DATA'!J135+'CASE DATA'!L135+'CASE DATA'!M135+'CASE DATA'!P135+'CASE DATA'!Q135+'CASE DATA'!R135+'CASE DATA'!K135+'CASE DATA'!O135)</f>
        <v>0</v>
      </c>
      <c r="D135" s="158">
        <f xml:space="preserve"> IF(OR(B135="DISM", B135="JWV", B135="JUV", B135="CIV"), 0, 'CASE DATA'!I135+'CASE DATA'!N135)</f>
        <v>0</v>
      </c>
      <c r="E135" s="170"/>
    </row>
    <row r="136" spans="1:5" x14ac:dyDescent="0.3">
      <c r="A136" s="152" t="str">
        <f xml:space="preserve"> IF('CASE DATA'!A136="","",'CASE DATA'!A136)</f>
        <v/>
      </c>
      <c r="B136" s="168" t="str">
        <f xml:space="preserve"> IF('CASE DATA'!A136&lt;&gt;"",IF('CASE DATA'!F136=0, "open charge", 'CASE DATA'!F136),"")</f>
        <v/>
      </c>
      <c r="C136" s="156">
        <f xml:space="preserve"> IF(OR(B136="DISM", B136="JWV", B136="JUV", B136="CIV"), SUM('CASE DATA'!I136:R136), 'CASE DATA'!J136+'CASE DATA'!L136+'CASE DATA'!M136+'CASE DATA'!P136+'CASE DATA'!Q136+'CASE DATA'!R136+'CASE DATA'!K136+'CASE DATA'!O136)</f>
        <v>0</v>
      </c>
      <c r="D136" s="158">
        <f xml:space="preserve"> IF(OR(B136="DISM", B136="JWV", B136="JUV", B136="CIV"), 0, 'CASE DATA'!I136+'CASE DATA'!N136)</f>
        <v>0</v>
      </c>
      <c r="E136" s="170"/>
    </row>
    <row r="137" spans="1:5" x14ac:dyDescent="0.3">
      <c r="A137" s="152" t="str">
        <f xml:space="preserve"> IF('CASE DATA'!A137="","",'CASE DATA'!A137)</f>
        <v/>
      </c>
      <c r="B137" s="168" t="str">
        <f xml:space="preserve"> IF('CASE DATA'!A137&lt;&gt;"",IF('CASE DATA'!F137=0, "open charge", 'CASE DATA'!F137),"")</f>
        <v/>
      </c>
      <c r="C137" s="156">
        <f xml:space="preserve"> IF(OR(B137="DISM", B137="JWV", B137="JUV", B137="CIV"), SUM('CASE DATA'!I137:R137), 'CASE DATA'!J137+'CASE DATA'!L137+'CASE DATA'!M137+'CASE DATA'!P137+'CASE DATA'!Q137+'CASE DATA'!R137+'CASE DATA'!K137+'CASE DATA'!O137)</f>
        <v>0</v>
      </c>
      <c r="D137" s="158">
        <f xml:space="preserve"> IF(OR(B137="DISM", B137="JWV", B137="JUV", B137="CIV"), 0, 'CASE DATA'!I137+'CASE DATA'!N137)</f>
        <v>0</v>
      </c>
      <c r="E137" s="170"/>
    </row>
    <row r="138" spans="1:5" x14ac:dyDescent="0.3">
      <c r="A138" s="152" t="str">
        <f xml:space="preserve"> IF('CASE DATA'!A138="","",'CASE DATA'!A138)</f>
        <v/>
      </c>
      <c r="B138" s="168" t="str">
        <f xml:space="preserve"> IF('CASE DATA'!A138&lt;&gt;"",IF('CASE DATA'!F138=0, "open charge", 'CASE DATA'!F138),"")</f>
        <v/>
      </c>
      <c r="C138" s="156">
        <f xml:space="preserve"> IF(OR(B138="DISM", B138="JWV", B138="JUV", B138="CIV"), SUM('CASE DATA'!I138:R138), 'CASE DATA'!J138+'CASE DATA'!L138+'CASE DATA'!M138+'CASE DATA'!P138+'CASE DATA'!Q138+'CASE DATA'!R138+'CASE DATA'!K138+'CASE DATA'!O138)</f>
        <v>0</v>
      </c>
      <c r="D138" s="158">
        <f xml:space="preserve"> IF(OR(B138="DISM", B138="JWV", B138="JUV", B138="CIV"), 0, 'CASE DATA'!I138+'CASE DATA'!N138)</f>
        <v>0</v>
      </c>
      <c r="E138" s="170"/>
    </row>
    <row r="139" spans="1:5" x14ac:dyDescent="0.3">
      <c r="A139" s="152" t="str">
        <f xml:space="preserve"> IF('CASE DATA'!A139="","",'CASE DATA'!A139)</f>
        <v/>
      </c>
      <c r="B139" s="168" t="str">
        <f xml:space="preserve"> IF('CASE DATA'!A139&lt;&gt;"",IF('CASE DATA'!F139=0, "open charge", 'CASE DATA'!F139),"")</f>
        <v/>
      </c>
      <c r="C139" s="156">
        <f xml:space="preserve"> IF(OR(B139="DISM", B139="JWV", B139="JUV", B139="CIV"), SUM('CASE DATA'!I139:R139), 'CASE DATA'!J139+'CASE DATA'!L139+'CASE DATA'!M139+'CASE DATA'!P139+'CASE DATA'!Q139+'CASE DATA'!R139+'CASE DATA'!K139+'CASE DATA'!O139)</f>
        <v>0</v>
      </c>
      <c r="D139" s="158">
        <f xml:space="preserve"> IF(OR(B139="DISM", B139="JWV", B139="JUV", B139="CIV"), 0, 'CASE DATA'!I139+'CASE DATA'!N139)</f>
        <v>0</v>
      </c>
      <c r="E139" s="170"/>
    </row>
    <row r="140" spans="1:5" x14ac:dyDescent="0.3">
      <c r="A140" s="152" t="str">
        <f xml:space="preserve"> IF('CASE DATA'!A140="","",'CASE DATA'!A140)</f>
        <v/>
      </c>
      <c r="B140" s="168" t="str">
        <f xml:space="preserve"> IF('CASE DATA'!A140&lt;&gt;"",IF('CASE DATA'!F140=0, "open charge", 'CASE DATA'!F140),"")</f>
        <v/>
      </c>
      <c r="C140" s="156">
        <f xml:space="preserve"> IF(OR(B140="DISM", B140="JWV", B140="JUV", B140="CIV"), SUM('CASE DATA'!I140:R140), 'CASE DATA'!J140+'CASE DATA'!L140+'CASE DATA'!M140+'CASE DATA'!P140+'CASE DATA'!Q140+'CASE DATA'!R140+'CASE DATA'!K140+'CASE DATA'!O140)</f>
        <v>0</v>
      </c>
      <c r="D140" s="158">
        <f xml:space="preserve"> IF(OR(B140="DISM", B140="JWV", B140="JUV", B140="CIV"), 0, 'CASE DATA'!I140+'CASE DATA'!N140)</f>
        <v>0</v>
      </c>
      <c r="E140" s="170"/>
    </row>
    <row r="141" spans="1:5" x14ac:dyDescent="0.3">
      <c r="A141" s="152" t="str">
        <f xml:space="preserve"> IF('CASE DATA'!A141="","",'CASE DATA'!A141)</f>
        <v/>
      </c>
      <c r="B141" s="168" t="str">
        <f xml:space="preserve"> IF('CASE DATA'!A141&lt;&gt;"",IF('CASE DATA'!F141=0, "open charge", 'CASE DATA'!F141),"")</f>
        <v/>
      </c>
      <c r="C141" s="156">
        <f xml:space="preserve"> IF(OR(B141="DISM", B141="JWV", B141="JUV", B141="CIV"), SUM('CASE DATA'!I141:R141), 'CASE DATA'!J141+'CASE DATA'!L141+'CASE DATA'!M141+'CASE DATA'!P141+'CASE DATA'!Q141+'CASE DATA'!R141+'CASE DATA'!K141+'CASE DATA'!O141)</f>
        <v>0</v>
      </c>
      <c r="D141" s="158">
        <f xml:space="preserve"> IF(OR(B141="DISM", B141="JWV", B141="JUV", B141="CIV"), 0, 'CASE DATA'!I141+'CASE DATA'!N141)</f>
        <v>0</v>
      </c>
      <c r="E141" s="170"/>
    </row>
    <row r="142" spans="1:5" x14ac:dyDescent="0.3">
      <c r="A142" s="152" t="str">
        <f xml:space="preserve"> IF('CASE DATA'!A142="","",'CASE DATA'!A142)</f>
        <v/>
      </c>
      <c r="B142" s="168" t="str">
        <f xml:space="preserve"> IF('CASE DATA'!A142&lt;&gt;"",IF('CASE DATA'!F142=0, "open charge", 'CASE DATA'!F142),"")</f>
        <v/>
      </c>
      <c r="C142" s="156">
        <f xml:space="preserve"> IF(OR(B142="DISM", B142="JWV", B142="JUV", B142="CIV"), SUM('CASE DATA'!I142:R142), 'CASE DATA'!J142+'CASE DATA'!L142+'CASE DATA'!M142+'CASE DATA'!P142+'CASE DATA'!Q142+'CASE DATA'!R142+'CASE DATA'!K142+'CASE DATA'!O142)</f>
        <v>0</v>
      </c>
      <c r="D142" s="158">
        <f xml:space="preserve"> IF(OR(B142="DISM", B142="JWV", B142="JUV", B142="CIV"), 0, 'CASE DATA'!I142+'CASE DATA'!N142)</f>
        <v>0</v>
      </c>
      <c r="E142" s="170"/>
    </row>
    <row r="143" spans="1:5" x14ac:dyDescent="0.3">
      <c r="A143" s="152" t="str">
        <f xml:space="preserve"> IF('CASE DATA'!A143="","",'CASE DATA'!A143)</f>
        <v/>
      </c>
      <c r="B143" s="168" t="str">
        <f xml:space="preserve"> IF('CASE DATA'!A143&lt;&gt;"",IF('CASE DATA'!F143=0, "open charge", 'CASE DATA'!F143),"")</f>
        <v/>
      </c>
      <c r="C143" s="156">
        <f xml:space="preserve"> IF(OR(B143="DISM", B143="JWV", B143="JUV", B143="CIV"), SUM('CASE DATA'!I143:R143), 'CASE DATA'!J143+'CASE DATA'!L143+'CASE DATA'!M143+'CASE DATA'!P143+'CASE DATA'!Q143+'CASE DATA'!R143+'CASE DATA'!K143+'CASE DATA'!O143)</f>
        <v>0</v>
      </c>
      <c r="D143" s="158">
        <f xml:space="preserve"> IF(OR(B143="DISM", B143="JWV", B143="JUV", B143="CIV"), 0, 'CASE DATA'!I143+'CASE DATA'!N143)</f>
        <v>0</v>
      </c>
      <c r="E143" s="170"/>
    </row>
    <row r="144" spans="1:5" x14ac:dyDescent="0.3">
      <c r="A144" s="152" t="str">
        <f xml:space="preserve"> IF('CASE DATA'!A144="","",'CASE DATA'!A144)</f>
        <v/>
      </c>
      <c r="B144" s="168" t="str">
        <f xml:space="preserve"> IF('CASE DATA'!A144&lt;&gt;"",IF('CASE DATA'!F144=0, "open charge", 'CASE DATA'!F144),"")</f>
        <v/>
      </c>
      <c r="C144" s="156">
        <f xml:space="preserve"> IF(OR(B144="DISM", B144="JWV", B144="JUV", B144="CIV"), SUM('CASE DATA'!I144:R144), 'CASE DATA'!J144+'CASE DATA'!L144+'CASE DATA'!M144+'CASE DATA'!P144+'CASE DATA'!Q144+'CASE DATA'!R144+'CASE DATA'!K144+'CASE DATA'!O144)</f>
        <v>0</v>
      </c>
      <c r="D144" s="158">
        <f xml:space="preserve"> IF(OR(B144="DISM", B144="JWV", B144="JUV", B144="CIV"), 0, 'CASE DATA'!I144+'CASE DATA'!N144)</f>
        <v>0</v>
      </c>
      <c r="E144" s="170"/>
    </row>
    <row r="145" spans="1:5" x14ac:dyDescent="0.3">
      <c r="A145" s="152" t="str">
        <f xml:space="preserve"> IF('CASE DATA'!A145="","",'CASE DATA'!A145)</f>
        <v/>
      </c>
      <c r="B145" s="168" t="str">
        <f xml:space="preserve"> IF('CASE DATA'!A145&lt;&gt;"",IF('CASE DATA'!F145=0, "open charge", 'CASE DATA'!F145),"")</f>
        <v/>
      </c>
      <c r="C145" s="156">
        <f xml:space="preserve"> IF(OR(B145="DISM", B145="JWV", B145="JUV", B145="CIV"), SUM('CASE DATA'!I145:R145), 'CASE DATA'!J145+'CASE DATA'!L145+'CASE DATA'!M145+'CASE DATA'!P145+'CASE DATA'!Q145+'CASE DATA'!R145+'CASE DATA'!K145+'CASE DATA'!O145)</f>
        <v>0</v>
      </c>
      <c r="D145" s="158">
        <f xml:space="preserve"> IF(OR(B145="DISM", B145="JWV", B145="JUV", B145="CIV"), 0, 'CASE DATA'!I145+'CASE DATA'!N145)</f>
        <v>0</v>
      </c>
      <c r="E145" s="170"/>
    </row>
    <row r="146" spans="1:5" x14ac:dyDescent="0.3">
      <c r="A146" s="152" t="str">
        <f xml:space="preserve"> IF('CASE DATA'!A146="","",'CASE DATA'!A146)</f>
        <v/>
      </c>
      <c r="B146" s="168" t="str">
        <f xml:space="preserve"> IF('CASE DATA'!A146&lt;&gt;"",IF('CASE DATA'!F146=0, "open charge", 'CASE DATA'!F146),"")</f>
        <v/>
      </c>
      <c r="C146" s="156">
        <f xml:space="preserve"> IF(OR(B146="DISM", B146="JWV", B146="JUV", B146="CIV"), SUM('CASE DATA'!I146:R146), 'CASE DATA'!J146+'CASE DATA'!L146+'CASE DATA'!M146+'CASE DATA'!P146+'CASE DATA'!Q146+'CASE DATA'!R146+'CASE DATA'!K146+'CASE DATA'!O146)</f>
        <v>0</v>
      </c>
      <c r="D146" s="158">
        <f xml:space="preserve"> IF(OR(B146="DISM", B146="JWV", B146="JUV", B146="CIV"), 0, 'CASE DATA'!I146+'CASE DATA'!N146)</f>
        <v>0</v>
      </c>
      <c r="E146" s="170"/>
    </row>
    <row r="147" spans="1:5" x14ac:dyDescent="0.3">
      <c r="A147" s="152" t="str">
        <f xml:space="preserve"> IF('CASE DATA'!A147="","",'CASE DATA'!A147)</f>
        <v/>
      </c>
      <c r="B147" s="168" t="str">
        <f xml:space="preserve"> IF('CASE DATA'!A147&lt;&gt;"",IF('CASE DATA'!F147=0, "open charge", 'CASE DATA'!F147),"")</f>
        <v/>
      </c>
      <c r="C147" s="156">
        <f xml:space="preserve"> IF(OR(B147="DISM", B147="JWV", B147="JUV", B147="CIV"), SUM('CASE DATA'!I147:R147), 'CASE DATA'!J147+'CASE DATA'!L147+'CASE DATA'!M147+'CASE DATA'!P147+'CASE DATA'!Q147+'CASE DATA'!R147+'CASE DATA'!K147+'CASE DATA'!O147)</f>
        <v>0</v>
      </c>
      <c r="D147" s="158">
        <f xml:space="preserve"> IF(OR(B147="DISM", B147="JWV", B147="JUV", B147="CIV"), 0, 'CASE DATA'!I147+'CASE DATA'!N147)</f>
        <v>0</v>
      </c>
      <c r="E147" s="170"/>
    </row>
    <row r="148" spans="1:5" x14ac:dyDescent="0.3">
      <c r="A148" s="152" t="str">
        <f xml:space="preserve"> IF('CASE DATA'!A148="","",'CASE DATA'!A148)</f>
        <v/>
      </c>
      <c r="B148" s="168" t="str">
        <f xml:space="preserve"> IF('CASE DATA'!A148&lt;&gt;"",IF('CASE DATA'!F148=0, "open charge", 'CASE DATA'!F148),"")</f>
        <v/>
      </c>
      <c r="C148" s="156">
        <f xml:space="preserve"> IF(OR(B148="DISM", B148="JWV", B148="JUV", B148="CIV"), SUM('CASE DATA'!I148:R148), 'CASE DATA'!J148+'CASE DATA'!L148+'CASE DATA'!M148+'CASE DATA'!P148+'CASE DATA'!Q148+'CASE DATA'!R148+'CASE DATA'!K148+'CASE DATA'!O148)</f>
        <v>0</v>
      </c>
      <c r="D148" s="158">
        <f xml:space="preserve"> IF(OR(B148="DISM", B148="JWV", B148="JUV", B148="CIV"), 0, 'CASE DATA'!I148+'CASE DATA'!N148)</f>
        <v>0</v>
      </c>
      <c r="E148" s="170"/>
    </row>
    <row r="149" spans="1:5" x14ac:dyDescent="0.3">
      <c r="A149" s="152" t="str">
        <f xml:space="preserve"> IF('CASE DATA'!A149="","",'CASE DATA'!A149)</f>
        <v/>
      </c>
      <c r="B149" s="168" t="str">
        <f xml:space="preserve"> IF('CASE DATA'!A149&lt;&gt;"",IF('CASE DATA'!F149=0, "open charge", 'CASE DATA'!F149),"")</f>
        <v/>
      </c>
      <c r="C149" s="156">
        <f xml:space="preserve"> IF(OR(B149="DISM", B149="JWV", B149="JUV", B149="CIV"), SUM('CASE DATA'!I149:R149), 'CASE DATA'!J149+'CASE DATA'!L149+'CASE DATA'!M149+'CASE DATA'!P149+'CASE DATA'!Q149+'CASE DATA'!R149+'CASE DATA'!K149+'CASE DATA'!O149)</f>
        <v>0</v>
      </c>
      <c r="D149" s="158">
        <f xml:space="preserve"> IF(OR(B149="DISM", B149="JWV", B149="JUV", B149="CIV"), 0, 'CASE DATA'!I149+'CASE DATA'!N149)</f>
        <v>0</v>
      </c>
      <c r="E149" s="170"/>
    </row>
    <row r="150" spans="1:5" x14ac:dyDescent="0.3">
      <c r="A150" s="152" t="str">
        <f xml:space="preserve"> IF('CASE DATA'!A150="","",'CASE DATA'!A150)</f>
        <v/>
      </c>
      <c r="B150" s="168" t="str">
        <f xml:space="preserve"> IF('CASE DATA'!A150&lt;&gt;"",IF('CASE DATA'!F150=0, "open charge", 'CASE DATA'!F150),"")</f>
        <v/>
      </c>
      <c r="C150" s="156">
        <f xml:space="preserve"> IF(OR(B150="DISM", B150="JWV", B150="JUV", B150="CIV"), SUM('CASE DATA'!I150:R150), 'CASE DATA'!J150+'CASE DATA'!L150+'CASE DATA'!M150+'CASE DATA'!P150+'CASE DATA'!Q150+'CASE DATA'!R150+'CASE DATA'!K150+'CASE DATA'!O150)</f>
        <v>0</v>
      </c>
      <c r="D150" s="158">
        <f xml:space="preserve"> IF(OR(B150="DISM", B150="JWV", B150="JUV", B150="CIV"), 0, 'CASE DATA'!I150+'CASE DATA'!N150)</f>
        <v>0</v>
      </c>
      <c r="E150" s="170"/>
    </row>
    <row r="151" spans="1:5" x14ac:dyDescent="0.3">
      <c r="A151" s="152" t="str">
        <f xml:space="preserve"> IF('CASE DATA'!A151="","",'CASE DATA'!A151)</f>
        <v/>
      </c>
      <c r="B151" s="168" t="str">
        <f xml:space="preserve"> IF('CASE DATA'!A151&lt;&gt;"",IF('CASE DATA'!F151=0, "open charge", 'CASE DATA'!F151),"")</f>
        <v/>
      </c>
      <c r="C151" s="156">
        <f xml:space="preserve"> IF(OR(B151="DISM", B151="JWV", B151="JUV", B151="CIV"), SUM('CASE DATA'!I151:R151), 'CASE DATA'!J151+'CASE DATA'!L151+'CASE DATA'!M151+'CASE DATA'!P151+'CASE DATA'!Q151+'CASE DATA'!R151+'CASE DATA'!K151+'CASE DATA'!O151)</f>
        <v>0</v>
      </c>
      <c r="D151" s="158">
        <f xml:space="preserve"> IF(OR(B151="DISM", B151="JWV", B151="JUV", B151="CIV"), 0, 'CASE DATA'!I151+'CASE DATA'!N151)</f>
        <v>0</v>
      </c>
      <c r="E151" s="170"/>
    </row>
    <row r="152" spans="1:5" x14ac:dyDescent="0.3">
      <c r="A152" s="152" t="str">
        <f xml:space="preserve"> IF('CASE DATA'!A152="","",'CASE DATA'!A152)</f>
        <v/>
      </c>
      <c r="B152" s="168" t="str">
        <f xml:space="preserve"> IF('CASE DATA'!A152&lt;&gt;"",IF('CASE DATA'!F152=0, "open charge", 'CASE DATA'!F152),"")</f>
        <v/>
      </c>
      <c r="C152" s="156">
        <f xml:space="preserve"> IF(OR(B152="DISM", B152="JWV", B152="JUV", B152="CIV"), SUM('CASE DATA'!I152:R152), 'CASE DATA'!J152+'CASE DATA'!L152+'CASE DATA'!M152+'CASE DATA'!P152+'CASE DATA'!Q152+'CASE DATA'!R152+'CASE DATA'!K152+'CASE DATA'!O152)</f>
        <v>0</v>
      </c>
      <c r="D152" s="158">
        <f xml:space="preserve"> IF(OR(B152="DISM", B152="JWV", B152="JUV", B152="CIV"), 0, 'CASE DATA'!I152+'CASE DATA'!N152)</f>
        <v>0</v>
      </c>
      <c r="E152" s="170"/>
    </row>
    <row r="153" spans="1:5" x14ac:dyDescent="0.3">
      <c r="A153" s="152" t="str">
        <f xml:space="preserve"> IF('CASE DATA'!A153="","",'CASE DATA'!A153)</f>
        <v/>
      </c>
      <c r="B153" s="168" t="str">
        <f xml:space="preserve"> IF('CASE DATA'!A153&lt;&gt;"",IF('CASE DATA'!F153=0, "open charge", 'CASE DATA'!F153),"")</f>
        <v/>
      </c>
      <c r="C153" s="156">
        <f xml:space="preserve"> IF(OR(B153="DISM", B153="JWV", B153="JUV", B153="CIV"), SUM('CASE DATA'!I153:R153), 'CASE DATA'!J153+'CASE DATA'!L153+'CASE DATA'!M153+'CASE DATA'!P153+'CASE DATA'!Q153+'CASE DATA'!R153+'CASE DATA'!K153+'CASE DATA'!O153)</f>
        <v>0</v>
      </c>
      <c r="D153" s="158">
        <f xml:space="preserve"> IF(OR(B153="DISM", B153="JWV", B153="JUV", B153="CIV"), 0, 'CASE DATA'!I153+'CASE DATA'!N153)</f>
        <v>0</v>
      </c>
      <c r="E153" s="170"/>
    </row>
    <row r="154" spans="1:5" x14ac:dyDescent="0.3">
      <c r="A154" s="152" t="str">
        <f xml:space="preserve"> IF('CASE DATA'!A154="","",'CASE DATA'!A154)</f>
        <v/>
      </c>
      <c r="B154" s="168" t="str">
        <f xml:space="preserve"> IF('CASE DATA'!A154&lt;&gt;"",IF('CASE DATA'!F154=0, "open charge", 'CASE DATA'!F154),"")</f>
        <v/>
      </c>
      <c r="C154" s="156">
        <f xml:space="preserve"> IF(OR(B154="DISM", B154="JWV", B154="JUV", B154="CIV"), SUM('CASE DATA'!I154:R154), 'CASE DATA'!J154+'CASE DATA'!L154+'CASE DATA'!M154+'CASE DATA'!P154+'CASE DATA'!Q154+'CASE DATA'!R154+'CASE DATA'!K154+'CASE DATA'!O154)</f>
        <v>0</v>
      </c>
      <c r="D154" s="158">
        <f xml:space="preserve"> IF(OR(B154="DISM", B154="JWV", B154="JUV", B154="CIV"), 0, 'CASE DATA'!I154+'CASE DATA'!N154)</f>
        <v>0</v>
      </c>
      <c r="E154" s="170"/>
    </row>
    <row r="155" spans="1:5" x14ac:dyDescent="0.3">
      <c r="A155" s="152" t="str">
        <f xml:space="preserve"> IF('CASE DATA'!A155="","",'CASE DATA'!A155)</f>
        <v/>
      </c>
      <c r="B155" s="168" t="str">
        <f xml:space="preserve"> IF('CASE DATA'!A155&lt;&gt;"",IF('CASE DATA'!F155=0, "open charge", 'CASE DATA'!F155),"")</f>
        <v/>
      </c>
      <c r="C155" s="156">
        <f xml:space="preserve"> IF(OR(B155="DISM", B155="JWV", B155="JUV", B155="CIV"), SUM('CASE DATA'!I155:R155), 'CASE DATA'!J155+'CASE DATA'!L155+'CASE DATA'!M155+'CASE DATA'!P155+'CASE DATA'!Q155+'CASE DATA'!R155+'CASE DATA'!K155+'CASE DATA'!O155)</f>
        <v>0</v>
      </c>
      <c r="D155" s="158">
        <f xml:space="preserve"> IF(OR(B155="DISM", B155="JWV", B155="JUV", B155="CIV"), 0, 'CASE DATA'!I155+'CASE DATA'!N155)</f>
        <v>0</v>
      </c>
      <c r="E155" s="170"/>
    </row>
    <row r="156" spans="1:5" x14ac:dyDescent="0.3">
      <c r="A156" s="152" t="str">
        <f xml:space="preserve"> IF('CASE DATA'!A156="","",'CASE DATA'!A156)</f>
        <v/>
      </c>
      <c r="B156" s="168" t="str">
        <f xml:space="preserve"> IF('CASE DATA'!A156&lt;&gt;"",IF('CASE DATA'!F156=0, "open charge", 'CASE DATA'!F156),"")</f>
        <v/>
      </c>
      <c r="C156" s="156">
        <f xml:space="preserve"> IF(OR(B156="DISM", B156="JWV", B156="JUV", B156="CIV"), SUM('CASE DATA'!I156:R156), 'CASE DATA'!J156+'CASE DATA'!L156+'CASE DATA'!M156+'CASE DATA'!P156+'CASE DATA'!Q156+'CASE DATA'!R156+'CASE DATA'!K156+'CASE DATA'!O156)</f>
        <v>0</v>
      </c>
      <c r="D156" s="158">
        <f xml:space="preserve"> IF(OR(B156="DISM", B156="JWV", B156="JUV", B156="CIV"), 0, 'CASE DATA'!I156+'CASE DATA'!N156)</f>
        <v>0</v>
      </c>
      <c r="E156" s="170"/>
    </row>
    <row r="157" spans="1:5" x14ac:dyDescent="0.3">
      <c r="A157" s="152" t="str">
        <f xml:space="preserve"> IF('CASE DATA'!A157="","",'CASE DATA'!A157)</f>
        <v/>
      </c>
      <c r="B157" s="168" t="str">
        <f xml:space="preserve"> IF('CASE DATA'!A157&lt;&gt;"",IF('CASE DATA'!F157=0, "open charge", 'CASE DATA'!F157),"")</f>
        <v/>
      </c>
      <c r="C157" s="156">
        <f xml:space="preserve"> IF(OR(B157="DISM", B157="JWV", B157="JUV", B157="CIV"), SUM('CASE DATA'!I157:R157), 'CASE DATA'!J157+'CASE DATA'!L157+'CASE DATA'!M157+'CASE DATA'!P157+'CASE DATA'!Q157+'CASE DATA'!R157+'CASE DATA'!K157+'CASE DATA'!O157)</f>
        <v>0</v>
      </c>
      <c r="D157" s="158">
        <f xml:space="preserve"> IF(OR(B157="DISM", B157="JWV", B157="JUV", B157="CIV"), 0, 'CASE DATA'!I157+'CASE DATA'!N157)</f>
        <v>0</v>
      </c>
      <c r="E157" s="170"/>
    </row>
    <row r="158" spans="1:5" x14ac:dyDescent="0.3">
      <c r="A158" s="152" t="str">
        <f xml:space="preserve"> IF('CASE DATA'!A158="","",'CASE DATA'!A158)</f>
        <v/>
      </c>
      <c r="B158" s="168" t="str">
        <f xml:space="preserve"> IF('CASE DATA'!A158&lt;&gt;"",IF('CASE DATA'!F158=0, "open charge", 'CASE DATA'!F158),"")</f>
        <v/>
      </c>
      <c r="C158" s="156">
        <f xml:space="preserve"> IF(OR(B158="DISM", B158="JWV", B158="JUV", B158="CIV"), SUM('CASE DATA'!I158:R158), 'CASE DATA'!J158+'CASE DATA'!L158+'CASE DATA'!M158+'CASE DATA'!P158+'CASE DATA'!Q158+'CASE DATA'!R158+'CASE DATA'!K158+'CASE DATA'!O158)</f>
        <v>0</v>
      </c>
      <c r="D158" s="158">
        <f xml:space="preserve"> IF(OR(B158="DISM", B158="JWV", B158="JUV", B158="CIV"), 0, 'CASE DATA'!I158+'CASE DATA'!N158)</f>
        <v>0</v>
      </c>
      <c r="E158" s="170"/>
    </row>
    <row r="159" spans="1:5" x14ac:dyDescent="0.3">
      <c r="A159" s="152" t="str">
        <f xml:space="preserve"> IF('CASE DATA'!A159="","",'CASE DATA'!A159)</f>
        <v/>
      </c>
      <c r="B159" s="168" t="str">
        <f xml:space="preserve"> IF('CASE DATA'!A159&lt;&gt;"",IF('CASE DATA'!F159=0, "open charge", 'CASE DATA'!F159),"")</f>
        <v/>
      </c>
      <c r="C159" s="156">
        <f xml:space="preserve"> IF(OR(B159="DISM", B159="JWV", B159="JUV", B159="CIV"), SUM('CASE DATA'!I159:R159), 'CASE DATA'!J159+'CASE DATA'!L159+'CASE DATA'!M159+'CASE DATA'!P159+'CASE DATA'!Q159+'CASE DATA'!R159+'CASE DATA'!K159+'CASE DATA'!O159)</f>
        <v>0</v>
      </c>
      <c r="D159" s="158">
        <f xml:space="preserve"> IF(OR(B159="DISM", B159="JWV", B159="JUV", B159="CIV"), 0, 'CASE DATA'!I159+'CASE DATA'!N159)</f>
        <v>0</v>
      </c>
      <c r="E159" s="170"/>
    </row>
    <row r="160" spans="1:5" x14ac:dyDescent="0.3">
      <c r="A160" s="152" t="str">
        <f xml:space="preserve"> IF('CASE DATA'!A160="","",'CASE DATA'!A160)</f>
        <v/>
      </c>
      <c r="B160" s="168" t="str">
        <f xml:space="preserve"> IF('CASE DATA'!A160&lt;&gt;"",IF('CASE DATA'!F160=0, "open charge", 'CASE DATA'!F160),"")</f>
        <v/>
      </c>
      <c r="C160" s="156">
        <f xml:space="preserve"> IF(OR(B160="DISM", B160="JWV", B160="JUV", B160="CIV"), SUM('CASE DATA'!I160:R160), 'CASE DATA'!J160+'CASE DATA'!L160+'CASE DATA'!M160+'CASE DATA'!P160+'CASE DATA'!Q160+'CASE DATA'!R160+'CASE DATA'!K160+'CASE DATA'!O160)</f>
        <v>0</v>
      </c>
      <c r="D160" s="158">
        <f xml:space="preserve"> IF(OR(B160="DISM", B160="JWV", B160="JUV", B160="CIV"), 0, 'CASE DATA'!I160+'CASE DATA'!N160)</f>
        <v>0</v>
      </c>
      <c r="E160" s="170"/>
    </row>
    <row r="161" spans="1:5" x14ac:dyDescent="0.3">
      <c r="A161" s="152" t="str">
        <f xml:space="preserve"> IF('CASE DATA'!A161="","",'CASE DATA'!A161)</f>
        <v/>
      </c>
      <c r="B161" s="168" t="str">
        <f xml:space="preserve"> IF('CASE DATA'!A161&lt;&gt;"",IF('CASE DATA'!F161=0, "open charge", 'CASE DATA'!F161),"")</f>
        <v/>
      </c>
      <c r="C161" s="156">
        <f xml:space="preserve"> IF(OR(B161="DISM", B161="JWV", B161="JUV", B161="CIV"), SUM('CASE DATA'!I161:R161), 'CASE DATA'!J161+'CASE DATA'!L161+'CASE DATA'!M161+'CASE DATA'!P161+'CASE DATA'!Q161+'CASE DATA'!R161+'CASE DATA'!K161+'CASE DATA'!O161)</f>
        <v>0</v>
      </c>
      <c r="D161" s="158">
        <f xml:space="preserve"> IF(OR(B161="DISM", B161="JWV", B161="JUV", B161="CIV"), 0, 'CASE DATA'!I161+'CASE DATA'!N161)</f>
        <v>0</v>
      </c>
      <c r="E161" s="170"/>
    </row>
    <row r="162" spans="1:5" x14ac:dyDescent="0.3">
      <c r="A162" s="152" t="str">
        <f xml:space="preserve"> IF('CASE DATA'!A162="","",'CASE DATA'!A162)</f>
        <v/>
      </c>
      <c r="B162" s="168" t="str">
        <f xml:space="preserve"> IF('CASE DATA'!A162&lt;&gt;"",IF('CASE DATA'!F162=0, "open charge", 'CASE DATA'!F162),"")</f>
        <v/>
      </c>
      <c r="C162" s="156">
        <f xml:space="preserve"> IF(OR(B162="DISM", B162="JWV", B162="JUV", B162="CIV"), SUM('CASE DATA'!I162:R162), 'CASE DATA'!J162+'CASE DATA'!L162+'CASE DATA'!M162+'CASE DATA'!P162+'CASE DATA'!Q162+'CASE DATA'!R162+'CASE DATA'!K162+'CASE DATA'!O162)</f>
        <v>0</v>
      </c>
      <c r="D162" s="158">
        <f xml:space="preserve"> IF(OR(B162="DISM", B162="JWV", B162="JUV", B162="CIV"), 0, 'CASE DATA'!I162+'CASE DATA'!N162)</f>
        <v>0</v>
      </c>
      <c r="E162" s="170"/>
    </row>
    <row r="163" spans="1:5" x14ac:dyDescent="0.3">
      <c r="A163" s="152" t="str">
        <f xml:space="preserve"> IF('CASE DATA'!A163="","",'CASE DATA'!A163)</f>
        <v/>
      </c>
      <c r="B163" s="168" t="str">
        <f xml:space="preserve"> IF('CASE DATA'!A163&lt;&gt;"",IF('CASE DATA'!F163=0, "open charge", 'CASE DATA'!F163),"")</f>
        <v/>
      </c>
      <c r="C163" s="156">
        <f xml:space="preserve"> IF(OR(B163="DISM", B163="JWV", B163="JUV", B163="CIV"), SUM('CASE DATA'!I163:R163), 'CASE DATA'!J163+'CASE DATA'!L163+'CASE DATA'!M163+'CASE DATA'!P163+'CASE DATA'!Q163+'CASE DATA'!R163+'CASE DATA'!K163+'CASE DATA'!O163)</f>
        <v>0</v>
      </c>
      <c r="D163" s="158">
        <f xml:space="preserve"> IF(OR(B163="DISM", B163="JWV", B163="JUV", B163="CIV"), 0, 'CASE DATA'!I163+'CASE DATA'!N163)</f>
        <v>0</v>
      </c>
      <c r="E163" s="170"/>
    </row>
    <row r="164" spans="1:5" x14ac:dyDescent="0.3">
      <c r="A164" s="152" t="str">
        <f xml:space="preserve"> IF('CASE DATA'!A164="","",'CASE DATA'!A164)</f>
        <v/>
      </c>
      <c r="B164" s="168" t="str">
        <f xml:space="preserve"> IF('CASE DATA'!A164&lt;&gt;"",IF('CASE DATA'!F164=0, "open charge", 'CASE DATA'!F164),"")</f>
        <v/>
      </c>
      <c r="C164" s="156">
        <f xml:space="preserve"> IF(OR(B164="DISM", B164="JWV", B164="JUV", B164="CIV"), SUM('CASE DATA'!I164:R164), 'CASE DATA'!J164+'CASE DATA'!L164+'CASE DATA'!M164+'CASE DATA'!P164+'CASE DATA'!Q164+'CASE DATA'!R164+'CASE DATA'!K164+'CASE DATA'!O164)</f>
        <v>0</v>
      </c>
      <c r="D164" s="158">
        <f xml:space="preserve"> IF(OR(B164="DISM", B164="JWV", B164="JUV", B164="CIV"), 0, 'CASE DATA'!I164+'CASE DATA'!N164)</f>
        <v>0</v>
      </c>
      <c r="E164" s="170"/>
    </row>
    <row r="165" spans="1:5" x14ac:dyDescent="0.3">
      <c r="A165" s="152" t="str">
        <f xml:space="preserve"> IF('CASE DATA'!A165="","",'CASE DATA'!A165)</f>
        <v/>
      </c>
      <c r="B165" s="168" t="str">
        <f xml:space="preserve"> IF('CASE DATA'!A165&lt;&gt;"",IF('CASE DATA'!F165=0, "open charge", 'CASE DATA'!F165),"")</f>
        <v/>
      </c>
      <c r="C165" s="156">
        <f xml:space="preserve"> IF(OR(B165="DISM", B165="JWV", B165="JUV", B165="CIV"), SUM('CASE DATA'!I165:R165), 'CASE DATA'!J165+'CASE DATA'!L165+'CASE DATA'!M165+'CASE DATA'!P165+'CASE DATA'!Q165+'CASE DATA'!R165+'CASE DATA'!K165+'CASE DATA'!O165)</f>
        <v>0</v>
      </c>
      <c r="D165" s="158">
        <f xml:space="preserve"> IF(OR(B165="DISM", B165="JWV", B165="JUV", B165="CIV"), 0, 'CASE DATA'!I165+'CASE DATA'!N165)</f>
        <v>0</v>
      </c>
      <c r="E165" s="170"/>
    </row>
    <row r="166" spans="1:5" x14ac:dyDescent="0.3">
      <c r="A166" s="152" t="str">
        <f xml:space="preserve"> IF('CASE DATA'!A166="","",'CASE DATA'!A166)</f>
        <v/>
      </c>
      <c r="B166" s="168" t="str">
        <f xml:space="preserve"> IF('CASE DATA'!A166&lt;&gt;"",IF('CASE DATA'!F166=0, "open charge", 'CASE DATA'!F166),"")</f>
        <v/>
      </c>
      <c r="C166" s="156">
        <f xml:space="preserve"> IF(OR(B166="DISM", B166="JWV", B166="JUV", B166="CIV"), SUM('CASE DATA'!I166:R166), 'CASE DATA'!J166+'CASE DATA'!L166+'CASE DATA'!M166+'CASE DATA'!P166+'CASE DATA'!Q166+'CASE DATA'!R166+'CASE DATA'!K166+'CASE DATA'!O166)</f>
        <v>0</v>
      </c>
      <c r="D166" s="158">
        <f xml:space="preserve"> IF(OR(B166="DISM", B166="JWV", B166="JUV", B166="CIV"), 0, 'CASE DATA'!I166+'CASE DATA'!N166)</f>
        <v>0</v>
      </c>
      <c r="E166" s="170"/>
    </row>
    <row r="167" spans="1:5" x14ac:dyDescent="0.3">
      <c r="A167" s="152" t="str">
        <f xml:space="preserve"> IF('CASE DATA'!A167="","",'CASE DATA'!A167)</f>
        <v/>
      </c>
      <c r="B167" s="168" t="str">
        <f xml:space="preserve"> IF('CASE DATA'!A167&lt;&gt;"",IF('CASE DATA'!F167=0, "open charge", 'CASE DATA'!F167),"")</f>
        <v/>
      </c>
      <c r="C167" s="156">
        <f xml:space="preserve"> IF(OR(B167="DISM", B167="JWV", B167="JUV", B167="CIV"), SUM('CASE DATA'!I167:R167), 'CASE DATA'!J167+'CASE DATA'!L167+'CASE DATA'!M167+'CASE DATA'!P167+'CASE DATA'!Q167+'CASE DATA'!R167+'CASE DATA'!K167+'CASE DATA'!O167)</f>
        <v>0</v>
      </c>
      <c r="D167" s="158">
        <f xml:space="preserve"> IF(OR(B167="DISM", B167="JWV", B167="JUV", B167="CIV"), 0, 'CASE DATA'!I167+'CASE DATA'!N167)</f>
        <v>0</v>
      </c>
      <c r="E167" s="170"/>
    </row>
    <row r="168" spans="1:5" x14ac:dyDescent="0.3">
      <c r="A168" s="152" t="str">
        <f xml:space="preserve"> IF('CASE DATA'!A168="","",'CASE DATA'!A168)</f>
        <v/>
      </c>
      <c r="B168" s="168" t="str">
        <f xml:space="preserve"> IF('CASE DATA'!A168&lt;&gt;"",IF('CASE DATA'!F168=0, "open charge", 'CASE DATA'!F168),"")</f>
        <v/>
      </c>
      <c r="C168" s="156">
        <f xml:space="preserve"> IF(OR(B168="DISM", B168="JWV", B168="JUV", B168="CIV"), SUM('CASE DATA'!I168:R168), 'CASE DATA'!J168+'CASE DATA'!L168+'CASE DATA'!M168+'CASE DATA'!P168+'CASE DATA'!Q168+'CASE DATA'!R168+'CASE DATA'!K168+'CASE DATA'!O168)</f>
        <v>0</v>
      </c>
      <c r="D168" s="158">
        <f xml:space="preserve"> IF(OR(B168="DISM", B168="JWV", B168="JUV", B168="CIV"), 0, 'CASE DATA'!I168+'CASE DATA'!N168)</f>
        <v>0</v>
      </c>
      <c r="E168" s="170"/>
    </row>
    <row r="169" spans="1:5" x14ac:dyDescent="0.3">
      <c r="A169" s="152" t="str">
        <f xml:space="preserve"> IF('CASE DATA'!A169="","",'CASE DATA'!A169)</f>
        <v/>
      </c>
      <c r="B169" s="168" t="str">
        <f xml:space="preserve"> IF('CASE DATA'!A169&lt;&gt;"",IF('CASE DATA'!F169=0, "open charge", 'CASE DATA'!F169),"")</f>
        <v/>
      </c>
      <c r="C169" s="156">
        <f xml:space="preserve"> IF(OR(B169="DISM", B169="JWV", B169="JUV", B169="CIV"), SUM('CASE DATA'!I169:R169), 'CASE DATA'!J169+'CASE DATA'!L169+'CASE DATA'!M169+'CASE DATA'!P169+'CASE DATA'!Q169+'CASE DATA'!R169+'CASE DATA'!K169+'CASE DATA'!O169)</f>
        <v>0</v>
      </c>
      <c r="D169" s="158">
        <f xml:space="preserve"> IF(OR(B169="DISM", B169="JWV", B169="JUV", B169="CIV"), 0, 'CASE DATA'!I169+'CASE DATA'!N169)</f>
        <v>0</v>
      </c>
      <c r="E169" s="170"/>
    </row>
    <row r="170" spans="1:5" x14ac:dyDescent="0.3">
      <c r="A170" s="152" t="str">
        <f xml:space="preserve"> IF('CASE DATA'!A170="","",'CASE DATA'!A170)</f>
        <v/>
      </c>
      <c r="B170" s="168" t="str">
        <f xml:space="preserve"> IF('CASE DATA'!A170&lt;&gt;"",IF('CASE DATA'!F170=0, "open charge", 'CASE DATA'!F170),"")</f>
        <v/>
      </c>
      <c r="C170" s="156">
        <f xml:space="preserve"> IF(OR(B170="DISM", B170="JWV", B170="JUV", B170="CIV"), SUM('CASE DATA'!I170:R170), 'CASE DATA'!J170+'CASE DATA'!L170+'CASE DATA'!M170+'CASE DATA'!P170+'CASE DATA'!Q170+'CASE DATA'!R170+'CASE DATA'!K170+'CASE DATA'!O170)</f>
        <v>0</v>
      </c>
      <c r="D170" s="158">
        <f xml:space="preserve"> IF(OR(B170="DISM", B170="JWV", B170="JUV", B170="CIV"), 0, 'CASE DATA'!I170+'CASE DATA'!N170)</f>
        <v>0</v>
      </c>
      <c r="E170" s="170"/>
    </row>
    <row r="171" spans="1:5" x14ac:dyDescent="0.3">
      <c r="A171" s="152" t="str">
        <f xml:space="preserve"> IF('CASE DATA'!A171="","",'CASE DATA'!A171)</f>
        <v/>
      </c>
      <c r="B171" s="168" t="str">
        <f xml:space="preserve"> IF('CASE DATA'!A171&lt;&gt;"",IF('CASE DATA'!F171=0, "open charge", 'CASE DATA'!F171),"")</f>
        <v/>
      </c>
      <c r="C171" s="156">
        <f xml:space="preserve"> IF(OR(B171="DISM", B171="JWV", B171="JUV", B171="CIV"), SUM('CASE DATA'!I171:R171), 'CASE DATA'!J171+'CASE DATA'!L171+'CASE DATA'!M171+'CASE DATA'!P171+'CASE DATA'!Q171+'CASE DATA'!R171+'CASE DATA'!K171+'CASE DATA'!O171)</f>
        <v>0</v>
      </c>
      <c r="D171" s="158">
        <f xml:space="preserve"> IF(OR(B171="DISM", B171="JWV", B171="JUV", B171="CIV"), 0, 'CASE DATA'!I171+'CASE DATA'!N171)</f>
        <v>0</v>
      </c>
      <c r="E171" s="170"/>
    </row>
    <row r="172" spans="1:5" x14ac:dyDescent="0.3">
      <c r="A172" s="152" t="str">
        <f xml:space="preserve"> IF('CASE DATA'!A172="","",'CASE DATA'!A172)</f>
        <v/>
      </c>
      <c r="B172" s="168" t="str">
        <f xml:space="preserve"> IF('CASE DATA'!A172&lt;&gt;"",IF('CASE DATA'!F172=0, "open charge", 'CASE DATA'!F172),"")</f>
        <v/>
      </c>
      <c r="C172" s="156">
        <f xml:space="preserve"> IF(OR(B172="DISM", B172="JWV", B172="JUV", B172="CIV"), SUM('CASE DATA'!I172:R172), 'CASE DATA'!J172+'CASE DATA'!L172+'CASE DATA'!M172+'CASE DATA'!P172+'CASE DATA'!Q172+'CASE DATA'!R172+'CASE DATA'!K172+'CASE DATA'!O172)</f>
        <v>0</v>
      </c>
      <c r="D172" s="158">
        <f xml:space="preserve"> IF(OR(B172="DISM", B172="JWV", B172="JUV", B172="CIV"), 0, 'CASE DATA'!I172+'CASE DATA'!N172)</f>
        <v>0</v>
      </c>
      <c r="E172" s="170"/>
    </row>
    <row r="173" spans="1:5" x14ac:dyDescent="0.3">
      <c r="A173" s="152" t="str">
        <f xml:space="preserve"> IF('CASE DATA'!A173="","",'CASE DATA'!A173)</f>
        <v/>
      </c>
      <c r="B173" s="168" t="str">
        <f xml:space="preserve"> IF('CASE DATA'!A173&lt;&gt;"",IF('CASE DATA'!F173=0, "open charge", 'CASE DATA'!F173),"")</f>
        <v/>
      </c>
      <c r="C173" s="156">
        <f xml:space="preserve"> IF(OR(B173="DISM", B173="JWV", B173="JUV", B173="CIV"), SUM('CASE DATA'!I173:R173), 'CASE DATA'!J173+'CASE DATA'!L173+'CASE DATA'!M173+'CASE DATA'!P173+'CASE DATA'!Q173+'CASE DATA'!R173+'CASE DATA'!K173+'CASE DATA'!O173)</f>
        <v>0</v>
      </c>
      <c r="D173" s="158">
        <f xml:space="preserve"> IF(OR(B173="DISM", B173="JWV", B173="JUV", B173="CIV"), 0, 'CASE DATA'!I173+'CASE DATA'!N173)</f>
        <v>0</v>
      </c>
      <c r="E173" s="170"/>
    </row>
    <row r="174" spans="1:5" x14ac:dyDescent="0.3">
      <c r="A174" s="152" t="str">
        <f xml:space="preserve"> IF('CASE DATA'!A174="","",'CASE DATA'!A174)</f>
        <v/>
      </c>
      <c r="B174" s="168" t="str">
        <f xml:space="preserve"> IF('CASE DATA'!A174&lt;&gt;"",IF('CASE DATA'!F174=0, "open charge", 'CASE DATA'!F174),"")</f>
        <v/>
      </c>
      <c r="C174" s="156">
        <f xml:space="preserve"> IF(OR(B174="DISM", B174="JWV", B174="JUV", B174="CIV"), SUM('CASE DATA'!I174:R174), 'CASE DATA'!J174+'CASE DATA'!L174+'CASE DATA'!M174+'CASE DATA'!P174+'CASE DATA'!Q174+'CASE DATA'!R174+'CASE DATA'!K174+'CASE DATA'!O174)</f>
        <v>0</v>
      </c>
      <c r="D174" s="158">
        <f xml:space="preserve"> IF(OR(B174="DISM", B174="JWV", B174="JUV", B174="CIV"), 0, 'CASE DATA'!I174+'CASE DATA'!N174)</f>
        <v>0</v>
      </c>
      <c r="E174" s="170"/>
    </row>
    <row r="175" spans="1:5" x14ac:dyDescent="0.3">
      <c r="A175" s="152" t="str">
        <f xml:space="preserve"> IF('CASE DATA'!A175="","",'CASE DATA'!A175)</f>
        <v/>
      </c>
      <c r="B175" s="168" t="str">
        <f xml:space="preserve"> IF('CASE DATA'!A175&lt;&gt;"",IF('CASE DATA'!F175=0, "open charge", 'CASE DATA'!F175),"")</f>
        <v/>
      </c>
      <c r="C175" s="156">
        <f xml:space="preserve"> IF(OR(B175="DISM", B175="JWV", B175="JUV", B175="CIV"), SUM('CASE DATA'!I175:R175), 'CASE DATA'!J175+'CASE DATA'!L175+'CASE DATA'!M175+'CASE DATA'!P175+'CASE DATA'!Q175+'CASE DATA'!R175+'CASE DATA'!K175+'CASE DATA'!O175)</f>
        <v>0</v>
      </c>
      <c r="D175" s="158">
        <f xml:space="preserve"> IF(OR(B175="DISM", B175="JWV", B175="JUV", B175="CIV"), 0, 'CASE DATA'!I175+'CASE DATA'!N175)</f>
        <v>0</v>
      </c>
      <c r="E175" s="170"/>
    </row>
    <row r="176" spans="1:5" x14ac:dyDescent="0.3">
      <c r="A176" s="152" t="str">
        <f xml:space="preserve"> IF('CASE DATA'!A176="","",'CASE DATA'!A176)</f>
        <v/>
      </c>
      <c r="B176" s="168" t="str">
        <f xml:space="preserve"> IF('CASE DATA'!A176&lt;&gt;"",IF('CASE DATA'!F176=0, "open charge", 'CASE DATA'!F176),"")</f>
        <v/>
      </c>
      <c r="C176" s="156">
        <f xml:space="preserve"> IF(OR(B176="DISM", B176="JWV", B176="JUV", B176="CIV"), SUM('CASE DATA'!I176:R176), 'CASE DATA'!J176+'CASE DATA'!L176+'CASE DATA'!M176+'CASE DATA'!P176+'CASE DATA'!Q176+'CASE DATA'!R176+'CASE DATA'!K176+'CASE DATA'!O176)</f>
        <v>0</v>
      </c>
      <c r="D176" s="158">
        <f xml:space="preserve"> IF(OR(B176="DISM", B176="JWV", B176="JUV", B176="CIV"), 0, 'CASE DATA'!I176+'CASE DATA'!N176)</f>
        <v>0</v>
      </c>
      <c r="E176" s="170"/>
    </row>
    <row r="177" spans="1:5" x14ac:dyDescent="0.3">
      <c r="A177" s="152" t="str">
        <f xml:space="preserve"> IF('CASE DATA'!A177="","",'CASE DATA'!A177)</f>
        <v/>
      </c>
      <c r="B177" s="168" t="str">
        <f xml:space="preserve"> IF('CASE DATA'!A177&lt;&gt;"",IF('CASE DATA'!F177=0, "open charge", 'CASE DATA'!F177),"")</f>
        <v/>
      </c>
      <c r="C177" s="156">
        <f xml:space="preserve"> IF(OR(B177="DISM", B177="JWV", B177="JUV", B177="CIV"), SUM('CASE DATA'!I177:R177), 'CASE DATA'!J177+'CASE DATA'!L177+'CASE DATA'!M177+'CASE DATA'!P177+'CASE DATA'!Q177+'CASE DATA'!R177+'CASE DATA'!K177+'CASE DATA'!O177)</f>
        <v>0</v>
      </c>
      <c r="D177" s="158">
        <f xml:space="preserve"> IF(OR(B177="DISM", B177="JWV", B177="JUV", B177="CIV"), 0, 'CASE DATA'!I177+'CASE DATA'!N177)</f>
        <v>0</v>
      </c>
      <c r="E177" s="170"/>
    </row>
    <row r="178" spans="1:5" x14ac:dyDescent="0.3">
      <c r="A178" s="152" t="str">
        <f xml:space="preserve"> IF('CASE DATA'!A178="","",'CASE DATA'!A178)</f>
        <v/>
      </c>
      <c r="B178" s="168" t="str">
        <f xml:space="preserve"> IF('CASE DATA'!A178&lt;&gt;"",IF('CASE DATA'!F178=0, "open charge", 'CASE DATA'!F178),"")</f>
        <v/>
      </c>
      <c r="C178" s="156">
        <f xml:space="preserve"> IF(OR(B178="DISM", B178="JWV", B178="JUV", B178="CIV"), SUM('CASE DATA'!I178:R178), 'CASE DATA'!J178+'CASE DATA'!L178+'CASE DATA'!M178+'CASE DATA'!P178+'CASE DATA'!Q178+'CASE DATA'!R178+'CASE DATA'!K178+'CASE DATA'!O178)</f>
        <v>0</v>
      </c>
      <c r="D178" s="158">
        <f xml:space="preserve"> IF(OR(B178="DISM", B178="JWV", B178="JUV", B178="CIV"), 0, 'CASE DATA'!I178+'CASE DATA'!N178)</f>
        <v>0</v>
      </c>
      <c r="E178" s="170"/>
    </row>
    <row r="179" spans="1:5" x14ac:dyDescent="0.3">
      <c r="A179" s="152" t="str">
        <f xml:space="preserve"> IF('CASE DATA'!A179="","",'CASE DATA'!A179)</f>
        <v/>
      </c>
      <c r="B179" s="168" t="str">
        <f xml:space="preserve"> IF('CASE DATA'!A179&lt;&gt;"",IF('CASE DATA'!F179=0, "open charge", 'CASE DATA'!F179),"")</f>
        <v/>
      </c>
      <c r="C179" s="156">
        <f xml:space="preserve"> IF(OR(B179="DISM", B179="JWV", B179="JUV", B179="CIV"), SUM('CASE DATA'!I179:R179), 'CASE DATA'!J179+'CASE DATA'!L179+'CASE DATA'!M179+'CASE DATA'!P179+'CASE DATA'!Q179+'CASE DATA'!R179+'CASE DATA'!K179+'CASE DATA'!O179)</f>
        <v>0</v>
      </c>
      <c r="D179" s="158">
        <f xml:space="preserve"> IF(OR(B179="DISM", B179="JWV", B179="JUV", B179="CIV"), 0, 'CASE DATA'!I179+'CASE DATA'!N179)</f>
        <v>0</v>
      </c>
      <c r="E179" s="170"/>
    </row>
    <row r="180" spans="1:5" x14ac:dyDescent="0.3">
      <c r="A180" s="152" t="str">
        <f xml:space="preserve"> IF('CASE DATA'!A180="","",'CASE DATA'!A180)</f>
        <v/>
      </c>
      <c r="B180" s="168" t="str">
        <f xml:space="preserve"> IF('CASE DATA'!A180&lt;&gt;"",IF('CASE DATA'!F180=0, "open charge", 'CASE DATA'!F180),"")</f>
        <v/>
      </c>
      <c r="C180" s="156">
        <f xml:space="preserve"> IF(OR(B180="DISM", B180="JWV", B180="JUV", B180="CIV"), SUM('CASE DATA'!I180:R180), 'CASE DATA'!J180+'CASE DATA'!L180+'CASE DATA'!M180+'CASE DATA'!P180+'CASE DATA'!Q180+'CASE DATA'!R180+'CASE DATA'!K180+'CASE DATA'!O180)</f>
        <v>0</v>
      </c>
      <c r="D180" s="158">
        <f xml:space="preserve"> IF(OR(B180="DISM", B180="JWV", B180="JUV", B180="CIV"), 0, 'CASE DATA'!I180+'CASE DATA'!N180)</f>
        <v>0</v>
      </c>
      <c r="E180" s="170"/>
    </row>
    <row r="181" spans="1:5" x14ac:dyDescent="0.3">
      <c r="A181" s="152" t="str">
        <f xml:space="preserve"> IF('CASE DATA'!A181="","",'CASE DATA'!A181)</f>
        <v/>
      </c>
      <c r="B181" s="168" t="str">
        <f xml:space="preserve"> IF('CASE DATA'!A181&lt;&gt;"",IF('CASE DATA'!F181=0, "open charge", 'CASE DATA'!F181),"")</f>
        <v/>
      </c>
      <c r="C181" s="156">
        <f xml:space="preserve"> IF(OR(B181="DISM", B181="JWV", B181="JUV", B181="CIV"), SUM('CASE DATA'!I181:R181), 'CASE DATA'!J181+'CASE DATA'!L181+'CASE DATA'!M181+'CASE DATA'!P181+'CASE DATA'!Q181+'CASE DATA'!R181+'CASE DATA'!K181+'CASE DATA'!O181)</f>
        <v>0</v>
      </c>
      <c r="D181" s="158">
        <f xml:space="preserve"> IF(OR(B181="DISM", B181="JWV", B181="JUV", B181="CIV"), 0, 'CASE DATA'!I181+'CASE DATA'!N181)</f>
        <v>0</v>
      </c>
      <c r="E181" s="170"/>
    </row>
    <row r="182" spans="1:5" x14ac:dyDescent="0.3">
      <c r="A182" s="152" t="str">
        <f xml:space="preserve"> IF('CASE DATA'!A182="","",'CASE DATA'!A182)</f>
        <v/>
      </c>
      <c r="B182" s="168" t="str">
        <f xml:space="preserve"> IF('CASE DATA'!A182&lt;&gt;"",IF('CASE DATA'!F182=0, "open charge", 'CASE DATA'!F182),"")</f>
        <v/>
      </c>
      <c r="C182" s="156">
        <f xml:space="preserve"> IF(OR(B182="DISM", B182="JWV", B182="JUV", B182="CIV"), SUM('CASE DATA'!I182:R182), 'CASE DATA'!J182+'CASE DATA'!L182+'CASE DATA'!M182+'CASE DATA'!P182+'CASE DATA'!Q182+'CASE DATA'!R182+'CASE DATA'!K182+'CASE DATA'!O182)</f>
        <v>0</v>
      </c>
      <c r="D182" s="158">
        <f xml:space="preserve"> IF(OR(B182="DISM", B182="JWV", B182="JUV", B182="CIV"), 0, 'CASE DATA'!I182+'CASE DATA'!N182)</f>
        <v>0</v>
      </c>
      <c r="E182" s="170"/>
    </row>
    <row r="183" spans="1:5" x14ac:dyDescent="0.3">
      <c r="A183" s="152" t="str">
        <f xml:space="preserve"> IF('CASE DATA'!A183="","",'CASE DATA'!A183)</f>
        <v/>
      </c>
      <c r="B183" s="168" t="str">
        <f xml:space="preserve"> IF('CASE DATA'!A183&lt;&gt;"",IF('CASE DATA'!F183=0, "open charge", 'CASE DATA'!F183),"")</f>
        <v/>
      </c>
      <c r="C183" s="156">
        <f xml:space="preserve"> IF(OR(B183="DISM", B183="JWV", B183="JUV", B183="CIV"), SUM('CASE DATA'!I183:R183), 'CASE DATA'!J183+'CASE DATA'!L183+'CASE DATA'!M183+'CASE DATA'!P183+'CASE DATA'!Q183+'CASE DATA'!R183+'CASE DATA'!K183+'CASE DATA'!O183)</f>
        <v>0</v>
      </c>
      <c r="D183" s="158">
        <f xml:space="preserve"> IF(OR(B183="DISM", B183="JWV", B183="JUV", B183="CIV"), 0, 'CASE DATA'!I183+'CASE DATA'!N183)</f>
        <v>0</v>
      </c>
      <c r="E183" s="170"/>
    </row>
    <row r="184" spans="1:5" x14ac:dyDescent="0.3">
      <c r="A184" s="152" t="str">
        <f xml:space="preserve"> IF('CASE DATA'!A184="","",'CASE DATA'!A184)</f>
        <v/>
      </c>
      <c r="B184" s="168" t="str">
        <f xml:space="preserve"> IF('CASE DATA'!A184&lt;&gt;"",IF('CASE DATA'!F184=0, "open charge", 'CASE DATA'!F184),"")</f>
        <v/>
      </c>
      <c r="C184" s="156">
        <f xml:space="preserve"> IF(OR(B184="DISM", B184="JWV", B184="JUV", B184="CIV"), SUM('CASE DATA'!I184:R184), 'CASE DATA'!J184+'CASE DATA'!L184+'CASE DATA'!M184+'CASE DATA'!P184+'CASE DATA'!Q184+'CASE DATA'!R184+'CASE DATA'!K184+'CASE DATA'!O184)</f>
        <v>0</v>
      </c>
      <c r="D184" s="158">
        <f xml:space="preserve"> IF(OR(B184="DISM", B184="JWV", B184="JUV", B184="CIV"), 0, 'CASE DATA'!I184+'CASE DATA'!N184)</f>
        <v>0</v>
      </c>
      <c r="E184" s="170"/>
    </row>
    <row r="185" spans="1:5" x14ac:dyDescent="0.3">
      <c r="A185" s="152" t="str">
        <f xml:space="preserve"> IF('CASE DATA'!A185="","",'CASE DATA'!A185)</f>
        <v/>
      </c>
      <c r="B185" s="168" t="str">
        <f xml:space="preserve"> IF('CASE DATA'!A185&lt;&gt;"",IF('CASE DATA'!F185=0, "open charge", 'CASE DATA'!F185),"")</f>
        <v/>
      </c>
      <c r="C185" s="156">
        <f xml:space="preserve"> IF(OR(B185="DISM", B185="JWV", B185="JUV", B185="CIV"), SUM('CASE DATA'!I185:R185), 'CASE DATA'!J185+'CASE DATA'!L185+'CASE DATA'!M185+'CASE DATA'!P185+'CASE DATA'!Q185+'CASE DATA'!R185+'CASE DATA'!K185+'CASE DATA'!O185)</f>
        <v>0</v>
      </c>
      <c r="D185" s="158">
        <f xml:space="preserve"> IF(OR(B185="DISM", B185="JWV", B185="JUV", B185="CIV"), 0, 'CASE DATA'!I185+'CASE DATA'!N185)</f>
        <v>0</v>
      </c>
      <c r="E185" s="170"/>
    </row>
    <row r="186" spans="1:5" x14ac:dyDescent="0.3">
      <c r="A186" s="152" t="str">
        <f xml:space="preserve"> IF('CASE DATA'!A186="","",'CASE DATA'!A186)</f>
        <v/>
      </c>
      <c r="B186" s="168" t="str">
        <f xml:space="preserve"> IF('CASE DATA'!A186&lt;&gt;"",IF('CASE DATA'!F186=0, "open charge", 'CASE DATA'!F186),"")</f>
        <v/>
      </c>
      <c r="C186" s="156">
        <f xml:space="preserve"> IF(OR(B186="DISM", B186="JWV", B186="JUV", B186="CIV"), SUM('CASE DATA'!I186:R186), 'CASE DATA'!J186+'CASE DATA'!L186+'CASE DATA'!M186+'CASE DATA'!P186+'CASE DATA'!Q186+'CASE DATA'!R186+'CASE DATA'!K186+'CASE DATA'!O186)</f>
        <v>0</v>
      </c>
      <c r="D186" s="158">
        <f xml:space="preserve"> IF(OR(B186="DISM", B186="JWV", B186="JUV", B186="CIV"), 0, 'CASE DATA'!I186+'CASE DATA'!N186)</f>
        <v>0</v>
      </c>
      <c r="E186" s="170"/>
    </row>
    <row r="187" spans="1:5" x14ac:dyDescent="0.3">
      <c r="A187" s="152" t="str">
        <f xml:space="preserve"> IF('CASE DATA'!A187="","",'CASE DATA'!A187)</f>
        <v/>
      </c>
      <c r="B187" s="168" t="str">
        <f xml:space="preserve"> IF('CASE DATA'!A187&lt;&gt;"",IF('CASE DATA'!F187=0, "open charge", 'CASE DATA'!F187),"")</f>
        <v/>
      </c>
      <c r="C187" s="156">
        <f xml:space="preserve"> IF(OR(B187="DISM", B187="JWV", B187="JUV", B187="CIV"), SUM('CASE DATA'!I187:R187), 'CASE DATA'!J187+'CASE DATA'!L187+'CASE DATA'!M187+'CASE DATA'!P187+'CASE DATA'!Q187+'CASE DATA'!R187+'CASE DATA'!K187+'CASE DATA'!O187)</f>
        <v>0</v>
      </c>
      <c r="D187" s="158">
        <f xml:space="preserve"> IF(OR(B187="DISM", B187="JWV", B187="JUV", B187="CIV"), 0, 'CASE DATA'!I187+'CASE DATA'!N187)</f>
        <v>0</v>
      </c>
      <c r="E187" s="170"/>
    </row>
    <row r="188" spans="1:5" x14ac:dyDescent="0.3">
      <c r="A188" s="152" t="str">
        <f xml:space="preserve"> IF('CASE DATA'!A188="","",'CASE DATA'!A188)</f>
        <v/>
      </c>
      <c r="B188" s="168" t="str">
        <f xml:space="preserve"> IF('CASE DATA'!A188&lt;&gt;"",IF('CASE DATA'!F188=0, "open charge", 'CASE DATA'!F188),"")</f>
        <v/>
      </c>
      <c r="C188" s="156">
        <f xml:space="preserve"> IF(OR(B188="DISM", B188="JWV", B188="JUV", B188="CIV"), SUM('CASE DATA'!I188:R188), 'CASE DATA'!J188+'CASE DATA'!L188+'CASE DATA'!M188+'CASE DATA'!P188+'CASE DATA'!Q188+'CASE DATA'!R188+'CASE DATA'!K188+'CASE DATA'!O188)</f>
        <v>0</v>
      </c>
      <c r="D188" s="158">
        <f xml:space="preserve"> IF(OR(B188="DISM", B188="JWV", B188="JUV", B188="CIV"), 0, 'CASE DATA'!I188+'CASE DATA'!N188)</f>
        <v>0</v>
      </c>
      <c r="E188" s="170"/>
    </row>
    <row r="189" spans="1:5" x14ac:dyDescent="0.3">
      <c r="A189" s="152" t="str">
        <f xml:space="preserve"> IF('CASE DATA'!A189="","",'CASE DATA'!A189)</f>
        <v/>
      </c>
      <c r="B189" s="168" t="str">
        <f xml:space="preserve"> IF('CASE DATA'!A189&lt;&gt;"",IF('CASE DATA'!F189=0, "open charge", 'CASE DATA'!F189),"")</f>
        <v/>
      </c>
      <c r="C189" s="156">
        <f xml:space="preserve"> IF(OR(B189="DISM", B189="JWV", B189="JUV", B189="CIV"), SUM('CASE DATA'!I189:R189), 'CASE DATA'!J189+'CASE DATA'!L189+'CASE DATA'!M189+'CASE DATA'!P189+'CASE DATA'!Q189+'CASE DATA'!R189+'CASE DATA'!K189+'CASE DATA'!O189)</f>
        <v>0</v>
      </c>
      <c r="D189" s="158">
        <f xml:space="preserve"> IF(OR(B189="DISM", B189="JWV", B189="JUV", B189="CIV"), 0, 'CASE DATA'!I189+'CASE DATA'!N189)</f>
        <v>0</v>
      </c>
      <c r="E189" s="170"/>
    </row>
    <row r="190" spans="1:5" x14ac:dyDescent="0.3">
      <c r="A190" s="152" t="str">
        <f xml:space="preserve"> IF('CASE DATA'!A190="","",'CASE DATA'!A190)</f>
        <v/>
      </c>
      <c r="B190" s="168" t="str">
        <f xml:space="preserve"> IF('CASE DATA'!A190&lt;&gt;"",IF('CASE DATA'!F190=0, "open charge", 'CASE DATA'!F190),"")</f>
        <v/>
      </c>
      <c r="C190" s="156">
        <f xml:space="preserve"> IF(OR(B190="DISM", B190="JWV", B190="JUV", B190="CIV"), SUM('CASE DATA'!I190:R190), 'CASE DATA'!J190+'CASE DATA'!L190+'CASE DATA'!M190+'CASE DATA'!P190+'CASE DATA'!Q190+'CASE DATA'!R190+'CASE DATA'!K190+'CASE DATA'!O190)</f>
        <v>0</v>
      </c>
      <c r="D190" s="158">
        <f xml:space="preserve"> IF(OR(B190="DISM", B190="JWV", B190="JUV", B190="CIV"), 0, 'CASE DATA'!I190+'CASE DATA'!N190)</f>
        <v>0</v>
      </c>
      <c r="E190" s="170"/>
    </row>
    <row r="191" spans="1:5" x14ac:dyDescent="0.3">
      <c r="A191" s="152" t="str">
        <f xml:space="preserve"> IF('CASE DATA'!A191="","",'CASE DATA'!A191)</f>
        <v/>
      </c>
      <c r="B191" s="168" t="str">
        <f xml:space="preserve"> IF('CASE DATA'!A191&lt;&gt;"",IF('CASE DATA'!F191=0, "open charge", 'CASE DATA'!F191),"")</f>
        <v/>
      </c>
      <c r="C191" s="156">
        <f xml:space="preserve"> IF(OR(B191="DISM", B191="JWV", B191="JUV", B191="CIV"), SUM('CASE DATA'!I191:R191), 'CASE DATA'!J191+'CASE DATA'!L191+'CASE DATA'!M191+'CASE DATA'!P191+'CASE DATA'!Q191+'CASE DATA'!R191+'CASE DATA'!K191+'CASE DATA'!O191)</f>
        <v>0</v>
      </c>
      <c r="D191" s="158">
        <f xml:space="preserve"> IF(OR(B191="DISM", B191="JWV", B191="JUV", B191="CIV"), 0, 'CASE DATA'!I191+'CASE DATA'!N191)</f>
        <v>0</v>
      </c>
      <c r="E191" s="170"/>
    </row>
    <row r="192" spans="1:5" x14ac:dyDescent="0.3">
      <c r="A192" s="152" t="str">
        <f xml:space="preserve"> IF('CASE DATA'!A192="","",'CASE DATA'!A192)</f>
        <v/>
      </c>
      <c r="B192" s="168" t="str">
        <f xml:space="preserve"> IF('CASE DATA'!A192&lt;&gt;"",IF('CASE DATA'!F192=0, "open charge", 'CASE DATA'!F192),"")</f>
        <v/>
      </c>
      <c r="C192" s="156">
        <f xml:space="preserve"> IF(OR(B192="DISM", B192="JWV", B192="JUV", B192="CIV"), SUM('CASE DATA'!I192:R192), 'CASE DATA'!J192+'CASE DATA'!L192+'CASE DATA'!M192+'CASE DATA'!P192+'CASE DATA'!Q192+'CASE DATA'!R192+'CASE DATA'!K192+'CASE DATA'!O192)</f>
        <v>0</v>
      </c>
      <c r="D192" s="158">
        <f xml:space="preserve"> IF(OR(B192="DISM", B192="JWV", B192="JUV", B192="CIV"), 0, 'CASE DATA'!I192+'CASE DATA'!N192)</f>
        <v>0</v>
      </c>
      <c r="E192" s="170"/>
    </row>
    <row r="193" spans="1:5" x14ac:dyDescent="0.3">
      <c r="A193" s="152" t="str">
        <f xml:space="preserve"> IF('CASE DATA'!A193="","",'CASE DATA'!A193)</f>
        <v/>
      </c>
      <c r="B193" s="168" t="str">
        <f xml:space="preserve"> IF('CASE DATA'!A193&lt;&gt;"",IF('CASE DATA'!F193=0, "open charge", 'CASE DATA'!F193),"")</f>
        <v/>
      </c>
      <c r="C193" s="156">
        <f xml:space="preserve"> IF(OR(B193="DISM", B193="JWV", B193="JUV", B193="CIV"), SUM('CASE DATA'!I193:R193), 'CASE DATA'!J193+'CASE DATA'!L193+'CASE DATA'!M193+'CASE DATA'!P193+'CASE DATA'!Q193+'CASE DATA'!R193+'CASE DATA'!K193+'CASE DATA'!O193)</f>
        <v>0</v>
      </c>
      <c r="D193" s="158">
        <f xml:space="preserve"> IF(OR(B193="DISM", B193="JWV", B193="JUV", B193="CIV"), 0, 'CASE DATA'!I193+'CASE DATA'!N193)</f>
        <v>0</v>
      </c>
      <c r="E193" s="170"/>
    </row>
    <row r="194" spans="1:5" x14ac:dyDescent="0.3">
      <c r="A194" s="152" t="str">
        <f xml:space="preserve"> IF('CASE DATA'!A194="","",'CASE DATA'!A194)</f>
        <v/>
      </c>
      <c r="B194" s="168" t="str">
        <f xml:space="preserve"> IF('CASE DATA'!A194&lt;&gt;"",IF('CASE DATA'!F194=0, "open charge", 'CASE DATA'!F194),"")</f>
        <v/>
      </c>
      <c r="C194" s="156">
        <f xml:space="preserve"> IF(OR(B194="DISM", B194="JWV", B194="JUV", B194="CIV"), SUM('CASE DATA'!I194:R194), 'CASE DATA'!J194+'CASE DATA'!L194+'CASE DATA'!M194+'CASE DATA'!P194+'CASE DATA'!Q194+'CASE DATA'!R194+'CASE DATA'!K194+'CASE DATA'!O194)</f>
        <v>0</v>
      </c>
      <c r="D194" s="158">
        <f xml:space="preserve"> IF(OR(B194="DISM", B194="JWV", B194="JUV", B194="CIV"), 0, 'CASE DATA'!I194+'CASE DATA'!N194)</f>
        <v>0</v>
      </c>
      <c r="E194" s="170"/>
    </row>
    <row r="195" spans="1:5" x14ac:dyDescent="0.3">
      <c r="A195" s="152" t="str">
        <f xml:space="preserve"> IF('CASE DATA'!A195="","",'CASE DATA'!A195)</f>
        <v/>
      </c>
      <c r="B195" s="168" t="str">
        <f xml:space="preserve"> IF('CASE DATA'!A195&lt;&gt;"",IF('CASE DATA'!F195=0, "open charge", 'CASE DATA'!F195),"")</f>
        <v/>
      </c>
      <c r="C195" s="156">
        <f xml:space="preserve"> IF(OR(B195="DISM", B195="JWV", B195="JUV", B195="CIV"), SUM('CASE DATA'!I195:R195), 'CASE DATA'!J195+'CASE DATA'!L195+'CASE DATA'!M195+'CASE DATA'!P195+'CASE DATA'!Q195+'CASE DATA'!R195+'CASE DATA'!K195+'CASE DATA'!O195)</f>
        <v>0</v>
      </c>
      <c r="D195" s="158">
        <f xml:space="preserve"> IF(OR(B195="DISM", B195="JWV", B195="JUV", B195="CIV"), 0, 'CASE DATA'!I195+'CASE DATA'!N195)</f>
        <v>0</v>
      </c>
      <c r="E195" s="170"/>
    </row>
    <row r="196" spans="1:5" x14ac:dyDescent="0.3">
      <c r="A196" s="152" t="str">
        <f xml:space="preserve"> IF('CASE DATA'!A196="","",'CASE DATA'!A196)</f>
        <v/>
      </c>
      <c r="B196" s="168" t="str">
        <f xml:space="preserve"> IF('CASE DATA'!A196&lt;&gt;"",IF('CASE DATA'!F196=0, "open charge", 'CASE DATA'!F196),"")</f>
        <v/>
      </c>
      <c r="C196" s="156">
        <f xml:space="preserve"> IF(OR(B196="DISM", B196="JWV", B196="JUV", B196="CIV"), SUM('CASE DATA'!I196:R196), 'CASE DATA'!J196+'CASE DATA'!L196+'CASE DATA'!M196+'CASE DATA'!P196+'CASE DATA'!Q196+'CASE DATA'!R196+'CASE DATA'!K196+'CASE DATA'!O196)</f>
        <v>0</v>
      </c>
      <c r="D196" s="158">
        <f xml:space="preserve"> IF(OR(B196="DISM", B196="JWV", B196="JUV", B196="CIV"), 0, 'CASE DATA'!I196+'CASE DATA'!N196)</f>
        <v>0</v>
      </c>
      <c r="E196" s="170"/>
    </row>
    <row r="197" spans="1:5" x14ac:dyDescent="0.3">
      <c r="A197" s="152" t="str">
        <f xml:space="preserve"> IF('CASE DATA'!A197="","",'CASE DATA'!A197)</f>
        <v/>
      </c>
      <c r="B197" s="168" t="str">
        <f xml:space="preserve"> IF('CASE DATA'!A197&lt;&gt;"",IF('CASE DATA'!F197=0, "open charge", 'CASE DATA'!F197),"")</f>
        <v/>
      </c>
      <c r="C197" s="156">
        <f xml:space="preserve"> IF(OR(B197="DISM", B197="JWV", B197="JUV", B197="CIV"), SUM('CASE DATA'!I197:R197), 'CASE DATA'!J197+'CASE DATA'!L197+'CASE DATA'!M197+'CASE DATA'!P197+'CASE DATA'!Q197+'CASE DATA'!R197+'CASE DATA'!K197+'CASE DATA'!O197)</f>
        <v>0</v>
      </c>
      <c r="D197" s="158">
        <f xml:space="preserve"> IF(OR(B197="DISM", B197="JWV", B197="JUV", B197="CIV"), 0, 'CASE DATA'!I197+'CASE DATA'!N197)</f>
        <v>0</v>
      </c>
      <c r="E197" s="170"/>
    </row>
    <row r="198" spans="1:5" x14ac:dyDescent="0.3">
      <c r="A198" s="152" t="str">
        <f xml:space="preserve"> IF('CASE DATA'!A198="","",'CASE DATA'!A198)</f>
        <v/>
      </c>
      <c r="B198" s="168" t="str">
        <f xml:space="preserve"> IF('CASE DATA'!A198&lt;&gt;"",IF('CASE DATA'!F198=0, "open charge", 'CASE DATA'!F198),"")</f>
        <v/>
      </c>
      <c r="C198" s="156">
        <f xml:space="preserve"> IF(OR(B198="DISM", B198="JWV", B198="JUV", B198="CIV"), SUM('CASE DATA'!I198:R198), 'CASE DATA'!J198+'CASE DATA'!L198+'CASE DATA'!M198+'CASE DATA'!P198+'CASE DATA'!Q198+'CASE DATA'!R198+'CASE DATA'!K198+'CASE DATA'!O198)</f>
        <v>0</v>
      </c>
      <c r="D198" s="158">
        <f xml:space="preserve"> IF(OR(B198="DISM", B198="JWV", B198="JUV", B198="CIV"), 0, 'CASE DATA'!I198+'CASE DATA'!N198)</f>
        <v>0</v>
      </c>
      <c r="E198" s="170"/>
    </row>
    <row r="199" spans="1:5" x14ac:dyDescent="0.3">
      <c r="A199" s="152" t="str">
        <f xml:space="preserve"> IF('CASE DATA'!A199="","",'CASE DATA'!A199)</f>
        <v/>
      </c>
      <c r="B199" s="168" t="str">
        <f xml:space="preserve"> IF('CASE DATA'!A199&lt;&gt;"",IF('CASE DATA'!F199=0, "open charge", 'CASE DATA'!F199),"")</f>
        <v/>
      </c>
      <c r="C199" s="156">
        <f xml:space="preserve"> IF(OR(B199="DISM", B199="JWV", B199="JUV", B199="CIV"), SUM('CASE DATA'!I199:R199), 'CASE DATA'!J199+'CASE DATA'!L199+'CASE DATA'!M199+'CASE DATA'!P199+'CASE DATA'!Q199+'CASE DATA'!R199+'CASE DATA'!K199+'CASE DATA'!O199)</f>
        <v>0</v>
      </c>
      <c r="D199" s="158">
        <f xml:space="preserve"> IF(OR(B199="DISM", B199="JWV", B199="JUV", B199="CIV"), 0, 'CASE DATA'!I199+'CASE DATA'!N199)</f>
        <v>0</v>
      </c>
      <c r="E199" s="170"/>
    </row>
    <row r="200" spans="1:5" x14ac:dyDescent="0.3">
      <c r="A200" s="152" t="str">
        <f xml:space="preserve"> IF('CASE DATA'!A200="","",'CASE DATA'!A200)</f>
        <v/>
      </c>
      <c r="B200" s="168" t="str">
        <f xml:space="preserve"> IF('CASE DATA'!A200&lt;&gt;"",IF('CASE DATA'!F200=0, "open charge", 'CASE DATA'!F200),"")</f>
        <v/>
      </c>
      <c r="C200" s="156">
        <f xml:space="preserve"> IF(OR(B200="DISM", B200="JWV", B200="JUV", B200="CIV"), SUM('CASE DATA'!I200:R200), 'CASE DATA'!J200+'CASE DATA'!L200+'CASE DATA'!M200+'CASE DATA'!P200+'CASE DATA'!Q200+'CASE DATA'!R200+'CASE DATA'!K200+'CASE DATA'!O200)</f>
        <v>0</v>
      </c>
      <c r="D200" s="158">
        <f xml:space="preserve"> IF(OR(B200="DISM", B200="JWV", B200="JUV", B200="CIV"), 0, 'CASE DATA'!I200+'CASE DATA'!N200)</f>
        <v>0</v>
      </c>
      <c r="E200" s="170"/>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00"/>
  <sheetViews>
    <sheetView workbookViewId="0">
      <pane ySplit="1" topLeftCell="A2" activePane="bottomLeft" state="frozen"/>
      <selection pane="bottomLeft" activeCell="C1" sqref="C1:E1"/>
    </sheetView>
  </sheetViews>
  <sheetFormatPr defaultRowHeight="14.4" x14ac:dyDescent="0.3"/>
  <cols>
    <col min="1" max="5" width="20.77734375" customWidth="1"/>
    <col min="6" max="6" width="14.77734375" customWidth="1"/>
  </cols>
  <sheetData>
    <row r="1" spans="1:6" x14ac:dyDescent="0.3">
      <c r="A1" s="216" t="s">
        <v>8</v>
      </c>
      <c r="B1" s="241"/>
      <c r="C1" s="197">
        <f>SUM(C4:C100)</f>
        <v>0</v>
      </c>
      <c r="D1" s="198">
        <f>SUM(D4:D100)</f>
        <v>0</v>
      </c>
      <c r="E1" s="199">
        <f>SUM(E4:E100)</f>
        <v>1500</v>
      </c>
      <c r="F1" s="141">
        <f xml:space="preserve"> SUM(C1:E1)</f>
        <v>1500</v>
      </c>
    </row>
    <row r="2" spans="1:6" x14ac:dyDescent="0.3">
      <c r="A2" s="240" t="s">
        <v>10</v>
      </c>
      <c r="B2" s="215" t="s">
        <v>60</v>
      </c>
      <c r="C2" s="216"/>
      <c r="D2" s="216"/>
      <c r="E2" s="216"/>
      <c r="F2" s="170"/>
    </row>
    <row r="3" spans="1:6" x14ac:dyDescent="0.3">
      <c r="A3" s="240"/>
      <c r="B3" s="134" t="s">
        <v>13</v>
      </c>
      <c r="C3" s="12" t="s">
        <v>61</v>
      </c>
      <c r="D3" s="13" t="s">
        <v>62</v>
      </c>
      <c r="E3" s="14" t="s">
        <v>63</v>
      </c>
      <c r="F3" s="141"/>
    </row>
    <row r="4" spans="1:6" x14ac:dyDescent="0.3">
      <c r="A4" s="152" t="str">
        <f xml:space="preserve"> IF('CASE DATA'!A4="","",'CASE DATA'!A4)</f>
        <v>00000STCR000001</v>
      </c>
      <c r="B4" s="168" t="str">
        <f xml:space="preserve"> IF('CASE DATA'!A4&lt;&gt;"",IF('CASE DATA'!F4=0, "open charge", 'CASE DATA'!F4),"")</f>
        <v>GPL</v>
      </c>
      <c r="C4" s="156">
        <f>IF('CASE DATA'!C4&lt;'BASIC INFO'!$B$3-7300,'CASE DATA'!K4+'CASE DATA'!O4,0)</f>
        <v>0</v>
      </c>
      <c r="D4" s="157">
        <f>IF('CASE DATA'!C4&lt;'BASIC INFO'!$B$3-7300,'CASE DATA'!I4+'CASE DATA'!J4+'CASE DATA'!L4+'CASE DATA'!M4+'CASE DATA'!N4+'CASE DATA'!P4+'CASE DATA'!Q4+'CASE DATA'!R4,0)</f>
        <v>0</v>
      </c>
      <c r="E4" s="158">
        <f>IF('CASE DATA'!C4&gt;'BASIC INFO'!$B$3-7300,SUM('CASE DATA'!I4:'CASE DATA'!R4),0)</f>
        <v>500</v>
      </c>
      <c r="F4" s="170"/>
    </row>
    <row r="5" spans="1:6" x14ac:dyDescent="0.3">
      <c r="A5" s="152" t="str">
        <f xml:space="preserve"> IF('CASE DATA'!A5="","",'CASE DATA'!A5)</f>
        <v>00000STCR000002</v>
      </c>
      <c r="B5" s="168" t="str">
        <f xml:space="preserve"> IF('CASE DATA'!A5&lt;&gt;"",IF('CASE DATA'!F5=0, "open charge", 'CASE DATA'!F5),"")</f>
        <v>DISM</v>
      </c>
      <c r="C5" s="156">
        <f>IF('CASE DATA'!C5&lt;'BASIC INFO'!$B$3-7300,'CASE DATA'!K5+'CASE DATA'!O5,0)</f>
        <v>0</v>
      </c>
      <c r="D5" s="157">
        <f>IF('CASE DATA'!C5&lt;'BASIC INFO'!$B$3-7300,'CASE DATA'!I5+'CASE DATA'!J5+'CASE DATA'!L5+'CASE DATA'!M5+'CASE DATA'!N5+'CASE DATA'!P5+'CASE DATA'!Q5+'CASE DATA'!R5,0)</f>
        <v>0</v>
      </c>
      <c r="E5" s="158">
        <f>IF('CASE DATA'!C5&gt;'BASIC INFO'!$B$3-7300,SUM('CASE DATA'!I5:'CASE DATA'!R5),0)</f>
        <v>500</v>
      </c>
      <c r="F5" s="170"/>
    </row>
    <row r="6" spans="1:6" x14ac:dyDescent="0.3">
      <c r="A6" s="152" t="str">
        <f xml:space="preserve"> IF('CASE DATA'!A6="","",'CASE DATA'!A6)</f>
        <v>00000STCR000003</v>
      </c>
      <c r="B6" s="168" t="str">
        <f xml:space="preserve"> IF('CASE DATA'!A6&lt;&gt;"",IF('CASE DATA'!F6=0, "open charge", 'CASE DATA'!F6),"")</f>
        <v>GPL</v>
      </c>
      <c r="C6" s="156">
        <f>IF('CASE DATA'!C6&lt;'BASIC INFO'!$B$3-7300,'CASE DATA'!K6+'CASE DATA'!O6,0)</f>
        <v>0</v>
      </c>
      <c r="D6" s="157">
        <f>IF('CASE DATA'!C6&lt;'BASIC INFO'!$B$3-7300,'CASE DATA'!I6+'CASE DATA'!J6+'CASE DATA'!L6+'CASE DATA'!M6+'CASE DATA'!N6+'CASE DATA'!P6+'CASE DATA'!Q6+'CASE DATA'!R6,0)</f>
        <v>0</v>
      </c>
      <c r="E6" s="158">
        <f>IF('CASE DATA'!C6&gt;'BASIC INFO'!$B$3-7300,SUM('CASE DATA'!I6:'CASE DATA'!R6),0)</f>
        <v>500</v>
      </c>
      <c r="F6" s="170"/>
    </row>
    <row r="7" spans="1:6" x14ac:dyDescent="0.3">
      <c r="A7" s="152" t="str">
        <f xml:space="preserve"> IF('CASE DATA'!A7="","",'CASE DATA'!A7)</f>
        <v>00000STCR000004</v>
      </c>
      <c r="B7" s="168" t="str">
        <f xml:space="preserve"> IF('CASE DATA'!A7&lt;&gt;"",IF('CASE DATA'!F7=0, "open charge", 'CASE DATA'!F7),"")</f>
        <v>GPL</v>
      </c>
      <c r="C7" s="156">
        <f>IF('CASE DATA'!C7&lt;'BASIC INFO'!$B$3-7300,'CASE DATA'!K7+'CASE DATA'!O7,0)</f>
        <v>0</v>
      </c>
      <c r="D7" s="157">
        <f>IF('CASE DATA'!C7&lt;'BASIC INFO'!$B$3-7300,'CASE DATA'!I7+'CASE DATA'!J7+'CASE DATA'!L7+'CASE DATA'!M7+'CASE DATA'!N7+'CASE DATA'!P7+'CASE DATA'!Q7+'CASE DATA'!R7,0)</f>
        <v>0</v>
      </c>
      <c r="E7" s="158">
        <f>IF('CASE DATA'!C7&gt;'BASIC INFO'!$B$3-7300,SUM('CASE DATA'!I7:'CASE DATA'!R7),0)</f>
        <v>0</v>
      </c>
      <c r="F7" s="170"/>
    </row>
    <row r="8" spans="1:6" x14ac:dyDescent="0.3">
      <c r="A8" s="152" t="str">
        <f xml:space="preserve"> IF('CASE DATA'!A8="","",'CASE DATA'!A8)</f>
        <v/>
      </c>
      <c r="B8" s="168" t="str">
        <f xml:space="preserve"> IF('CASE DATA'!A8&lt;&gt;"",IF('CASE DATA'!F8=0, "open charge", 'CASE DATA'!F8),"")</f>
        <v/>
      </c>
      <c r="C8" s="156">
        <f>IF('CASE DATA'!C8&lt;'BASIC INFO'!$B$3-7300,'CASE DATA'!K8+'CASE DATA'!O8,0)</f>
        <v>0</v>
      </c>
      <c r="D8" s="157">
        <f>IF('CASE DATA'!C8&lt;'BASIC INFO'!$B$3-7300,'CASE DATA'!I8+'CASE DATA'!J8+'CASE DATA'!L8+'CASE DATA'!M8+'CASE DATA'!N8+'CASE DATA'!P8+'CASE DATA'!Q8+'CASE DATA'!R8,0)</f>
        <v>0</v>
      </c>
      <c r="E8" s="158">
        <f>IF('CASE DATA'!C8&gt;'BASIC INFO'!$B$3-7300,SUM('CASE DATA'!I8:'CASE DATA'!R8),0)</f>
        <v>0</v>
      </c>
      <c r="F8" s="170"/>
    </row>
    <row r="9" spans="1:6" x14ac:dyDescent="0.3">
      <c r="A9" s="152" t="str">
        <f xml:space="preserve"> IF('CASE DATA'!A9="","",'CASE DATA'!A9)</f>
        <v/>
      </c>
      <c r="B9" s="168" t="str">
        <f xml:space="preserve"> IF('CASE DATA'!A9&lt;&gt;"",IF('CASE DATA'!F9=0, "open charge", 'CASE DATA'!F9),"")</f>
        <v/>
      </c>
      <c r="C9" s="156">
        <f>IF('CASE DATA'!C9&lt;'BASIC INFO'!$B$3-7300,'CASE DATA'!K9+'CASE DATA'!O9,0)</f>
        <v>0</v>
      </c>
      <c r="D9" s="157">
        <f>IF('CASE DATA'!C9&lt;'BASIC INFO'!$B$3-7300,'CASE DATA'!I9+'CASE DATA'!J9+'CASE DATA'!L9+'CASE DATA'!M9+'CASE DATA'!N9+'CASE DATA'!P9+'CASE DATA'!Q9+'CASE DATA'!R9,0)</f>
        <v>0</v>
      </c>
      <c r="E9" s="158">
        <f>IF('CASE DATA'!C9&gt;'BASIC INFO'!$B$3-7300,SUM('CASE DATA'!I9:'CASE DATA'!R9),0)</f>
        <v>0</v>
      </c>
      <c r="F9" s="170"/>
    </row>
    <row r="10" spans="1:6" x14ac:dyDescent="0.3">
      <c r="A10" s="152" t="str">
        <f xml:space="preserve"> IF('CASE DATA'!A10="","",'CASE DATA'!A10)</f>
        <v/>
      </c>
      <c r="B10" s="168" t="str">
        <f xml:space="preserve"> IF('CASE DATA'!A10&lt;&gt;"",IF('CASE DATA'!F10=0, "open charge", 'CASE DATA'!F10),"")</f>
        <v/>
      </c>
      <c r="C10" s="156">
        <f>IF('CASE DATA'!C10&lt;'BASIC INFO'!$B$3-7300,'CASE DATA'!K10+'CASE DATA'!O10,0)</f>
        <v>0</v>
      </c>
      <c r="D10" s="157">
        <f>IF('CASE DATA'!C10&lt;'BASIC INFO'!$B$3-7300,'CASE DATA'!I10+'CASE DATA'!J10+'CASE DATA'!L10+'CASE DATA'!M10+'CASE DATA'!N10+'CASE DATA'!P10+'CASE DATA'!Q10+'CASE DATA'!R10,0)</f>
        <v>0</v>
      </c>
      <c r="E10" s="158">
        <f>IF('CASE DATA'!C10&gt;'BASIC INFO'!$B$3-7300,SUM('CASE DATA'!I10:'CASE DATA'!R10),0)</f>
        <v>0</v>
      </c>
      <c r="F10" s="170"/>
    </row>
    <row r="11" spans="1:6" x14ac:dyDescent="0.3">
      <c r="A11" s="152" t="str">
        <f xml:space="preserve"> IF('CASE DATA'!A11="","",'CASE DATA'!A11)</f>
        <v/>
      </c>
      <c r="B11" s="168" t="str">
        <f xml:space="preserve"> IF('CASE DATA'!A11&lt;&gt;"",IF('CASE DATA'!F11=0, "open charge", 'CASE DATA'!F11),"")</f>
        <v/>
      </c>
      <c r="C11" s="156">
        <f>IF('CASE DATA'!C11&lt;'BASIC INFO'!$B$3-7300,'CASE DATA'!K11+'CASE DATA'!O11,0)</f>
        <v>0</v>
      </c>
      <c r="D11" s="157">
        <f>IF('CASE DATA'!C11&lt;'BASIC INFO'!$B$3-7300,'CASE DATA'!I11+'CASE DATA'!J11+'CASE DATA'!L11+'CASE DATA'!M11+'CASE DATA'!N11+'CASE DATA'!P11+'CASE DATA'!Q11+'CASE DATA'!R11,0)</f>
        <v>0</v>
      </c>
      <c r="E11" s="158">
        <f>IF('CASE DATA'!C11&gt;'BASIC INFO'!$B$3-7300,SUM('CASE DATA'!I11:'CASE DATA'!R11),0)</f>
        <v>0</v>
      </c>
      <c r="F11" s="170"/>
    </row>
    <row r="12" spans="1:6" x14ac:dyDescent="0.3">
      <c r="A12" s="152" t="str">
        <f xml:space="preserve"> IF('CASE DATA'!A12="","",'CASE DATA'!A12)</f>
        <v/>
      </c>
      <c r="B12" s="168" t="str">
        <f xml:space="preserve"> IF('CASE DATA'!A12&lt;&gt;"",IF('CASE DATA'!F12=0, "open charge", 'CASE DATA'!F12),"")</f>
        <v/>
      </c>
      <c r="C12" s="156">
        <f>IF('CASE DATA'!C12&lt;'BASIC INFO'!$B$3-7300,'CASE DATA'!K12+'CASE DATA'!O12,0)</f>
        <v>0</v>
      </c>
      <c r="D12" s="157">
        <f>IF('CASE DATA'!C12&lt;'BASIC INFO'!$B$3-7300,'CASE DATA'!I12+'CASE DATA'!J12+'CASE DATA'!L12+'CASE DATA'!M12+'CASE DATA'!N12+'CASE DATA'!P12+'CASE DATA'!Q12+'CASE DATA'!R12,0)</f>
        <v>0</v>
      </c>
      <c r="E12" s="158">
        <f>IF('CASE DATA'!C12&gt;'BASIC INFO'!$B$3-7300,SUM('CASE DATA'!I12:'CASE DATA'!R12),0)</f>
        <v>0</v>
      </c>
      <c r="F12" s="170"/>
    </row>
    <row r="13" spans="1:6" x14ac:dyDescent="0.3">
      <c r="A13" s="152" t="str">
        <f xml:space="preserve"> IF('CASE DATA'!A13="","",'CASE DATA'!A13)</f>
        <v/>
      </c>
      <c r="B13" s="168" t="str">
        <f xml:space="preserve"> IF('CASE DATA'!A13&lt;&gt;"",IF('CASE DATA'!F13=0, "open charge", 'CASE DATA'!F13),"")</f>
        <v/>
      </c>
      <c r="C13" s="156">
        <f>IF('CASE DATA'!C13&lt;'BASIC INFO'!$B$3-7300,'CASE DATA'!K13+'CASE DATA'!O13,0)</f>
        <v>0</v>
      </c>
      <c r="D13" s="157">
        <f>IF('CASE DATA'!C13&lt;'BASIC INFO'!$B$3-7300,'CASE DATA'!I13+'CASE DATA'!J13+'CASE DATA'!L13+'CASE DATA'!M13+'CASE DATA'!N13+'CASE DATA'!P13+'CASE DATA'!Q13+'CASE DATA'!R13,0)</f>
        <v>0</v>
      </c>
      <c r="E13" s="158">
        <f>IF('CASE DATA'!C13&gt;'BASIC INFO'!$B$3-7300,SUM('CASE DATA'!I13:'CASE DATA'!R13),0)</f>
        <v>0</v>
      </c>
      <c r="F13" s="170"/>
    </row>
    <row r="14" spans="1:6" x14ac:dyDescent="0.3">
      <c r="A14" s="152" t="str">
        <f xml:space="preserve"> IF('CASE DATA'!A14="","",'CASE DATA'!A14)</f>
        <v/>
      </c>
      <c r="B14" s="168" t="str">
        <f xml:space="preserve"> IF('CASE DATA'!A14&lt;&gt;"",IF('CASE DATA'!F14=0, "open charge", 'CASE DATA'!F14),"")</f>
        <v/>
      </c>
      <c r="C14" s="156">
        <f>IF('CASE DATA'!C14&lt;'BASIC INFO'!$B$3-7300,'CASE DATA'!K14+'CASE DATA'!O14,0)</f>
        <v>0</v>
      </c>
      <c r="D14" s="157">
        <f>IF('CASE DATA'!C14&lt;'BASIC INFO'!$B$3-7300,'CASE DATA'!I14+'CASE DATA'!J14+'CASE DATA'!L14+'CASE DATA'!M14+'CASE DATA'!N14+'CASE DATA'!P14+'CASE DATA'!Q14+'CASE DATA'!R14,0)</f>
        <v>0</v>
      </c>
      <c r="E14" s="158">
        <f>IF('CASE DATA'!C14&gt;'BASIC INFO'!$B$3-7300,SUM('CASE DATA'!I14:'CASE DATA'!R14),0)</f>
        <v>0</v>
      </c>
      <c r="F14" s="170"/>
    </row>
    <row r="15" spans="1:6" x14ac:dyDescent="0.3">
      <c r="A15" s="152" t="str">
        <f xml:space="preserve"> IF('CASE DATA'!A15="","",'CASE DATA'!A15)</f>
        <v/>
      </c>
      <c r="B15" s="168" t="str">
        <f xml:space="preserve"> IF('CASE DATA'!A15&lt;&gt;"",IF('CASE DATA'!F15=0, "open charge", 'CASE DATA'!F15),"")</f>
        <v/>
      </c>
      <c r="C15" s="156">
        <f>IF('CASE DATA'!C15&lt;'BASIC INFO'!$B$3-7300,'CASE DATA'!K15+'CASE DATA'!O15,0)</f>
        <v>0</v>
      </c>
      <c r="D15" s="157">
        <f>IF('CASE DATA'!C15&lt;'BASIC INFO'!$B$3-7300,'CASE DATA'!I15+'CASE DATA'!J15+'CASE DATA'!L15+'CASE DATA'!M15+'CASE DATA'!N15+'CASE DATA'!P15+'CASE DATA'!Q15+'CASE DATA'!R15,0)</f>
        <v>0</v>
      </c>
      <c r="E15" s="158">
        <f>IF('CASE DATA'!C15&gt;'BASIC INFO'!$B$3-7300,SUM('CASE DATA'!I15:'CASE DATA'!R15),0)</f>
        <v>0</v>
      </c>
      <c r="F15" s="170"/>
    </row>
    <row r="16" spans="1:6" x14ac:dyDescent="0.3">
      <c r="A16" s="152" t="str">
        <f xml:space="preserve"> IF('CASE DATA'!A16="","",'CASE DATA'!A16)</f>
        <v/>
      </c>
      <c r="B16" s="168" t="str">
        <f xml:space="preserve"> IF('CASE DATA'!A16&lt;&gt;"",IF('CASE DATA'!F16=0, "open charge", 'CASE DATA'!F16),"")</f>
        <v/>
      </c>
      <c r="C16" s="156">
        <f>IF('CASE DATA'!C16&lt;'BASIC INFO'!$B$3-7300,'CASE DATA'!K16+'CASE DATA'!O16,0)</f>
        <v>0</v>
      </c>
      <c r="D16" s="157">
        <f>IF('CASE DATA'!C16&lt;'BASIC INFO'!$B$3-7300,'CASE DATA'!I16+'CASE DATA'!J16+'CASE DATA'!L16+'CASE DATA'!M16+'CASE DATA'!N16+'CASE DATA'!P16+'CASE DATA'!Q16+'CASE DATA'!R16,0)</f>
        <v>0</v>
      </c>
      <c r="E16" s="158">
        <f>IF('CASE DATA'!C16&gt;'BASIC INFO'!$B$3-7300,SUM('CASE DATA'!I16:'CASE DATA'!R16),0)</f>
        <v>0</v>
      </c>
      <c r="F16" s="170"/>
    </row>
    <row r="17" spans="1:6" x14ac:dyDescent="0.3">
      <c r="A17" s="152" t="str">
        <f xml:space="preserve"> IF('CASE DATA'!A17="","",'CASE DATA'!A17)</f>
        <v/>
      </c>
      <c r="B17" s="168" t="str">
        <f xml:space="preserve"> IF('CASE DATA'!A17&lt;&gt;"",IF('CASE DATA'!F17=0, "open charge", 'CASE DATA'!F17),"")</f>
        <v/>
      </c>
      <c r="C17" s="156">
        <f>IF('CASE DATA'!C17&lt;'BASIC INFO'!$B$3-7300,'CASE DATA'!K17+'CASE DATA'!O17,0)</f>
        <v>0</v>
      </c>
      <c r="D17" s="157">
        <f>IF('CASE DATA'!C17&lt;'BASIC INFO'!$B$3-7300,'CASE DATA'!I17+'CASE DATA'!J17+'CASE DATA'!L17+'CASE DATA'!M17+'CASE DATA'!N17+'CASE DATA'!P17+'CASE DATA'!Q17+'CASE DATA'!R17,0)</f>
        <v>0</v>
      </c>
      <c r="E17" s="158">
        <f>IF('CASE DATA'!C17&gt;'BASIC INFO'!$B$3-7300,SUM('CASE DATA'!I17:'CASE DATA'!R17),0)</f>
        <v>0</v>
      </c>
      <c r="F17" s="170"/>
    </row>
    <row r="18" spans="1:6" x14ac:dyDescent="0.3">
      <c r="A18" s="152" t="str">
        <f xml:space="preserve"> IF('CASE DATA'!A18="","",'CASE DATA'!A18)</f>
        <v/>
      </c>
      <c r="B18" s="168" t="str">
        <f xml:space="preserve"> IF('CASE DATA'!A18&lt;&gt;"",IF('CASE DATA'!F18=0, "open charge", 'CASE DATA'!F18),"")</f>
        <v/>
      </c>
      <c r="C18" s="156">
        <f>IF('CASE DATA'!C18&lt;'BASIC INFO'!$B$3-7300,'CASE DATA'!K18+'CASE DATA'!O18,0)</f>
        <v>0</v>
      </c>
      <c r="D18" s="157">
        <f>IF('CASE DATA'!C18&lt;'BASIC INFO'!$B$3-7300,'CASE DATA'!I18+'CASE DATA'!J18+'CASE DATA'!L18+'CASE DATA'!M18+'CASE DATA'!N18+'CASE DATA'!P18+'CASE DATA'!Q18+'CASE DATA'!R18,0)</f>
        <v>0</v>
      </c>
      <c r="E18" s="158">
        <f>IF('CASE DATA'!C18&gt;'BASIC INFO'!$B$3-7300,SUM('CASE DATA'!I18:'CASE DATA'!R18),0)</f>
        <v>0</v>
      </c>
      <c r="F18" s="170"/>
    </row>
    <row r="19" spans="1:6" x14ac:dyDescent="0.3">
      <c r="A19" s="152" t="str">
        <f xml:space="preserve"> IF('CASE DATA'!A19="","",'CASE DATA'!A19)</f>
        <v/>
      </c>
      <c r="B19" s="168" t="str">
        <f xml:space="preserve"> IF('CASE DATA'!A19&lt;&gt;"",IF('CASE DATA'!F19=0, "open charge", 'CASE DATA'!F19),"")</f>
        <v/>
      </c>
      <c r="C19" s="156">
        <f>IF('CASE DATA'!C19&lt;'BASIC INFO'!$B$3-7300,'CASE DATA'!K19+'CASE DATA'!O19,0)</f>
        <v>0</v>
      </c>
      <c r="D19" s="157">
        <f>IF('CASE DATA'!C19&lt;'BASIC INFO'!$B$3-7300,'CASE DATA'!I19+'CASE DATA'!J19+'CASE DATA'!L19+'CASE DATA'!M19+'CASE DATA'!N19+'CASE DATA'!P19+'CASE DATA'!Q19+'CASE DATA'!R19,0)</f>
        <v>0</v>
      </c>
      <c r="E19" s="158">
        <f>IF('CASE DATA'!C19&gt;'BASIC INFO'!$B$3-7300,SUM('CASE DATA'!I19:'CASE DATA'!R19),0)</f>
        <v>0</v>
      </c>
      <c r="F19" s="170"/>
    </row>
    <row r="20" spans="1:6" x14ac:dyDescent="0.3">
      <c r="A20" s="152" t="str">
        <f xml:space="preserve"> IF('CASE DATA'!A20="","",'CASE DATA'!A20)</f>
        <v/>
      </c>
      <c r="B20" s="168" t="str">
        <f xml:space="preserve"> IF('CASE DATA'!A20&lt;&gt;"",IF('CASE DATA'!F20=0, "open charge", 'CASE DATA'!F20),"")</f>
        <v/>
      </c>
      <c r="C20" s="156">
        <f>IF('CASE DATA'!C20&lt;'BASIC INFO'!$B$3-7300,'CASE DATA'!K20+'CASE DATA'!O20,0)</f>
        <v>0</v>
      </c>
      <c r="D20" s="157">
        <f>IF('CASE DATA'!C20&lt;'BASIC INFO'!$B$3-7300,'CASE DATA'!I20+'CASE DATA'!J20+'CASE DATA'!L20+'CASE DATA'!M20+'CASE DATA'!N20+'CASE DATA'!P20+'CASE DATA'!Q20+'CASE DATA'!R20,0)</f>
        <v>0</v>
      </c>
      <c r="E20" s="158">
        <f>IF('CASE DATA'!C20&gt;'BASIC INFO'!$B$3-7300,SUM('CASE DATA'!I20:'CASE DATA'!R20),0)</f>
        <v>0</v>
      </c>
      <c r="F20" s="170"/>
    </row>
    <row r="21" spans="1:6" x14ac:dyDescent="0.3">
      <c r="A21" s="152" t="str">
        <f xml:space="preserve"> IF('CASE DATA'!A21="","",'CASE DATA'!A21)</f>
        <v/>
      </c>
      <c r="B21" s="168" t="str">
        <f xml:space="preserve"> IF('CASE DATA'!A21&lt;&gt;"",IF('CASE DATA'!F21=0, "open charge", 'CASE DATA'!F21),"")</f>
        <v/>
      </c>
      <c r="C21" s="156">
        <f>IF('CASE DATA'!C21&lt;'BASIC INFO'!$B$3-7300,'CASE DATA'!K21+'CASE DATA'!O21,0)</f>
        <v>0</v>
      </c>
      <c r="D21" s="157">
        <f>IF('CASE DATA'!C21&lt;'BASIC INFO'!$B$3-7300,'CASE DATA'!I21+'CASE DATA'!J21+'CASE DATA'!L21+'CASE DATA'!M21+'CASE DATA'!N21+'CASE DATA'!P21+'CASE DATA'!Q21+'CASE DATA'!R21,0)</f>
        <v>0</v>
      </c>
      <c r="E21" s="158">
        <f>IF('CASE DATA'!C21&gt;'BASIC INFO'!$B$3-7300,SUM('CASE DATA'!I21:'CASE DATA'!R21),0)</f>
        <v>0</v>
      </c>
      <c r="F21" s="170"/>
    </row>
    <row r="22" spans="1:6" x14ac:dyDescent="0.3">
      <c r="A22" s="152" t="str">
        <f xml:space="preserve"> IF('CASE DATA'!A22="","",'CASE DATA'!A22)</f>
        <v/>
      </c>
      <c r="B22" s="168" t="str">
        <f xml:space="preserve"> IF('CASE DATA'!A22&lt;&gt;"",IF('CASE DATA'!F22=0, "open charge", 'CASE DATA'!F22),"")</f>
        <v/>
      </c>
      <c r="C22" s="156">
        <f>IF('CASE DATA'!C22&lt;'BASIC INFO'!$B$3-7300,'CASE DATA'!K22+'CASE DATA'!O22,0)</f>
        <v>0</v>
      </c>
      <c r="D22" s="157">
        <f>IF('CASE DATA'!C22&lt;'BASIC INFO'!$B$3-7300,'CASE DATA'!I22+'CASE DATA'!J22+'CASE DATA'!L22+'CASE DATA'!M22+'CASE DATA'!N22+'CASE DATA'!P22+'CASE DATA'!Q22+'CASE DATA'!R22,0)</f>
        <v>0</v>
      </c>
      <c r="E22" s="158">
        <f>IF('CASE DATA'!C22&gt;'BASIC INFO'!$B$3-7300,SUM('CASE DATA'!I22:'CASE DATA'!R22),0)</f>
        <v>0</v>
      </c>
      <c r="F22" s="170"/>
    </row>
    <row r="23" spans="1:6" x14ac:dyDescent="0.3">
      <c r="A23" s="152" t="str">
        <f xml:space="preserve"> IF('CASE DATA'!A23="","",'CASE DATA'!A23)</f>
        <v/>
      </c>
      <c r="B23" s="168" t="str">
        <f xml:space="preserve"> IF('CASE DATA'!A23&lt;&gt;"",IF('CASE DATA'!F23=0, "open charge", 'CASE DATA'!F23),"")</f>
        <v/>
      </c>
      <c r="C23" s="156">
        <f>IF('CASE DATA'!C23&lt;'BASIC INFO'!$B$3-7300,'CASE DATA'!K23+'CASE DATA'!O23,0)</f>
        <v>0</v>
      </c>
      <c r="D23" s="157">
        <f>IF('CASE DATA'!C23&lt;'BASIC INFO'!$B$3-7300,'CASE DATA'!I23+'CASE DATA'!J23+'CASE DATA'!L23+'CASE DATA'!M23+'CASE DATA'!N23+'CASE DATA'!P23+'CASE DATA'!Q23+'CASE DATA'!R23,0)</f>
        <v>0</v>
      </c>
      <c r="E23" s="158">
        <f>IF('CASE DATA'!C23&gt;'BASIC INFO'!$B$3-7300,SUM('CASE DATA'!I23:'CASE DATA'!R23),0)</f>
        <v>0</v>
      </c>
      <c r="F23" s="170"/>
    </row>
    <row r="24" spans="1:6" x14ac:dyDescent="0.3">
      <c r="A24" s="152" t="str">
        <f xml:space="preserve"> IF('CASE DATA'!A24="","",'CASE DATA'!A24)</f>
        <v/>
      </c>
      <c r="B24" s="168" t="str">
        <f xml:space="preserve"> IF('CASE DATA'!A24&lt;&gt;"",IF('CASE DATA'!F24=0, "open charge", 'CASE DATA'!F24),"")</f>
        <v/>
      </c>
      <c r="C24" s="156">
        <f>IF('CASE DATA'!C24&lt;'BASIC INFO'!$B$3-7300,'CASE DATA'!K24+'CASE DATA'!O24,0)</f>
        <v>0</v>
      </c>
      <c r="D24" s="157">
        <f>IF('CASE DATA'!C24&lt;'BASIC INFO'!$B$3-7300,'CASE DATA'!I24+'CASE DATA'!J24+'CASE DATA'!L24+'CASE DATA'!M24+'CASE DATA'!N24+'CASE DATA'!P24+'CASE DATA'!Q24+'CASE DATA'!R24,0)</f>
        <v>0</v>
      </c>
      <c r="E24" s="158">
        <f>IF('CASE DATA'!C24&gt;'BASIC INFO'!$B$3-7300,SUM('CASE DATA'!I24:'CASE DATA'!R24),0)</f>
        <v>0</v>
      </c>
      <c r="F24" s="170"/>
    </row>
    <row r="25" spans="1:6" x14ac:dyDescent="0.3">
      <c r="A25" s="152" t="str">
        <f xml:space="preserve"> IF('CASE DATA'!A25="","",'CASE DATA'!A25)</f>
        <v/>
      </c>
      <c r="B25" s="168" t="str">
        <f xml:space="preserve"> IF('CASE DATA'!A25&lt;&gt;"",IF('CASE DATA'!F25=0, "open charge", 'CASE DATA'!F25),"")</f>
        <v/>
      </c>
      <c r="C25" s="156">
        <f>IF('CASE DATA'!C25&lt;'BASIC INFO'!$B$3-7300,'CASE DATA'!K25+'CASE DATA'!O25,0)</f>
        <v>0</v>
      </c>
      <c r="D25" s="157">
        <f>IF('CASE DATA'!C25&lt;'BASIC INFO'!$B$3-7300,'CASE DATA'!I25+'CASE DATA'!J25+'CASE DATA'!L25+'CASE DATA'!M25+'CASE DATA'!N25+'CASE DATA'!P25+'CASE DATA'!Q25+'CASE DATA'!R25,0)</f>
        <v>0</v>
      </c>
      <c r="E25" s="158">
        <f>IF('CASE DATA'!C25&gt;'BASIC INFO'!$B$3-7300,SUM('CASE DATA'!I25:'CASE DATA'!R25),0)</f>
        <v>0</v>
      </c>
      <c r="F25" s="170"/>
    </row>
    <row r="26" spans="1:6" x14ac:dyDescent="0.3">
      <c r="A26" s="152" t="str">
        <f xml:space="preserve"> IF('CASE DATA'!A26="","",'CASE DATA'!A26)</f>
        <v/>
      </c>
      <c r="B26" s="168" t="str">
        <f xml:space="preserve"> IF('CASE DATA'!A26&lt;&gt;"",IF('CASE DATA'!F26=0, "open charge", 'CASE DATA'!F26),"")</f>
        <v/>
      </c>
      <c r="C26" s="156">
        <f>IF('CASE DATA'!C26&lt;'BASIC INFO'!$B$3-7300,'CASE DATA'!K26+'CASE DATA'!O26,0)</f>
        <v>0</v>
      </c>
      <c r="D26" s="157">
        <f>IF('CASE DATA'!C26&lt;'BASIC INFO'!$B$3-7300,'CASE DATA'!I26+'CASE DATA'!J26+'CASE DATA'!L26+'CASE DATA'!M26+'CASE DATA'!N26+'CASE DATA'!P26+'CASE DATA'!Q26+'CASE DATA'!R26,0)</f>
        <v>0</v>
      </c>
      <c r="E26" s="158">
        <f>IF('CASE DATA'!C26&gt;'BASIC INFO'!$B$3-7300,SUM('CASE DATA'!I26:'CASE DATA'!R26),0)</f>
        <v>0</v>
      </c>
      <c r="F26" s="170"/>
    </row>
    <row r="27" spans="1:6" x14ac:dyDescent="0.3">
      <c r="A27" s="152" t="str">
        <f xml:space="preserve"> IF('CASE DATA'!A27="","",'CASE DATA'!A27)</f>
        <v/>
      </c>
      <c r="B27" s="168" t="str">
        <f xml:space="preserve"> IF('CASE DATA'!A27&lt;&gt;"",IF('CASE DATA'!F27=0, "open charge", 'CASE DATA'!F27),"")</f>
        <v/>
      </c>
      <c r="C27" s="156">
        <f>IF('CASE DATA'!C27&lt;'BASIC INFO'!$B$3-7300,'CASE DATA'!K27+'CASE DATA'!O27,0)</f>
        <v>0</v>
      </c>
      <c r="D27" s="157">
        <f>IF('CASE DATA'!C27&lt;'BASIC INFO'!$B$3-7300,'CASE DATA'!I27+'CASE DATA'!J27+'CASE DATA'!L27+'CASE DATA'!M27+'CASE DATA'!N27+'CASE DATA'!P27+'CASE DATA'!Q27+'CASE DATA'!R27,0)</f>
        <v>0</v>
      </c>
      <c r="E27" s="158">
        <f>IF('CASE DATA'!C27&gt;'BASIC INFO'!$B$3-7300,SUM('CASE DATA'!I27:'CASE DATA'!R27),0)</f>
        <v>0</v>
      </c>
      <c r="F27" s="170"/>
    </row>
    <row r="28" spans="1:6" x14ac:dyDescent="0.3">
      <c r="A28" s="152" t="str">
        <f xml:space="preserve"> IF('CASE DATA'!A28="","",'CASE DATA'!A28)</f>
        <v/>
      </c>
      <c r="B28" s="168" t="str">
        <f xml:space="preserve"> IF('CASE DATA'!A28&lt;&gt;"",IF('CASE DATA'!F28=0, "open charge", 'CASE DATA'!F28),"")</f>
        <v/>
      </c>
      <c r="C28" s="156">
        <f>IF('CASE DATA'!C28&lt;'BASIC INFO'!$B$3-7300,'CASE DATA'!K28+'CASE DATA'!O28,0)</f>
        <v>0</v>
      </c>
      <c r="D28" s="157">
        <f>IF('CASE DATA'!C28&lt;'BASIC INFO'!$B$3-7300,'CASE DATA'!I28+'CASE DATA'!J28+'CASE DATA'!L28+'CASE DATA'!M28+'CASE DATA'!N28+'CASE DATA'!P28+'CASE DATA'!Q28+'CASE DATA'!R28,0)</f>
        <v>0</v>
      </c>
      <c r="E28" s="158">
        <f>IF('CASE DATA'!C28&gt;'BASIC INFO'!$B$3-7300,SUM('CASE DATA'!I28:'CASE DATA'!R28),0)</f>
        <v>0</v>
      </c>
      <c r="F28" s="170"/>
    </row>
    <row r="29" spans="1:6" x14ac:dyDescent="0.3">
      <c r="A29" s="152" t="str">
        <f xml:space="preserve"> IF('CASE DATA'!A29="","",'CASE DATA'!A29)</f>
        <v/>
      </c>
      <c r="B29" s="168" t="str">
        <f xml:space="preserve"> IF('CASE DATA'!A29&lt;&gt;"",IF('CASE DATA'!F29=0, "open charge", 'CASE DATA'!F29),"")</f>
        <v/>
      </c>
      <c r="C29" s="156">
        <f>IF('CASE DATA'!C29&lt;'BASIC INFO'!$B$3-7300,'CASE DATA'!K29+'CASE DATA'!O29,0)</f>
        <v>0</v>
      </c>
      <c r="D29" s="157">
        <f>IF('CASE DATA'!C29&lt;'BASIC INFO'!$B$3-7300,'CASE DATA'!I29+'CASE DATA'!J29+'CASE DATA'!L29+'CASE DATA'!M29+'CASE DATA'!N29+'CASE DATA'!P29+'CASE DATA'!Q29+'CASE DATA'!R29,0)</f>
        <v>0</v>
      </c>
      <c r="E29" s="158">
        <f>IF('CASE DATA'!C29&gt;'BASIC INFO'!$B$3-7300,SUM('CASE DATA'!I29:'CASE DATA'!R29),0)</f>
        <v>0</v>
      </c>
      <c r="F29" s="170"/>
    </row>
    <row r="30" spans="1:6" x14ac:dyDescent="0.3">
      <c r="A30" s="152" t="str">
        <f xml:space="preserve"> IF('CASE DATA'!A30="","",'CASE DATA'!A30)</f>
        <v/>
      </c>
      <c r="B30" s="168" t="str">
        <f xml:space="preserve"> IF('CASE DATA'!A30&lt;&gt;"",IF('CASE DATA'!F30=0, "open charge", 'CASE DATA'!F30),"")</f>
        <v/>
      </c>
      <c r="C30" s="156">
        <f>IF('CASE DATA'!C30&lt;'BASIC INFO'!$B$3-7300,'CASE DATA'!K30+'CASE DATA'!O30,0)</f>
        <v>0</v>
      </c>
      <c r="D30" s="157">
        <f>IF('CASE DATA'!C30&lt;'BASIC INFO'!$B$3-7300,'CASE DATA'!I30+'CASE DATA'!J30+'CASE DATA'!L30+'CASE DATA'!M30+'CASE DATA'!N30+'CASE DATA'!P30+'CASE DATA'!Q30+'CASE DATA'!R30,0)</f>
        <v>0</v>
      </c>
      <c r="E30" s="158">
        <f>IF('CASE DATA'!C30&gt;'BASIC INFO'!$B$3-7300,SUM('CASE DATA'!I30:'CASE DATA'!R30),0)</f>
        <v>0</v>
      </c>
      <c r="F30" s="170"/>
    </row>
    <row r="31" spans="1:6" x14ac:dyDescent="0.3">
      <c r="A31" s="152" t="str">
        <f xml:space="preserve"> IF('CASE DATA'!A31="","",'CASE DATA'!A31)</f>
        <v/>
      </c>
      <c r="B31" s="168" t="str">
        <f xml:space="preserve"> IF('CASE DATA'!A31&lt;&gt;"",IF('CASE DATA'!F31=0, "open charge", 'CASE DATA'!F31),"")</f>
        <v/>
      </c>
      <c r="C31" s="156">
        <f>IF('CASE DATA'!C31&lt;'BASIC INFO'!$B$3-7300,'CASE DATA'!K31+'CASE DATA'!O31,0)</f>
        <v>0</v>
      </c>
      <c r="D31" s="157">
        <f>IF('CASE DATA'!C31&lt;'BASIC INFO'!$B$3-7300,'CASE DATA'!I31+'CASE DATA'!J31+'CASE DATA'!L31+'CASE DATA'!M31+'CASE DATA'!N31+'CASE DATA'!P31+'CASE DATA'!Q31+'CASE DATA'!R31,0)</f>
        <v>0</v>
      </c>
      <c r="E31" s="158">
        <f>IF('CASE DATA'!C31&gt;'BASIC INFO'!$B$3-7300,SUM('CASE DATA'!I31:'CASE DATA'!R31),0)</f>
        <v>0</v>
      </c>
      <c r="F31" s="170"/>
    </row>
    <row r="32" spans="1:6" x14ac:dyDescent="0.3">
      <c r="A32" s="152" t="str">
        <f xml:space="preserve"> IF('CASE DATA'!A32="","",'CASE DATA'!A32)</f>
        <v/>
      </c>
      <c r="B32" s="168" t="str">
        <f xml:space="preserve"> IF('CASE DATA'!A32&lt;&gt;"",IF('CASE DATA'!F32=0, "open charge", 'CASE DATA'!F32),"")</f>
        <v/>
      </c>
      <c r="C32" s="156">
        <f>IF('CASE DATA'!C32&lt;'BASIC INFO'!$B$3-7300,'CASE DATA'!K32+'CASE DATA'!O32,0)</f>
        <v>0</v>
      </c>
      <c r="D32" s="157">
        <f>IF('CASE DATA'!C32&lt;'BASIC INFO'!$B$3-7300,'CASE DATA'!I32+'CASE DATA'!J32+'CASE DATA'!L32+'CASE DATA'!M32+'CASE DATA'!N32+'CASE DATA'!P32+'CASE DATA'!Q32+'CASE DATA'!R32,0)</f>
        <v>0</v>
      </c>
      <c r="E32" s="158">
        <f>IF('CASE DATA'!C32&gt;'BASIC INFO'!$B$3-7300,SUM('CASE DATA'!I32:'CASE DATA'!R32),0)</f>
        <v>0</v>
      </c>
      <c r="F32" s="170"/>
    </row>
    <row r="33" spans="1:6" x14ac:dyDescent="0.3">
      <c r="A33" s="152" t="str">
        <f xml:space="preserve"> IF('CASE DATA'!A33="","",'CASE DATA'!A33)</f>
        <v/>
      </c>
      <c r="B33" s="168" t="str">
        <f xml:space="preserve"> IF('CASE DATA'!A33&lt;&gt;"",IF('CASE DATA'!F33=0, "open charge", 'CASE DATA'!F33),"")</f>
        <v/>
      </c>
      <c r="C33" s="156">
        <f>IF('CASE DATA'!C33&lt;'BASIC INFO'!$B$3-7300,'CASE DATA'!K33+'CASE DATA'!O33,0)</f>
        <v>0</v>
      </c>
      <c r="D33" s="157">
        <f>IF('CASE DATA'!C33&lt;'BASIC INFO'!$B$3-7300,'CASE DATA'!I33+'CASE DATA'!J33+'CASE DATA'!L33+'CASE DATA'!M33+'CASE DATA'!N33+'CASE DATA'!P33+'CASE DATA'!Q33+'CASE DATA'!R33,0)</f>
        <v>0</v>
      </c>
      <c r="E33" s="158">
        <f>IF('CASE DATA'!C33&gt;'BASIC INFO'!$B$3-7300,SUM('CASE DATA'!I33:'CASE DATA'!R33),0)</f>
        <v>0</v>
      </c>
      <c r="F33" s="170"/>
    </row>
    <row r="34" spans="1:6" x14ac:dyDescent="0.3">
      <c r="A34" s="152" t="str">
        <f xml:space="preserve"> IF('CASE DATA'!A34="","",'CASE DATA'!A34)</f>
        <v/>
      </c>
      <c r="B34" s="168" t="str">
        <f xml:space="preserve"> IF('CASE DATA'!A34&lt;&gt;"",IF('CASE DATA'!F34=0, "open charge", 'CASE DATA'!F34),"")</f>
        <v/>
      </c>
      <c r="C34" s="156">
        <f>IF('CASE DATA'!C34&lt;'BASIC INFO'!$B$3-7300,'CASE DATA'!K34+'CASE DATA'!O34,0)</f>
        <v>0</v>
      </c>
      <c r="D34" s="157">
        <f>IF('CASE DATA'!C34&lt;'BASIC INFO'!$B$3-7300,'CASE DATA'!I34+'CASE DATA'!J34+'CASE DATA'!L34+'CASE DATA'!M34+'CASE DATA'!N34+'CASE DATA'!P34+'CASE DATA'!Q34+'CASE DATA'!R34,0)</f>
        <v>0</v>
      </c>
      <c r="E34" s="158">
        <f>IF('CASE DATA'!C34&gt;'BASIC INFO'!$B$3-7300,SUM('CASE DATA'!I34:'CASE DATA'!R34),0)</f>
        <v>0</v>
      </c>
      <c r="F34" s="170"/>
    </row>
    <row r="35" spans="1:6" x14ac:dyDescent="0.3">
      <c r="A35" s="152" t="str">
        <f xml:space="preserve"> IF('CASE DATA'!A35="","",'CASE DATA'!A35)</f>
        <v/>
      </c>
      <c r="B35" s="168" t="str">
        <f xml:space="preserve"> IF('CASE DATA'!A35&lt;&gt;"",IF('CASE DATA'!F35=0, "open charge", 'CASE DATA'!F35),"")</f>
        <v/>
      </c>
      <c r="C35" s="156">
        <f>IF('CASE DATA'!C35&lt;'BASIC INFO'!$B$3-7300,'CASE DATA'!K35+'CASE DATA'!O35,0)</f>
        <v>0</v>
      </c>
      <c r="D35" s="157">
        <f>IF('CASE DATA'!C35&lt;'BASIC INFO'!$B$3-7300,'CASE DATA'!I35+'CASE DATA'!J35+'CASE DATA'!L35+'CASE DATA'!M35+'CASE DATA'!N35+'CASE DATA'!P35+'CASE DATA'!Q35+'CASE DATA'!R35,0)</f>
        <v>0</v>
      </c>
      <c r="E35" s="158">
        <f>IF('CASE DATA'!C35&gt;'BASIC INFO'!$B$3-7300,SUM('CASE DATA'!I35:'CASE DATA'!R35),0)</f>
        <v>0</v>
      </c>
      <c r="F35" s="170"/>
    </row>
    <row r="36" spans="1:6" x14ac:dyDescent="0.3">
      <c r="A36" s="152" t="str">
        <f xml:space="preserve"> IF('CASE DATA'!A36="","",'CASE DATA'!A36)</f>
        <v/>
      </c>
      <c r="B36" s="168" t="str">
        <f xml:space="preserve"> IF('CASE DATA'!A36&lt;&gt;"",IF('CASE DATA'!F36=0, "open charge", 'CASE DATA'!F36),"")</f>
        <v/>
      </c>
      <c r="C36" s="156">
        <f>IF('CASE DATA'!C36&lt;'BASIC INFO'!$B$3-7300,'CASE DATA'!K36+'CASE DATA'!O36,0)</f>
        <v>0</v>
      </c>
      <c r="D36" s="157">
        <f>IF('CASE DATA'!C36&lt;'BASIC INFO'!$B$3-7300,'CASE DATA'!I36+'CASE DATA'!J36+'CASE DATA'!L36+'CASE DATA'!M36+'CASE DATA'!N36+'CASE DATA'!P36+'CASE DATA'!Q36+'CASE DATA'!R36,0)</f>
        <v>0</v>
      </c>
      <c r="E36" s="158">
        <f>IF('CASE DATA'!C36&gt;'BASIC INFO'!$B$3-7300,SUM('CASE DATA'!I36:'CASE DATA'!R36),0)</f>
        <v>0</v>
      </c>
      <c r="F36" s="170"/>
    </row>
    <row r="37" spans="1:6" x14ac:dyDescent="0.3">
      <c r="A37" s="152" t="str">
        <f xml:space="preserve"> IF('CASE DATA'!A37="","",'CASE DATA'!A37)</f>
        <v/>
      </c>
      <c r="B37" s="168" t="str">
        <f xml:space="preserve"> IF('CASE DATA'!A37&lt;&gt;"",IF('CASE DATA'!F37=0, "open charge", 'CASE DATA'!F37),"")</f>
        <v/>
      </c>
      <c r="C37" s="156">
        <f>IF('CASE DATA'!C37&lt;'BASIC INFO'!$B$3-7300,'CASE DATA'!K37+'CASE DATA'!O37,0)</f>
        <v>0</v>
      </c>
      <c r="D37" s="157">
        <f>IF('CASE DATA'!C37&lt;'BASIC INFO'!$B$3-7300,'CASE DATA'!I37+'CASE DATA'!J37+'CASE DATA'!L37+'CASE DATA'!M37+'CASE DATA'!N37+'CASE DATA'!P37+'CASE DATA'!Q37+'CASE DATA'!R37,0)</f>
        <v>0</v>
      </c>
      <c r="E37" s="158">
        <f>IF('CASE DATA'!C37&gt;'BASIC INFO'!$B$3-7300,SUM('CASE DATA'!I37:'CASE DATA'!R37),0)</f>
        <v>0</v>
      </c>
      <c r="F37" s="170"/>
    </row>
    <row r="38" spans="1:6" x14ac:dyDescent="0.3">
      <c r="A38" s="152" t="str">
        <f xml:space="preserve"> IF('CASE DATA'!A38="","",'CASE DATA'!A38)</f>
        <v/>
      </c>
      <c r="B38" s="168" t="str">
        <f xml:space="preserve"> IF('CASE DATA'!A38&lt;&gt;"",IF('CASE DATA'!F38=0, "open charge", 'CASE DATA'!F38),"")</f>
        <v/>
      </c>
      <c r="C38" s="156">
        <f>IF('CASE DATA'!C38&lt;'BASIC INFO'!$B$3-7300,'CASE DATA'!K38+'CASE DATA'!O38,0)</f>
        <v>0</v>
      </c>
      <c r="D38" s="157">
        <f>IF('CASE DATA'!C38&lt;'BASIC INFO'!$B$3-7300,'CASE DATA'!I38+'CASE DATA'!J38+'CASE DATA'!L38+'CASE DATA'!M38+'CASE DATA'!N38+'CASE DATA'!P38+'CASE DATA'!Q38+'CASE DATA'!R38,0)</f>
        <v>0</v>
      </c>
      <c r="E38" s="158">
        <f>IF('CASE DATA'!C38&gt;'BASIC INFO'!$B$3-7300,SUM('CASE DATA'!I38:'CASE DATA'!R38),0)</f>
        <v>0</v>
      </c>
      <c r="F38" s="170"/>
    </row>
    <row r="39" spans="1:6" x14ac:dyDescent="0.3">
      <c r="A39" s="152" t="str">
        <f xml:space="preserve"> IF('CASE DATA'!A39="","",'CASE DATA'!A39)</f>
        <v/>
      </c>
      <c r="B39" s="168" t="str">
        <f xml:space="preserve"> IF('CASE DATA'!A39&lt;&gt;"",IF('CASE DATA'!F39=0, "open charge", 'CASE DATA'!F39),"")</f>
        <v/>
      </c>
      <c r="C39" s="156">
        <f>IF('CASE DATA'!C39&lt;'BASIC INFO'!$B$3-7300,'CASE DATA'!K39+'CASE DATA'!O39,0)</f>
        <v>0</v>
      </c>
      <c r="D39" s="157">
        <f>IF('CASE DATA'!C39&lt;'BASIC INFO'!$B$3-7300,'CASE DATA'!I39+'CASE DATA'!J39+'CASE DATA'!L39+'CASE DATA'!M39+'CASE DATA'!N39+'CASE DATA'!P39+'CASE DATA'!Q39+'CASE DATA'!R39,0)</f>
        <v>0</v>
      </c>
      <c r="E39" s="158">
        <f>IF('CASE DATA'!C39&gt;'BASIC INFO'!$B$3-7300,SUM('CASE DATA'!I39:'CASE DATA'!R39),0)</f>
        <v>0</v>
      </c>
      <c r="F39" s="170"/>
    </row>
    <row r="40" spans="1:6" x14ac:dyDescent="0.3">
      <c r="A40" s="152" t="str">
        <f xml:space="preserve"> IF('CASE DATA'!A40="","",'CASE DATA'!A40)</f>
        <v/>
      </c>
      <c r="B40" s="168" t="str">
        <f xml:space="preserve"> IF('CASE DATA'!A40&lt;&gt;"",IF('CASE DATA'!F40=0, "open charge", 'CASE DATA'!F40),"")</f>
        <v/>
      </c>
      <c r="C40" s="156">
        <f>IF('CASE DATA'!C40&lt;'BASIC INFO'!$B$3-7300,'CASE DATA'!K40+'CASE DATA'!O40,0)</f>
        <v>0</v>
      </c>
      <c r="D40" s="157">
        <f>IF('CASE DATA'!C40&lt;'BASIC INFO'!$B$3-7300,'CASE DATA'!I40+'CASE DATA'!J40+'CASE DATA'!L40+'CASE DATA'!M40+'CASE DATA'!N40+'CASE DATA'!P40+'CASE DATA'!Q40+'CASE DATA'!R40,0)</f>
        <v>0</v>
      </c>
      <c r="E40" s="158">
        <f>IF('CASE DATA'!C40&gt;'BASIC INFO'!$B$3-7300,SUM('CASE DATA'!I40:'CASE DATA'!R40),0)</f>
        <v>0</v>
      </c>
      <c r="F40" s="170"/>
    </row>
    <row r="41" spans="1:6" x14ac:dyDescent="0.3">
      <c r="A41" s="152" t="str">
        <f xml:space="preserve"> IF('CASE DATA'!A41="","",'CASE DATA'!A41)</f>
        <v/>
      </c>
      <c r="B41" s="168" t="str">
        <f xml:space="preserve"> IF('CASE DATA'!A41&lt;&gt;"",IF('CASE DATA'!F41=0, "open charge", 'CASE DATA'!F41),"")</f>
        <v/>
      </c>
      <c r="C41" s="156">
        <f>IF('CASE DATA'!C41&lt;'BASIC INFO'!$B$3-7300,'CASE DATA'!K41+'CASE DATA'!O41,0)</f>
        <v>0</v>
      </c>
      <c r="D41" s="157">
        <f>IF('CASE DATA'!C41&lt;'BASIC INFO'!$B$3-7300,'CASE DATA'!I41+'CASE DATA'!J41+'CASE DATA'!L41+'CASE DATA'!M41+'CASE DATA'!N41+'CASE DATA'!P41+'CASE DATA'!Q41+'CASE DATA'!R41,0)</f>
        <v>0</v>
      </c>
      <c r="E41" s="158">
        <f>IF('CASE DATA'!C41&gt;'BASIC INFO'!$B$3-7300,SUM('CASE DATA'!I41:'CASE DATA'!R41),0)</f>
        <v>0</v>
      </c>
      <c r="F41" s="170"/>
    </row>
    <row r="42" spans="1:6" x14ac:dyDescent="0.3">
      <c r="A42" s="152" t="str">
        <f xml:space="preserve"> IF('CASE DATA'!A42="","",'CASE DATA'!A42)</f>
        <v/>
      </c>
      <c r="B42" s="168" t="str">
        <f xml:space="preserve"> IF('CASE DATA'!A42&lt;&gt;"",IF('CASE DATA'!F42=0, "open charge", 'CASE DATA'!F42),"")</f>
        <v/>
      </c>
      <c r="C42" s="156">
        <f>IF('CASE DATA'!C42&lt;'BASIC INFO'!$B$3-7300,'CASE DATA'!K42+'CASE DATA'!O42,0)</f>
        <v>0</v>
      </c>
      <c r="D42" s="157">
        <f>IF('CASE DATA'!C42&lt;'BASIC INFO'!$B$3-7300,'CASE DATA'!I42+'CASE DATA'!J42+'CASE DATA'!L42+'CASE DATA'!M42+'CASE DATA'!N42+'CASE DATA'!P42+'CASE DATA'!Q42+'CASE DATA'!R42,0)</f>
        <v>0</v>
      </c>
      <c r="E42" s="158">
        <f>IF('CASE DATA'!C42&gt;'BASIC INFO'!$B$3-7300,SUM('CASE DATA'!I42:'CASE DATA'!R42),0)</f>
        <v>0</v>
      </c>
      <c r="F42" s="170"/>
    </row>
    <row r="43" spans="1:6" x14ac:dyDescent="0.3">
      <c r="A43" s="152" t="str">
        <f xml:space="preserve"> IF('CASE DATA'!A43="","",'CASE DATA'!A43)</f>
        <v/>
      </c>
      <c r="B43" s="168" t="str">
        <f xml:space="preserve"> IF('CASE DATA'!A43&lt;&gt;"",IF('CASE DATA'!F43=0, "open charge", 'CASE DATA'!F43),"")</f>
        <v/>
      </c>
      <c r="C43" s="156">
        <f>IF('CASE DATA'!C43&lt;'BASIC INFO'!$B$3-7300,'CASE DATA'!K43+'CASE DATA'!O43,0)</f>
        <v>0</v>
      </c>
      <c r="D43" s="157">
        <f>IF('CASE DATA'!C43&lt;'BASIC INFO'!$B$3-7300,'CASE DATA'!I43+'CASE DATA'!J43+'CASE DATA'!L43+'CASE DATA'!M43+'CASE DATA'!N43+'CASE DATA'!P43+'CASE DATA'!Q43+'CASE DATA'!R43,0)</f>
        <v>0</v>
      </c>
      <c r="E43" s="158">
        <f>IF('CASE DATA'!C43&gt;'BASIC INFO'!$B$3-7300,SUM('CASE DATA'!I43:'CASE DATA'!R43),0)</f>
        <v>0</v>
      </c>
      <c r="F43" s="170"/>
    </row>
    <row r="44" spans="1:6" x14ac:dyDescent="0.3">
      <c r="A44" s="152" t="str">
        <f xml:space="preserve"> IF('CASE DATA'!A44="","",'CASE DATA'!A44)</f>
        <v/>
      </c>
      <c r="B44" s="168" t="str">
        <f xml:space="preserve"> IF('CASE DATA'!A44&lt;&gt;"",IF('CASE DATA'!F44=0, "open charge", 'CASE DATA'!F44),"")</f>
        <v/>
      </c>
      <c r="C44" s="156">
        <f>IF('CASE DATA'!C44&lt;'BASIC INFO'!$B$3-7300,'CASE DATA'!K44+'CASE DATA'!O44,0)</f>
        <v>0</v>
      </c>
      <c r="D44" s="157">
        <f>IF('CASE DATA'!C44&lt;'BASIC INFO'!$B$3-7300,'CASE DATA'!I44+'CASE DATA'!J44+'CASE DATA'!L44+'CASE DATA'!M44+'CASE DATA'!N44+'CASE DATA'!P44+'CASE DATA'!Q44+'CASE DATA'!R44,0)</f>
        <v>0</v>
      </c>
      <c r="E44" s="158">
        <f>IF('CASE DATA'!C44&gt;'BASIC INFO'!$B$3-7300,SUM('CASE DATA'!I44:'CASE DATA'!R44),0)</f>
        <v>0</v>
      </c>
      <c r="F44" s="170"/>
    </row>
    <row r="45" spans="1:6" x14ac:dyDescent="0.3">
      <c r="A45" s="152" t="str">
        <f xml:space="preserve"> IF('CASE DATA'!A45="","",'CASE DATA'!A45)</f>
        <v/>
      </c>
      <c r="B45" s="168" t="str">
        <f xml:space="preserve"> IF('CASE DATA'!A45&lt;&gt;"",IF('CASE DATA'!F45=0, "open charge", 'CASE DATA'!F45),"")</f>
        <v/>
      </c>
      <c r="C45" s="156">
        <f>IF('CASE DATA'!C45&lt;'BASIC INFO'!$B$3-7300,'CASE DATA'!K45+'CASE DATA'!O45,0)</f>
        <v>0</v>
      </c>
      <c r="D45" s="157">
        <f>IF('CASE DATA'!C45&lt;'BASIC INFO'!$B$3-7300,'CASE DATA'!I45+'CASE DATA'!J45+'CASE DATA'!L45+'CASE DATA'!M45+'CASE DATA'!N45+'CASE DATA'!P45+'CASE DATA'!Q45+'CASE DATA'!R45,0)</f>
        <v>0</v>
      </c>
      <c r="E45" s="158">
        <f>IF('CASE DATA'!C45&gt;'BASIC INFO'!$B$3-7300,SUM('CASE DATA'!I45:'CASE DATA'!R45),0)</f>
        <v>0</v>
      </c>
      <c r="F45" s="141"/>
    </row>
    <row r="46" spans="1:6" x14ac:dyDescent="0.3">
      <c r="A46" s="152" t="str">
        <f xml:space="preserve"> IF('CASE DATA'!A46="","",'CASE DATA'!A46)</f>
        <v/>
      </c>
      <c r="B46" s="168" t="str">
        <f xml:space="preserve"> IF('CASE DATA'!A46&lt;&gt;"",IF('CASE DATA'!F46=0, "open charge", 'CASE DATA'!F46),"")</f>
        <v/>
      </c>
      <c r="C46" s="156">
        <f>IF('CASE DATA'!C46&lt;'BASIC INFO'!$B$3-7300,'CASE DATA'!K46+'CASE DATA'!O46,0)</f>
        <v>0</v>
      </c>
      <c r="D46" s="157">
        <f>IF('CASE DATA'!C46&lt;'BASIC INFO'!$B$3-7300,'CASE DATA'!I46+'CASE DATA'!J46+'CASE DATA'!L46+'CASE DATA'!M46+'CASE DATA'!N46+'CASE DATA'!P46+'CASE DATA'!Q46+'CASE DATA'!R46,0)</f>
        <v>0</v>
      </c>
      <c r="E46" s="158">
        <f>IF('CASE DATA'!C46&gt;'BASIC INFO'!$B$3-7300,SUM('CASE DATA'!I46:'CASE DATA'!R46),0)</f>
        <v>0</v>
      </c>
      <c r="F46" s="170"/>
    </row>
    <row r="47" spans="1:6" x14ac:dyDescent="0.3">
      <c r="A47" s="152" t="str">
        <f xml:space="preserve"> IF('CASE DATA'!A47="","",'CASE DATA'!A47)</f>
        <v/>
      </c>
      <c r="B47" s="168" t="str">
        <f xml:space="preserve"> IF('CASE DATA'!A47&lt;&gt;"",IF('CASE DATA'!F47=0, "open charge", 'CASE DATA'!F47),"")</f>
        <v/>
      </c>
      <c r="C47" s="156">
        <f>IF('CASE DATA'!C47&lt;'BASIC INFO'!$B$3-7300,'CASE DATA'!K47+'CASE DATA'!O47,0)</f>
        <v>0</v>
      </c>
      <c r="D47" s="157">
        <f>IF('CASE DATA'!C47&lt;'BASIC INFO'!$B$3-7300,'CASE DATA'!I47+'CASE DATA'!J47+'CASE DATA'!L47+'CASE DATA'!M47+'CASE DATA'!N47+'CASE DATA'!P47+'CASE DATA'!Q47+'CASE DATA'!R47,0)</f>
        <v>0</v>
      </c>
      <c r="E47" s="158">
        <f>IF('CASE DATA'!C47&gt;'BASIC INFO'!$B$3-7300,SUM('CASE DATA'!I47:'CASE DATA'!R47),0)</f>
        <v>0</v>
      </c>
      <c r="F47" s="170"/>
    </row>
    <row r="48" spans="1:6" x14ac:dyDescent="0.3">
      <c r="A48" s="152" t="str">
        <f xml:space="preserve"> IF('CASE DATA'!A48="","",'CASE DATA'!A48)</f>
        <v/>
      </c>
      <c r="B48" s="168" t="str">
        <f xml:space="preserve"> IF('CASE DATA'!A48&lt;&gt;"",IF('CASE DATA'!F48=0, "open charge", 'CASE DATA'!F48),"")</f>
        <v/>
      </c>
      <c r="C48" s="156">
        <f>IF('CASE DATA'!C48&lt;'BASIC INFO'!$B$3-7300,'CASE DATA'!K48+'CASE DATA'!O48,0)</f>
        <v>0</v>
      </c>
      <c r="D48" s="157">
        <f>IF('CASE DATA'!C48&lt;'BASIC INFO'!$B$3-7300,'CASE DATA'!I48+'CASE DATA'!J48+'CASE DATA'!L48+'CASE DATA'!M48+'CASE DATA'!N48+'CASE DATA'!P48+'CASE DATA'!Q48+'CASE DATA'!R48,0)</f>
        <v>0</v>
      </c>
      <c r="E48" s="158">
        <f>IF('CASE DATA'!C48&gt;'BASIC INFO'!$B$3-7300,SUM('CASE DATA'!I48:'CASE DATA'!R48),0)</f>
        <v>0</v>
      </c>
      <c r="F48" s="170"/>
    </row>
    <row r="49" spans="1:6" x14ac:dyDescent="0.3">
      <c r="A49" s="152" t="str">
        <f xml:space="preserve"> IF('CASE DATA'!A49="","",'CASE DATA'!A49)</f>
        <v/>
      </c>
      <c r="B49" s="168" t="str">
        <f xml:space="preserve"> IF('CASE DATA'!A49&lt;&gt;"",IF('CASE DATA'!F49=0, "open charge", 'CASE DATA'!F49),"")</f>
        <v/>
      </c>
      <c r="C49" s="156">
        <f>IF('CASE DATA'!C49&lt;'BASIC INFO'!$B$3-7300,'CASE DATA'!K49+'CASE DATA'!O49,0)</f>
        <v>0</v>
      </c>
      <c r="D49" s="157">
        <f>IF('CASE DATA'!C49&lt;'BASIC INFO'!$B$3-7300,'CASE DATA'!I49+'CASE DATA'!J49+'CASE DATA'!L49+'CASE DATA'!M49+'CASE DATA'!N49+'CASE DATA'!P49+'CASE DATA'!Q49+'CASE DATA'!R49,0)</f>
        <v>0</v>
      </c>
      <c r="E49" s="158">
        <f>IF('CASE DATA'!C49&gt;'BASIC INFO'!$B$3-7300,SUM('CASE DATA'!I49:'CASE DATA'!R49),0)</f>
        <v>0</v>
      </c>
      <c r="F49" s="170"/>
    </row>
    <row r="50" spans="1:6" x14ac:dyDescent="0.3">
      <c r="A50" s="152" t="str">
        <f xml:space="preserve"> IF('CASE DATA'!A50="","",'CASE DATA'!A50)</f>
        <v/>
      </c>
      <c r="B50" s="168" t="str">
        <f xml:space="preserve"> IF('CASE DATA'!A50&lt;&gt;"",IF('CASE DATA'!F50=0, "open charge", 'CASE DATA'!F50),"")</f>
        <v/>
      </c>
      <c r="C50" s="156">
        <f>IF('CASE DATA'!C50&lt;'BASIC INFO'!$B$3-7300,'CASE DATA'!K50+'CASE DATA'!O50,0)</f>
        <v>0</v>
      </c>
      <c r="D50" s="157">
        <f>IF('CASE DATA'!C50&lt;'BASIC INFO'!$B$3-7300,'CASE DATA'!I50+'CASE DATA'!J50+'CASE DATA'!L50+'CASE DATA'!M50+'CASE DATA'!N50+'CASE DATA'!P50+'CASE DATA'!Q50+'CASE DATA'!R50,0)</f>
        <v>0</v>
      </c>
      <c r="E50" s="158">
        <f>IF('CASE DATA'!C50&gt;'BASIC INFO'!$B$3-7300,SUM('CASE DATA'!I50:'CASE DATA'!R50),0)</f>
        <v>0</v>
      </c>
      <c r="F50" s="170"/>
    </row>
    <row r="51" spans="1:6" x14ac:dyDescent="0.3">
      <c r="A51" s="152" t="str">
        <f xml:space="preserve"> IF('CASE DATA'!A51="","",'CASE DATA'!A51)</f>
        <v/>
      </c>
      <c r="B51" s="168" t="str">
        <f xml:space="preserve"> IF('CASE DATA'!A51&lt;&gt;"",IF('CASE DATA'!F51=0, "open charge", 'CASE DATA'!F51),"")</f>
        <v/>
      </c>
      <c r="C51" s="156">
        <f>IF('CASE DATA'!C51&lt;'BASIC INFO'!$B$3-7300,'CASE DATA'!K51+'CASE DATA'!O51,0)</f>
        <v>0</v>
      </c>
      <c r="D51" s="157">
        <f>IF('CASE DATA'!C51&lt;'BASIC INFO'!$B$3-7300,'CASE DATA'!I51+'CASE DATA'!J51+'CASE DATA'!L51+'CASE DATA'!M51+'CASE DATA'!N51+'CASE DATA'!P51+'CASE DATA'!Q51+'CASE DATA'!R51,0)</f>
        <v>0</v>
      </c>
      <c r="E51" s="158">
        <f>IF('CASE DATA'!C51&gt;'BASIC INFO'!$B$3-7300,SUM('CASE DATA'!I51:'CASE DATA'!R51),0)</f>
        <v>0</v>
      </c>
      <c r="F51" s="170"/>
    </row>
    <row r="52" spans="1:6" x14ac:dyDescent="0.3">
      <c r="A52" s="152" t="str">
        <f xml:space="preserve"> IF('CASE DATA'!A52="","",'CASE DATA'!A52)</f>
        <v/>
      </c>
      <c r="B52" s="168" t="str">
        <f xml:space="preserve"> IF('CASE DATA'!A52&lt;&gt;"",IF('CASE DATA'!F52=0, "open charge", 'CASE DATA'!F52),"")</f>
        <v/>
      </c>
      <c r="C52" s="156">
        <f>IF('CASE DATA'!C52&lt;'BASIC INFO'!$B$3-7300,'CASE DATA'!K52+'CASE DATA'!O52,0)</f>
        <v>0</v>
      </c>
      <c r="D52" s="157">
        <f>IF('CASE DATA'!C52&lt;'BASIC INFO'!$B$3-7300,'CASE DATA'!I52+'CASE DATA'!J52+'CASE DATA'!L52+'CASE DATA'!M52+'CASE DATA'!N52+'CASE DATA'!P52+'CASE DATA'!Q52+'CASE DATA'!R52,0)</f>
        <v>0</v>
      </c>
      <c r="E52" s="158">
        <f>IF('CASE DATA'!C52&gt;'BASIC INFO'!$B$3-7300,SUM('CASE DATA'!I52:'CASE DATA'!R52),0)</f>
        <v>0</v>
      </c>
      <c r="F52" s="170"/>
    </row>
    <row r="53" spans="1:6" x14ac:dyDescent="0.3">
      <c r="A53" s="152" t="str">
        <f xml:space="preserve"> IF('CASE DATA'!A53="","",'CASE DATA'!A53)</f>
        <v/>
      </c>
      <c r="B53" s="168" t="str">
        <f xml:space="preserve"> IF('CASE DATA'!A53&lt;&gt;"",IF('CASE DATA'!F53=0, "open charge", 'CASE DATA'!F53),"")</f>
        <v/>
      </c>
      <c r="C53" s="156">
        <f>IF('CASE DATA'!C53&lt;'BASIC INFO'!$B$3-7300,'CASE DATA'!K53+'CASE DATA'!O53,0)</f>
        <v>0</v>
      </c>
      <c r="D53" s="157">
        <f>IF('CASE DATA'!C53&lt;'BASIC INFO'!$B$3-7300,'CASE DATA'!I53+'CASE DATA'!J53+'CASE DATA'!L53+'CASE DATA'!M53+'CASE DATA'!N53+'CASE DATA'!P53+'CASE DATA'!Q53+'CASE DATA'!R53,0)</f>
        <v>0</v>
      </c>
      <c r="E53" s="158">
        <f>IF('CASE DATA'!C53&gt;'BASIC INFO'!$B$3-7300,SUM('CASE DATA'!I53:'CASE DATA'!R53),0)</f>
        <v>0</v>
      </c>
      <c r="F53" s="170"/>
    </row>
    <row r="54" spans="1:6" x14ac:dyDescent="0.3">
      <c r="A54" s="152" t="str">
        <f xml:space="preserve"> IF('CASE DATA'!A54="","",'CASE DATA'!A54)</f>
        <v/>
      </c>
      <c r="B54" s="168" t="str">
        <f xml:space="preserve"> IF('CASE DATA'!A54&lt;&gt;"",IF('CASE DATA'!F54=0, "open charge", 'CASE DATA'!F54),"")</f>
        <v/>
      </c>
      <c r="C54" s="156">
        <f>IF('CASE DATA'!C54&lt;'BASIC INFO'!$B$3-7300,'CASE DATA'!K54+'CASE DATA'!O54,0)</f>
        <v>0</v>
      </c>
      <c r="D54" s="157">
        <f>IF('CASE DATA'!C54&lt;'BASIC INFO'!$B$3-7300,'CASE DATA'!I54+'CASE DATA'!J54+'CASE DATA'!L54+'CASE DATA'!M54+'CASE DATA'!N54+'CASE DATA'!P54+'CASE DATA'!Q54+'CASE DATA'!R54,0)</f>
        <v>0</v>
      </c>
      <c r="E54" s="158">
        <f>IF('CASE DATA'!C54&gt;'BASIC INFO'!$B$3-7300,SUM('CASE DATA'!I54:'CASE DATA'!R54),0)</f>
        <v>0</v>
      </c>
      <c r="F54" s="170"/>
    </row>
    <row r="55" spans="1:6" x14ac:dyDescent="0.3">
      <c r="A55" s="152" t="str">
        <f xml:space="preserve"> IF('CASE DATA'!A55="","",'CASE DATA'!A55)</f>
        <v/>
      </c>
      <c r="B55" s="168" t="str">
        <f xml:space="preserve"> IF('CASE DATA'!A55&lt;&gt;"",IF('CASE DATA'!F55=0, "open charge", 'CASE DATA'!F55),"")</f>
        <v/>
      </c>
      <c r="C55" s="156">
        <f>IF('CASE DATA'!C55&lt;'BASIC INFO'!$B$3-7300,'CASE DATA'!K55+'CASE DATA'!O55,0)</f>
        <v>0</v>
      </c>
      <c r="D55" s="157">
        <f>IF('CASE DATA'!C55&lt;'BASIC INFO'!$B$3-7300,'CASE DATA'!I55+'CASE DATA'!J55+'CASE DATA'!L55+'CASE DATA'!M55+'CASE DATA'!N55+'CASE DATA'!P55+'CASE DATA'!Q55+'CASE DATA'!R55,0)</f>
        <v>0</v>
      </c>
      <c r="E55" s="158">
        <f>IF('CASE DATA'!C55&gt;'BASIC INFO'!$B$3-7300,SUM('CASE DATA'!I55:'CASE DATA'!R55),0)</f>
        <v>0</v>
      </c>
      <c r="F55" s="170"/>
    </row>
    <row r="56" spans="1:6" x14ac:dyDescent="0.3">
      <c r="A56" s="152" t="str">
        <f xml:space="preserve"> IF('CASE DATA'!A56="","",'CASE DATA'!A56)</f>
        <v/>
      </c>
      <c r="B56" s="168" t="str">
        <f xml:space="preserve"> IF('CASE DATA'!A56&lt;&gt;"",IF('CASE DATA'!F56=0, "open charge", 'CASE DATA'!F56),"")</f>
        <v/>
      </c>
      <c r="C56" s="156">
        <f>IF('CASE DATA'!C56&lt;'BASIC INFO'!$B$3-7300,'CASE DATA'!K56+'CASE DATA'!O56,0)</f>
        <v>0</v>
      </c>
      <c r="D56" s="157">
        <f>IF('CASE DATA'!C56&lt;'BASIC INFO'!$B$3-7300,'CASE DATA'!I56+'CASE DATA'!J56+'CASE DATA'!L56+'CASE DATA'!M56+'CASE DATA'!N56+'CASE DATA'!P56+'CASE DATA'!Q56+'CASE DATA'!R56,0)</f>
        <v>0</v>
      </c>
      <c r="E56" s="158">
        <f>IF('CASE DATA'!C56&gt;'BASIC INFO'!$B$3-7300,SUM('CASE DATA'!I56:'CASE DATA'!R56),0)</f>
        <v>0</v>
      </c>
      <c r="F56" s="170"/>
    </row>
    <row r="57" spans="1:6" x14ac:dyDescent="0.3">
      <c r="A57" s="152" t="str">
        <f xml:space="preserve"> IF('CASE DATA'!A57="","",'CASE DATA'!A57)</f>
        <v/>
      </c>
      <c r="B57" s="168" t="str">
        <f xml:space="preserve"> IF('CASE DATA'!A57&lt;&gt;"",IF('CASE DATA'!F57=0, "open charge", 'CASE DATA'!F57),"")</f>
        <v/>
      </c>
      <c r="C57" s="156">
        <f>IF('CASE DATA'!C57&lt;'BASIC INFO'!$B$3-7300,'CASE DATA'!K57+'CASE DATA'!O57,0)</f>
        <v>0</v>
      </c>
      <c r="D57" s="157">
        <f>IF('CASE DATA'!C57&lt;'BASIC INFO'!$B$3-7300,'CASE DATA'!I57+'CASE DATA'!J57+'CASE DATA'!L57+'CASE DATA'!M57+'CASE DATA'!N57+'CASE DATA'!P57+'CASE DATA'!Q57+'CASE DATA'!R57,0)</f>
        <v>0</v>
      </c>
      <c r="E57" s="158">
        <f>IF('CASE DATA'!C57&gt;'BASIC INFO'!$B$3-7300,SUM('CASE DATA'!I57:'CASE DATA'!R57),0)</f>
        <v>0</v>
      </c>
      <c r="F57" s="170"/>
    </row>
    <row r="58" spans="1:6" x14ac:dyDescent="0.3">
      <c r="A58" s="152" t="str">
        <f xml:space="preserve"> IF('CASE DATA'!A58="","",'CASE DATA'!A58)</f>
        <v/>
      </c>
      <c r="B58" s="168" t="str">
        <f xml:space="preserve"> IF('CASE DATA'!A58&lt;&gt;"",IF('CASE DATA'!F58=0, "open charge", 'CASE DATA'!F58),"")</f>
        <v/>
      </c>
      <c r="C58" s="156">
        <f>IF('CASE DATA'!C58&lt;'BASIC INFO'!$B$3-7300,'CASE DATA'!K58+'CASE DATA'!O58,0)</f>
        <v>0</v>
      </c>
      <c r="D58" s="157">
        <f>IF('CASE DATA'!C58&lt;'BASIC INFO'!$B$3-7300,'CASE DATA'!I58+'CASE DATA'!J58+'CASE DATA'!L58+'CASE DATA'!M58+'CASE DATA'!N58+'CASE DATA'!P58+'CASE DATA'!Q58+'CASE DATA'!R58,0)</f>
        <v>0</v>
      </c>
      <c r="E58" s="158">
        <f>IF('CASE DATA'!C58&gt;'BASIC INFO'!$B$3-7300,SUM('CASE DATA'!I58:'CASE DATA'!R58),0)</f>
        <v>0</v>
      </c>
      <c r="F58" s="170"/>
    </row>
    <row r="59" spans="1:6" x14ac:dyDescent="0.3">
      <c r="A59" s="152" t="str">
        <f xml:space="preserve"> IF('CASE DATA'!A59="","",'CASE DATA'!A59)</f>
        <v/>
      </c>
      <c r="B59" s="168" t="str">
        <f xml:space="preserve"> IF('CASE DATA'!A59&lt;&gt;"",IF('CASE DATA'!F59=0, "open charge", 'CASE DATA'!F59),"")</f>
        <v/>
      </c>
      <c r="C59" s="156">
        <f>IF('CASE DATA'!C59&lt;'BASIC INFO'!$B$3-7300,'CASE DATA'!K59+'CASE DATA'!O59,0)</f>
        <v>0</v>
      </c>
      <c r="D59" s="157">
        <f>IF('CASE DATA'!C59&lt;'BASIC INFO'!$B$3-7300,'CASE DATA'!I59+'CASE DATA'!J59+'CASE DATA'!L59+'CASE DATA'!M59+'CASE DATA'!N59+'CASE DATA'!P59+'CASE DATA'!Q59+'CASE DATA'!R59,0)</f>
        <v>0</v>
      </c>
      <c r="E59" s="158">
        <f>IF('CASE DATA'!C59&gt;'BASIC INFO'!$B$3-7300,SUM('CASE DATA'!I59:'CASE DATA'!R59),0)</f>
        <v>0</v>
      </c>
      <c r="F59" s="170"/>
    </row>
    <row r="60" spans="1:6" x14ac:dyDescent="0.3">
      <c r="A60" s="152" t="str">
        <f xml:space="preserve"> IF('CASE DATA'!A60="","",'CASE DATA'!A60)</f>
        <v/>
      </c>
      <c r="B60" s="168" t="str">
        <f xml:space="preserve"> IF('CASE DATA'!A60&lt;&gt;"",IF('CASE DATA'!F60=0, "open charge", 'CASE DATA'!F60),"")</f>
        <v/>
      </c>
      <c r="C60" s="156">
        <f>IF('CASE DATA'!C60&lt;'BASIC INFO'!$B$3-7300,'CASE DATA'!K60+'CASE DATA'!O60,0)</f>
        <v>0</v>
      </c>
      <c r="D60" s="157">
        <f>IF('CASE DATA'!C60&lt;'BASIC INFO'!$B$3-7300,'CASE DATA'!I60+'CASE DATA'!J60+'CASE DATA'!L60+'CASE DATA'!M60+'CASE DATA'!N60+'CASE DATA'!P60+'CASE DATA'!Q60+'CASE DATA'!R60,0)</f>
        <v>0</v>
      </c>
      <c r="E60" s="158">
        <f>IF('CASE DATA'!C60&gt;'BASIC INFO'!$B$3-7300,SUM('CASE DATA'!I60:'CASE DATA'!R60),0)</f>
        <v>0</v>
      </c>
      <c r="F60" s="170"/>
    </row>
    <row r="61" spans="1:6" x14ac:dyDescent="0.3">
      <c r="A61" s="152" t="str">
        <f xml:space="preserve"> IF('CASE DATA'!A61="","",'CASE DATA'!A61)</f>
        <v/>
      </c>
      <c r="B61" s="168" t="str">
        <f xml:space="preserve"> IF('CASE DATA'!A61&lt;&gt;"",IF('CASE DATA'!F61=0, "open charge", 'CASE DATA'!F61),"")</f>
        <v/>
      </c>
      <c r="C61" s="156">
        <f>IF('CASE DATA'!C61&lt;'BASIC INFO'!$B$3-7300,'CASE DATA'!K61+'CASE DATA'!O61,0)</f>
        <v>0</v>
      </c>
      <c r="D61" s="157">
        <f>IF('CASE DATA'!C61&lt;'BASIC INFO'!$B$3-7300,'CASE DATA'!I61+'CASE DATA'!J61+'CASE DATA'!L61+'CASE DATA'!M61+'CASE DATA'!N61+'CASE DATA'!P61+'CASE DATA'!Q61+'CASE DATA'!R61,0)</f>
        <v>0</v>
      </c>
      <c r="E61" s="158">
        <f>IF('CASE DATA'!C61&gt;'BASIC INFO'!$B$3-7300,SUM('CASE DATA'!I61:'CASE DATA'!R61),0)</f>
        <v>0</v>
      </c>
      <c r="F61" s="170"/>
    </row>
    <row r="62" spans="1:6" x14ac:dyDescent="0.3">
      <c r="A62" s="152" t="str">
        <f xml:space="preserve"> IF('CASE DATA'!A62="","",'CASE DATA'!A62)</f>
        <v/>
      </c>
      <c r="B62" s="168" t="str">
        <f xml:space="preserve"> IF('CASE DATA'!A62&lt;&gt;"",IF('CASE DATA'!F62=0, "open charge", 'CASE DATA'!F62),"")</f>
        <v/>
      </c>
      <c r="C62" s="156">
        <f>IF('CASE DATA'!C62&lt;'BASIC INFO'!$B$3-7300,'CASE DATA'!K62+'CASE DATA'!O62,0)</f>
        <v>0</v>
      </c>
      <c r="D62" s="157">
        <f>IF('CASE DATA'!C62&lt;'BASIC INFO'!$B$3-7300,'CASE DATA'!I62+'CASE DATA'!J62+'CASE DATA'!L62+'CASE DATA'!M62+'CASE DATA'!N62+'CASE DATA'!P62+'CASE DATA'!Q62+'CASE DATA'!R62,0)</f>
        <v>0</v>
      </c>
      <c r="E62" s="158">
        <f>IF('CASE DATA'!C62&gt;'BASIC INFO'!$B$3-7300,SUM('CASE DATA'!I62:'CASE DATA'!R62),0)</f>
        <v>0</v>
      </c>
      <c r="F62" s="170"/>
    </row>
    <row r="63" spans="1:6" x14ac:dyDescent="0.3">
      <c r="A63" s="152" t="str">
        <f xml:space="preserve"> IF('CASE DATA'!A63="","",'CASE DATA'!A63)</f>
        <v/>
      </c>
      <c r="B63" s="168" t="str">
        <f xml:space="preserve"> IF('CASE DATA'!A63&lt;&gt;"",IF('CASE DATA'!F63=0, "open charge", 'CASE DATA'!F63),"")</f>
        <v/>
      </c>
      <c r="C63" s="156">
        <f>IF('CASE DATA'!C63&lt;'BASIC INFO'!$B$3-7300,'CASE DATA'!K63+'CASE DATA'!O63,0)</f>
        <v>0</v>
      </c>
      <c r="D63" s="157">
        <f>IF('CASE DATA'!C63&lt;'BASIC INFO'!$B$3-7300,'CASE DATA'!I63+'CASE DATA'!J63+'CASE DATA'!L63+'CASE DATA'!M63+'CASE DATA'!N63+'CASE DATA'!P63+'CASE DATA'!Q63+'CASE DATA'!R63,0)</f>
        <v>0</v>
      </c>
      <c r="E63" s="158">
        <f>IF('CASE DATA'!C63&gt;'BASIC INFO'!$B$3-7300,SUM('CASE DATA'!I63:'CASE DATA'!R63),0)</f>
        <v>0</v>
      </c>
      <c r="F63" s="170"/>
    </row>
    <row r="64" spans="1:6" x14ac:dyDescent="0.3">
      <c r="A64" s="152" t="str">
        <f xml:space="preserve"> IF('CASE DATA'!A64="","",'CASE DATA'!A64)</f>
        <v/>
      </c>
      <c r="B64" s="168" t="str">
        <f xml:space="preserve"> IF('CASE DATA'!A64&lt;&gt;"",IF('CASE DATA'!F64=0, "open charge", 'CASE DATA'!F64),"")</f>
        <v/>
      </c>
      <c r="C64" s="156">
        <f>IF('CASE DATA'!C64&lt;'BASIC INFO'!$B$3-7300,'CASE DATA'!K64+'CASE DATA'!O64,0)</f>
        <v>0</v>
      </c>
      <c r="D64" s="157">
        <f>IF('CASE DATA'!C64&lt;'BASIC INFO'!$B$3-7300,'CASE DATA'!I64+'CASE DATA'!J64+'CASE DATA'!L64+'CASE DATA'!M64+'CASE DATA'!N64+'CASE DATA'!P64+'CASE DATA'!Q64+'CASE DATA'!R64,0)</f>
        <v>0</v>
      </c>
      <c r="E64" s="158">
        <f>IF('CASE DATA'!C64&gt;'BASIC INFO'!$B$3-7300,SUM('CASE DATA'!I64:'CASE DATA'!R64),0)</f>
        <v>0</v>
      </c>
      <c r="F64" s="170"/>
    </row>
    <row r="65" spans="1:6" x14ac:dyDescent="0.3">
      <c r="A65" s="152" t="str">
        <f xml:space="preserve"> IF('CASE DATA'!A65="","",'CASE DATA'!A65)</f>
        <v/>
      </c>
      <c r="B65" s="168" t="str">
        <f xml:space="preserve"> IF('CASE DATA'!A65&lt;&gt;"",IF('CASE DATA'!F65=0, "open charge", 'CASE DATA'!F65),"")</f>
        <v/>
      </c>
      <c r="C65" s="156">
        <f>IF('CASE DATA'!C65&lt;'BASIC INFO'!$B$3-7300,'CASE DATA'!K65+'CASE DATA'!O65,0)</f>
        <v>0</v>
      </c>
      <c r="D65" s="157">
        <f>IF('CASE DATA'!C65&lt;'BASIC INFO'!$B$3-7300,'CASE DATA'!I65+'CASE DATA'!J65+'CASE DATA'!L65+'CASE DATA'!M65+'CASE DATA'!N65+'CASE DATA'!P65+'CASE DATA'!Q65+'CASE DATA'!R65,0)</f>
        <v>0</v>
      </c>
      <c r="E65" s="158">
        <f>IF('CASE DATA'!C65&gt;'BASIC INFO'!$B$3-7300,SUM('CASE DATA'!I65:'CASE DATA'!R65),0)</f>
        <v>0</v>
      </c>
      <c r="F65" s="170"/>
    </row>
    <row r="66" spans="1:6" x14ac:dyDescent="0.3">
      <c r="A66" s="152" t="str">
        <f xml:space="preserve"> IF('CASE DATA'!A66="","",'CASE DATA'!A66)</f>
        <v/>
      </c>
      <c r="B66" s="168" t="str">
        <f xml:space="preserve"> IF('CASE DATA'!A66&lt;&gt;"",IF('CASE DATA'!F66=0, "open charge", 'CASE DATA'!F66),"")</f>
        <v/>
      </c>
      <c r="C66" s="156">
        <f>IF('CASE DATA'!C66&lt;'BASIC INFO'!$B$3-7300,'CASE DATA'!K66+'CASE DATA'!O66,0)</f>
        <v>0</v>
      </c>
      <c r="D66" s="157">
        <f>IF('CASE DATA'!C66&lt;'BASIC INFO'!$B$3-7300,'CASE DATA'!I66+'CASE DATA'!J66+'CASE DATA'!L66+'CASE DATA'!M66+'CASE DATA'!N66+'CASE DATA'!P66+'CASE DATA'!Q66+'CASE DATA'!R66,0)</f>
        <v>0</v>
      </c>
      <c r="E66" s="158">
        <f>IF('CASE DATA'!C66&gt;'BASIC INFO'!$B$3-7300,SUM('CASE DATA'!I66:'CASE DATA'!R66),0)</f>
        <v>0</v>
      </c>
      <c r="F66" s="170"/>
    </row>
    <row r="67" spans="1:6" x14ac:dyDescent="0.3">
      <c r="A67" s="152" t="str">
        <f xml:space="preserve"> IF('CASE DATA'!A67="","",'CASE DATA'!A67)</f>
        <v/>
      </c>
      <c r="B67" s="168" t="str">
        <f xml:space="preserve"> IF('CASE DATA'!A67&lt;&gt;"",IF('CASE DATA'!F67=0, "open charge", 'CASE DATA'!F67),"")</f>
        <v/>
      </c>
      <c r="C67" s="156">
        <f>IF('CASE DATA'!C67&lt;'BASIC INFO'!$B$3-7300,'CASE DATA'!K67+'CASE DATA'!O67,0)</f>
        <v>0</v>
      </c>
      <c r="D67" s="157">
        <f>IF('CASE DATA'!C67&lt;'BASIC INFO'!$B$3-7300,'CASE DATA'!I67+'CASE DATA'!J67+'CASE DATA'!L67+'CASE DATA'!M67+'CASE DATA'!N67+'CASE DATA'!P67+'CASE DATA'!Q67+'CASE DATA'!R67,0)</f>
        <v>0</v>
      </c>
      <c r="E67" s="158">
        <f>IF('CASE DATA'!C67&gt;'BASIC INFO'!$B$3-7300,SUM('CASE DATA'!I67:'CASE DATA'!R67),0)</f>
        <v>0</v>
      </c>
      <c r="F67" s="170"/>
    </row>
    <row r="68" spans="1:6" x14ac:dyDescent="0.3">
      <c r="A68" s="152" t="str">
        <f xml:space="preserve"> IF('CASE DATA'!A68="","",'CASE DATA'!A68)</f>
        <v/>
      </c>
      <c r="B68" s="168" t="str">
        <f xml:space="preserve"> IF('CASE DATA'!A68&lt;&gt;"",IF('CASE DATA'!F68=0, "open charge", 'CASE DATA'!F68),"")</f>
        <v/>
      </c>
      <c r="C68" s="156">
        <f>IF('CASE DATA'!C68&lt;'BASIC INFO'!$B$3-7300,'CASE DATA'!K68+'CASE DATA'!O68,0)</f>
        <v>0</v>
      </c>
      <c r="D68" s="157">
        <f>IF('CASE DATA'!C68&lt;'BASIC INFO'!$B$3-7300,'CASE DATA'!I68+'CASE DATA'!J68+'CASE DATA'!L68+'CASE DATA'!M68+'CASE DATA'!N68+'CASE DATA'!P68+'CASE DATA'!Q68+'CASE DATA'!R68,0)</f>
        <v>0</v>
      </c>
      <c r="E68" s="158">
        <f>IF('CASE DATA'!C68&gt;'BASIC INFO'!$B$3-7300,SUM('CASE DATA'!I68:'CASE DATA'!R68),0)</f>
        <v>0</v>
      </c>
      <c r="F68" s="170"/>
    </row>
    <row r="69" spans="1:6" x14ac:dyDescent="0.3">
      <c r="A69" s="152" t="str">
        <f xml:space="preserve"> IF('CASE DATA'!A69="","",'CASE DATA'!A69)</f>
        <v/>
      </c>
      <c r="B69" s="168" t="str">
        <f xml:space="preserve"> IF('CASE DATA'!A69&lt;&gt;"",IF('CASE DATA'!F69=0, "open charge", 'CASE DATA'!F69),"")</f>
        <v/>
      </c>
      <c r="C69" s="156">
        <f>IF('CASE DATA'!C69&lt;'BASIC INFO'!$B$3-7300,'CASE DATA'!K69+'CASE DATA'!O69,0)</f>
        <v>0</v>
      </c>
      <c r="D69" s="157">
        <f>IF('CASE DATA'!C69&lt;'BASIC INFO'!$B$3-7300,'CASE DATA'!I69+'CASE DATA'!J69+'CASE DATA'!L69+'CASE DATA'!M69+'CASE DATA'!N69+'CASE DATA'!P69+'CASE DATA'!Q69+'CASE DATA'!R69,0)</f>
        <v>0</v>
      </c>
      <c r="E69" s="158">
        <f>IF('CASE DATA'!C69&gt;'BASIC INFO'!$B$3-7300,SUM('CASE DATA'!I69:'CASE DATA'!R69),0)</f>
        <v>0</v>
      </c>
      <c r="F69" s="170"/>
    </row>
    <row r="70" spans="1:6" x14ac:dyDescent="0.3">
      <c r="A70" s="152" t="str">
        <f xml:space="preserve"> IF('CASE DATA'!A70="","",'CASE DATA'!A70)</f>
        <v/>
      </c>
      <c r="B70" s="168" t="str">
        <f xml:space="preserve"> IF('CASE DATA'!A70&lt;&gt;"",IF('CASE DATA'!F70=0, "open charge", 'CASE DATA'!F70),"")</f>
        <v/>
      </c>
      <c r="C70" s="156">
        <f>IF('CASE DATA'!C70&lt;'BASIC INFO'!$B$3-7300,'CASE DATA'!K70+'CASE DATA'!O70,0)</f>
        <v>0</v>
      </c>
      <c r="D70" s="157">
        <f>IF('CASE DATA'!C70&lt;'BASIC INFO'!$B$3-7300,'CASE DATA'!I70+'CASE DATA'!J70+'CASE DATA'!L70+'CASE DATA'!M70+'CASE DATA'!N70+'CASE DATA'!P70+'CASE DATA'!Q70+'CASE DATA'!R70,0)</f>
        <v>0</v>
      </c>
      <c r="E70" s="158">
        <f>IF('CASE DATA'!C70&gt;'BASIC INFO'!$B$3-7300,SUM('CASE DATA'!I70:'CASE DATA'!R70),0)</f>
        <v>0</v>
      </c>
      <c r="F70" s="170"/>
    </row>
    <row r="71" spans="1:6" x14ac:dyDescent="0.3">
      <c r="A71" s="152" t="str">
        <f xml:space="preserve"> IF('CASE DATA'!A71="","",'CASE DATA'!A71)</f>
        <v/>
      </c>
      <c r="B71" s="168" t="str">
        <f xml:space="preserve"> IF('CASE DATA'!A71&lt;&gt;"",IF('CASE DATA'!F71=0, "open charge", 'CASE DATA'!F71),"")</f>
        <v/>
      </c>
      <c r="C71" s="156">
        <f>IF('CASE DATA'!C71&lt;'BASIC INFO'!$B$3-7300,'CASE DATA'!K71+'CASE DATA'!O71,0)</f>
        <v>0</v>
      </c>
      <c r="D71" s="157">
        <f>IF('CASE DATA'!C71&lt;'BASIC INFO'!$B$3-7300,'CASE DATA'!I71+'CASE DATA'!J71+'CASE DATA'!L71+'CASE DATA'!M71+'CASE DATA'!N71+'CASE DATA'!P71+'CASE DATA'!Q71+'CASE DATA'!R71,0)</f>
        <v>0</v>
      </c>
      <c r="E71" s="158">
        <f>IF('CASE DATA'!C71&gt;'BASIC INFO'!$B$3-7300,SUM('CASE DATA'!I71:'CASE DATA'!R71),0)</f>
        <v>0</v>
      </c>
      <c r="F71" s="170"/>
    </row>
    <row r="72" spans="1:6" x14ac:dyDescent="0.3">
      <c r="A72" s="152" t="str">
        <f xml:space="preserve"> IF('CASE DATA'!A72="","",'CASE DATA'!A72)</f>
        <v/>
      </c>
      <c r="B72" s="168" t="str">
        <f xml:space="preserve"> IF('CASE DATA'!A72&lt;&gt;"",IF('CASE DATA'!F72=0, "open charge", 'CASE DATA'!F72),"")</f>
        <v/>
      </c>
      <c r="C72" s="156">
        <f>IF('CASE DATA'!C72&lt;'BASIC INFO'!$B$3-7300,'CASE DATA'!K72+'CASE DATA'!O72,0)</f>
        <v>0</v>
      </c>
      <c r="D72" s="157">
        <f>IF('CASE DATA'!C72&lt;'BASIC INFO'!$B$3-7300,'CASE DATA'!I72+'CASE DATA'!J72+'CASE DATA'!L72+'CASE DATA'!M72+'CASE DATA'!N72+'CASE DATA'!P72+'CASE DATA'!Q72+'CASE DATA'!R72,0)</f>
        <v>0</v>
      </c>
      <c r="E72" s="158">
        <f>IF('CASE DATA'!C72&gt;'BASIC INFO'!$B$3-7300,SUM('CASE DATA'!I72:'CASE DATA'!R72),0)</f>
        <v>0</v>
      </c>
      <c r="F72" s="170"/>
    </row>
    <row r="73" spans="1:6" x14ac:dyDescent="0.3">
      <c r="A73" s="152" t="str">
        <f xml:space="preserve"> IF('CASE DATA'!A73="","",'CASE DATA'!A73)</f>
        <v/>
      </c>
      <c r="B73" s="168" t="str">
        <f xml:space="preserve"> IF('CASE DATA'!A73&lt;&gt;"",IF('CASE DATA'!F73=0, "open charge", 'CASE DATA'!F73),"")</f>
        <v/>
      </c>
      <c r="C73" s="156">
        <f>IF('CASE DATA'!C73&lt;'BASIC INFO'!$B$3-7300,'CASE DATA'!K73+'CASE DATA'!O73,0)</f>
        <v>0</v>
      </c>
      <c r="D73" s="157">
        <f>IF('CASE DATA'!C73&lt;'BASIC INFO'!$B$3-7300,'CASE DATA'!I73+'CASE DATA'!J73+'CASE DATA'!L73+'CASE DATA'!M73+'CASE DATA'!N73+'CASE DATA'!P73+'CASE DATA'!Q73+'CASE DATA'!R73,0)</f>
        <v>0</v>
      </c>
      <c r="E73" s="158">
        <f>IF('CASE DATA'!C73&gt;'BASIC INFO'!$B$3-7300,SUM('CASE DATA'!I73:'CASE DATA'!R73),0)</f>
        <v>0</v>
      </c>
      <c r="F73" s="170"/>
    </row>
    <row r="74" spans="1:6" x14ac:dyDescent="0.3">
      <c r="A74" s="152" t="str">
        <f xml:space="preserve"> IF('CASE DATA'!A74="","",'CASE DATA'!A74)</f>
        <v/>
      </c>
      <c r="B74" s="168" t="str">
        <f xml:space="preserve"> IF('CASE DATA'!A74&lt;&gt;"",IF('CASE DATA'!F74=0, "open charge", 'CASE DATA'!F74),"")</f>
        <v/>
      </c>
      <c r="C74" s="156">
        <f>IF('CASE DATA'!C74&lt;'BASIC INFO'!$B$3-7300,'CASE DATA'!K74+'CASE DATA'!O74,0)</f>
        <v>0</v>
      </c>
      <c r="D74" s="157">
        <f>IF('CASE DATA'!C74&lt;'BASIC INFO'!$B$3-7300,'CASE DATA'!I74+'CASE DATA'!J74+'CASE DATA'!L74+'CASE DATA'!M74+'CASE DATA'!N74+'CASE DATA'!P74+'CASE DATA'!Q74+'CASE DATA'!R74,0)</f>
        <v>0</v>
      </c>
      <c r="E74" s="158">
        <f>IF('CASE DATA'!C74&gt;'BASIC INFO'!$B$3-7300,SUM('CASE DATA'!I74:'CASE DATA'!R74),0)</f>
        <v>0</v>
      </c>
      <c r="F74" s="170"/>
    </row>
    <row r="75" spans="1:6" x14ac:dyDescent="0.3">
      <c r="A75" s="152" t="str">
        <f xml:space="preserve"> IF('CASE DATA'!A75="","",'CASE DATA'!A75)</f>
        <v/>
      </c>
      <c r="B75" s="168" t="str">
        <f xml:space="preserve"> IF('CASE DATA'!A75&lt;&gt;"",IF('CASE DATA'!F75=0, "open charge", 'CASE DATA'!F75),"")</f>
        <v/>
      </c>
      <c r="C75" s="156">
        <f>IF('CASE DATA'!C75&lt;'BASIC INFO'!$B$3-7300,'CASE DATA'!K75+'CASE DATA'!O75,0)</f>
        <v>0</v>
      </c>
      <c r="D75" s="157">
        <f>IF('CASE DATA'!C75&lt;'BASIC INFO'!$B$3-7300,'CASE DATA'!I75+'CASE DATA'!J75+'CASE DATA'!L75+'CASE DATA'!M75+'CASE DATA'!N75+'CASE DATA'!P75+'CASE DATA'!Q75+'CASE DATA'!R75,0)</f>
        <v>0</v>
      </c>
      <c r="E75" s="158">
        <f>IF('CASE DATA'!C75&gt;'BASIC INFO'!$B$3-7300,SUM('CASE DATA'!I75:'CASE DATA'!R75),0)</f>
        <v>0</v>
      </c>
      <c r="F75" s="170"/>
    </row>
    <row r="76" spans="1:6" x14ac:dyDescent="0.3">
      <c r="A76" s="152" t="str">
        <f xml:space="preserve"> IF('CASE DATA'!A76="","",'CASE DATA'!A76)</f>
        <v/>
      </c>
      <c r="B76" s="168" t="str">
        <f xml:space="preserve"> IF('CASE DATA'!A76&lt;&gt;"",IF('CASE DATA'!F76=0, "open charge", 'CASE DATA'!F76),"")</f>
        <v/>
      </c>
      <c r="C76" s="156">
        <f>IF('CASE DATA'!C76&lt;'BASIC INFO'!$B$3-7300,'CASE DATA'!K76+'CASE DATA'!O76,0)</f>
        <v>0</v>
      </c>
      <c r="D76" s="157">
        <f>IF('CASE DATA'!C76&lt;'BASIC INFO'!$B$3-7300,'CASE DATA'!I76+'CASE DATA'!J76+'CASE DATA'!L76+'CASE DATA'!M76+'CASE DATA'!N76+'CASE DATA'!P76+'CASE DATA'!Q76+'CASE DATA'!R76,0)</f>
        <v>0</v>
      </c>
      <c r="E76" s="158">
        <f>IF('CASE DATA'!C76&gt;'BASIC INFO'!$B$3-7300,SUM('CASE DATA'!I76:'CASE DATA'!R76),0)</f>
        <v>0</v>
      </c>
      <c r="F76" s="170"/>
    </row>
    <row r="77" spans="1:6" x14ac:dyDescent="0.3">
      <c r="A77" s="152" t="str">
        <f xml:space="preserve"> IF('CASE DATA'!A77="","",'CASE DATA'!A77)</f>
        <v/>
      </c>
      <c r="B77" s="168" t="str">
        <f xml:space="preserve"> IF('CASE DATA'!A77&lt;&gt;"",IF('CASE DATA'!F77=0, "open charge", 'CASE DATA'!F77),"")</f>
        <v/>
      </c>
      <c r="C77" s="156">
        <f>IF('CASE DATA'!C77&lt;'BASIC INFO'!$B$3-7300,'CASE DATA'!K77+'CASE DATA'!O77,0)</f>
        <v>0</v>
      </c>
      <c r="D77" s="157">
        <f>IF('CASE DATA'!C77&lt;'BASIC INFO'!$B$3-7300,'CASE DATA'!I77+'CASE DATA'!J77+'CASE DATA'!L77+'CASE DATA'!M77+'CASE DATA'!N77+'CASE DATA'!P77+'CASE DATA'!Q77+'CASE DATA'!R77,0)</f>
        <v>0</v>
      </c>
      <c r="E77" s="158">
        <f>IF('CASE DATA'!C77&gt;'BASIC INFO'!$B$3-7300,SUM('CASE DATA'!I77:'CASE DATA'!R77),0)</f>
        <v>0</v>
      </c>
      <c r="F77" s="170"/>
    </row>
    <row r="78" spans="1:6" x14ac:dyDescent="0.3">
      <c r="A78" s="152" t="str">
        <f xml:space="preserve"> IF('CASE DATA'!A78="","",'CASE DATA'!A78)</f>
        <v/>
      </c>
      <c r="B78" s="168" t="str">
        <f xml:space="preserve"> IF('CASE DATA'!A78&lt;&gt;"",IF('CASE DATA'!F78=0, "open charge", 'CASE DATA'!F78),"")</f>
        <v/>
      </c>
      <c r="C78" s="156">
        <f>IF('CASE DATA'!C78&lt;'BASIC INFO'!$B$3-7300,'CASE DATA'!K78+'CASE DATA'!O78,0)</f>
        <v>0</v>
      </c>
      <c r="D78" s="157">
        <f>IF('CASE DATA'!C78&lt;'BASIC INFO'!$B$3-7300,'CASE DATA'!I78+'CASE DATA'!J78+'CASE DATA'!L78+'CASE DATA'!M78+'CASE DATA'!N78+'CASE DATA'!P78+'CASE DATA'!Q78+'CASE DATA'!R78,0)</f>
        <v>0</v>
      </c>
      <c r="E78" s="158">
        <f>IF('CASE DATA'!C78&gt;'BASIC INFO'!$B$3-7300,SUM('CASE DATA'!I78:'CASE DATA'!R78),0)</f>
        <v>0</v>
      </c>
      <c r="F78" s="170"/>
    </row>
    <row r="79" spans="1:6" x14ac:dyDescent="0.3">
      <c r="A79" s="152" t="str">
        <f xml:space="preserve"> IF('CASE DATA'!A79="","",'CASE DATA'!A79)</f>
        <v/>
      </c>
      <c r="B79" s="168" t="str">
        <f xml:space="preserve"> IF('CASE DATA'!A79&lt;&gt;"",IF('CASE DATA'!F79=0, "open charge", 'CASE DATA'!F79),"")</f>
        <v/>
      </c>
      <c r="C79" s="156">
        <f>IF('CASE DATA'!C79&lt;'BASIC INFO'!$B$3-7300,'CASE DATA'!K79+'CASE DATA'!O79,0)</f>
        <v>0</v>
      </c>
      <c r="D79" s="157">
        <f>IF('CASE DATA'!C79&lt;'BASIC INFO'!$B$3-7300,'CASE DATA'!I79+'CASE DATA'!J79+'CASE DATA'!L79+'CASE DATA'!M79+'CASE DATA'!N79+'CASE DATA'!P79+'CASE DATA'!Q79+'CASE DATA'!R79,0)</f>
        <v>0</v>
      </c>
      <c r="E79" s="158">
        <f>IF('CASE DATA'!C79&gt;'BASIC INFO'!$B$3-7300,SUM('CASE DATA'!I79:'CASE DATA'!R79),0)</f>
        <v>0</v>
      </c>
      <c r="F79" s="170"/>
    </row>
    <row r="80" spans="1:6" x14ac:dyDescent="0.3">
      <c r="A80" s="152" t="str">
        <f xml:space="preserve"> IF('CASE DATA'!A80="","",'CASE DATA'!A80)</f>
        <v/>
      </c>
      <c r="B80" s="168" t="str">
        <f xml:space="preserve"> IF('CASE DATA'!A80&lt;&gt;"",IF('CASE DATA'!F80=0, "open charge", 'CASE DATA'!F80),"")</f>
        <v/>
      </c>
      <c r="C80" s="156">
        <f>IF('CASE DATA'!C80&lt;'BASIC INFO'!$B$3-7300,'CASE DATA'!K80+'CASE DATA'!O80,0)</f>
        <v>0</v>
      </c>
      <c r="D80" s="157">
        <f>IF('CASE DATA'!C80&lt;'BASIC INFO'!$B$3-7300,'CASE DATA'!I80+'CASE DATA'!J80+'CASE DATA'!L80+'CASE DATA'!M80+'CASE DATA'!N80+'CASE DATA'!P80+'CASE DATA'!Q80+'CASE DATA'!R80,0)</f>
        <v>0</v>
      </c>
      <c r="E80" s="158">
        <f>IF('CASE DATA'!C80&gt;'BASIC INFO'!$B$3-7300,SUM('CASE DATA'!I80:'CASE DATA'!R80),0)</f>
        <v>0</v>
      </c>
      <c r="F80" s="170"/>
    </row>
    <row r="81" spans="1:6" x14ac:dyDescent="0.3">
      <c r="A81" s="152" t="str">
        <f xml:space="preserve"> IF('CASE DATA'!A81="","",'CASE DATA'!A81)</f>
        <v/>
      </c>
      <c r="B81" s="168" t="str">
        <f xml:space="preserve"> IF('CASE DATA'!A81&lt;&gt;"",IF('CASE DATA'!F81=0, "open charge", 'CASE DATA'!F81),"")</f>
        <v/>
      </c>
      <c r="C81" s="156">
        <f>IF('CASE DATA'!C81&lt;'BASIC INFO'!$B$3-7300,'CASE DATA'!K81+'CASE DATA'!O81,0)</f>
        <v>0</v>
      </c>
      <c r="D81" s="157">
        <f>IF('CASE DATA'!C81&lt;'BASIC INFO'!$B$3-7300,'CASE DATA'!I81+'CASE DATA'!J81+'CASE DATA'!L81+'CASE DATA'!M81+'CASE DATA'!N81+'CASE DATA'!P81+'CASE DATA'!Q81+'CASE DATA'!R81,0)</f>
        <v>0</v>
      </c>
      <c r="E81" s="158">
        <f>IF('CASE DATA'!C81&gt;'BASIC INFO'!$B$3-7300,SUM('CASE DATA'!I81:'CASE DATA'!R81),0)</f>
        <v>0</v>
      </c>
      <c r="F81" s="170"/>
    </row>
    <row r="82" spans="1:6" x14ac:dyDescent="0.3">
      <c r="A82" s="152" t="str">
        <f xml:space="preserve"> IF('CASE DATA'!A82="","",'CASE DATA'!A82)</f>
        <v/>
      </c>
      <c r="B82" s="168" t="str">
        <f xml:space="preserve"> IF('CASE DATA'!A82&lt;&gt;"",IF('CASE DATA'!F82=0, "open charge", 'CASE DATA'!F82),"")</f>
        <v/>
      </c>
      <c r="C82" s="156">
        <f>IF('CASE DATA'!C82&lt;'BASIC INFO'!$B$3-7300,'CASE DATA'!K82+'CASE DATA'!O82,0)</f>
        <v>0</v>
      </c>
      <c r="D82" s="157">
        <f>IF('CASE DATA'!C82&lt;'BASIC INFO'!$B$3-7300,'CASE DATA'!I82+'CASE DATA'!J82+'CASE DATA'!L82+'CASE DATA'!M82+'CASE DATA'!N82+'CASE DATA'!P82+'CASE DATA'!Q82+'CASE DATA'!R82,0)</f>
        <v>0</v>
      </c>
      <c r="E82" s="158">
        <f>IF('CASE DATA'!C82&gt;'BASIC INFO'!$B$3-7300,SUM('CASE DATA'!I82:'CASE DATA'!R82),0)</f>
        <v>0</v>
      </c>
      <c r="F82" s="170"/>
    </row>
    <row r="83" spans="1:6" x14ac:dyDescent="0.3">
      <c r="A83" s="152" t="str">
        <f xml:space="preserve"> IF('CASE DATA'!A83="","",'CASE DATA'!A83)</f>
        <v/>
      </c>
      <c r="B83" s="168" t="str">
        <f xml:space="preserve"> IF('CASE DATA'!A83&lt;&gt;"",IF('CASE DATA'!F83=0, "open charge", 'CASE DATA'!F83),"")</f>
        <v/>
      </c>
      <c r="C83" s="156">
        <f>IF('CASE DATA'!C83&lt;'BASIC INFO'!$B$3-7300,'CASE DATA'!K83+'CASE DATA'!O83,0)</f>
        <v>0</v>
      </c>
      <c r="D83" s="157">
        <f>IF('CASE DATA'!C83&lt;'BASIC INFO'!$B$3-7300,'CASE DATA'!I83+'CASE DATA'!J83+'CASE DATA'!L83+'CASE DATA'!M83+'CASE DATA'!N83+'CASE DATA'!P83+'CASE DATA'!Q83+'CASE DATA'!R83,0)</f>
        <v>0</v>
      </c>
      <c r="E83" s="158">
        <f>IF('CASE DATA'!C83&gt;'BASIC INFO'!$B$3-7300,SUM('CASE DATA'!I83:'CASE DATA'!R83),0)</f>
        <v>0</v>
      </c>
      <c r="F83" s="170"/>
    </row>
    <row r="84" spans="1:6" x14ac:dyDescent="0.3">
      <c r="A84" s="152" t="str">
        <f xml:space="preserve"> IF('CASE DATA'!A84="","",'CASE DATA'!A84)</f>
        <v/>
      </c>
      <c r="B84" s="168" t="str">
        <f xml:space="preserve"> IF('CASE DATA'!A84&lt;&gt;"",IF('CASE DATA'!F84=0, "open charge", 'CASE DATA'!F84),"")</f>
        <v/>
      </c>
      <c r="C84" s="156">
        <f>IF('CASE DATA'!C84&lt;'BASIC INFO'!$B$3-7300,'CASE DATA'!K84+'CASE DATA'!O84,0)</f>
        <v>0</v>
      </c>
      <c r="D84" s="157">
        <f>IF('CASE DATA'!C84&lt;'BASIC INFO'!$B$3-7300,'CASE DATA'!I84+'CASE DATA'!J84+'CASE DATA'!L84+'CASE DATA'!M84+'CASE DATA'!N84+'CASE DATA'!P84+'CASE DATA'!Q84+'CASE DATA'!R84,0)</f>
        <v>0</v>
      </c>
      <c r="E84" s="158">
        <f>IF('CASE DATA'!C84&gt;'BASIC INFO'!$B$3-7300,SUM('CASE DATA'!I84:'CASE DATA'!R84),0)</f>
        <v>0</v>
      </c>
      <c r="F84" s="170"/>
    </row>
    <row r="85" spans="1:6" x14ac:dyDescent="0.3">
      <c r="A85" s="152" t="str">
        <f xml:space="preserve"> IF('CASE DATA'!A85="","",'CASE DATA'!A85)</f>
        <v/>
      </c>
      <c r="B85" s="168" t="str">
        <f xml:space="preserve"> IF('CASE DATA'!A85&lt;&gt;"",IF('CASE DATA'!F85=0, "open charge", 'CASE DATA'!F85),"")</f>
        <v/>
      </c>
      <c r="C85" s="156">
        <f>IF('CASE DATA'!C85&lt;'BASIC INFO'!$B$3-7300,'CASE DATA'!K85+'CASE DATA'!O85,0)</f>
        <v>0</v>
      </c>
      <c r="D85" s="157">
        <f>IF('CASE DATA'!C85&lt;'BASIC INFO'!$B$3-7300,'CASE DATA'!I85+'CASE DATA'!J85+'CASE DATA'!L85+'CASE DATA'!M85+'CASE DATA'!N85+'CASE DATA'!P85+'CASE DATA'!Q85+'CASE DATA'!R85,0)</f>
        <v>0</v>
      </c>
      <c r="E85" s="158">
        <f>IF('CASE DATA'!C85&gt;'BASIC INFO'!$B$3-7300,SUM('CASE DATA'!I85:'CASE DATA'!R85),0)</f>
        <v>0</v>
      </c>
      <c r="F85" s="170"/>
    </row>
    <row r="86" spans="1:6" x14ac:dyDescent="0.3">
      <c r="A86" s="152" t="str">
        <f xml:space="preserve"> IF('CASE DATA'!A86="","",'CASE DATA'!A86)</f>
        <v/>
      </c>
      <c r="B86" s="168" t="str">
        <f xml:space="preserve"> IF('CASE DATA'!A86&lt;&gt;"",IF('CASE DATA'!F86=0, "open charge", 'CASE DATA'!F86),"")</f>
        <v/>
      </c>
      <c r="C86" s="156">
        <f>IF('CASE DATA'!C86&lt;'BASIC INFO'!$B$3-7300,'CASE DATA'!K86+'CASE DATA'!O86,0)</f>
        <v>0</v>
      </c>
      <c r="D86" s="157">
        <f>IF('CASE DATA'!C86&lt;'BASIC INFO'!$B$3-7300,'CASE DATA'!I86+'CASE DATA'!J86+'CASE DATA'!L86+'CASE DATA'!M86+'CASE DATA'!N86+'CASE DATA'!P86+'CASE DATA'!Q86+'CASE DATA'!R86,0)</f>
        <v>0</v>
      </c>
      <c r="E86" s="158">
        <f>IF('CASE DATA'!C86&gt;'BASIC INFO'!$B$3-7300,SUM('CASE DATA'!I86:'CASE DATA'!R86),0)</f>
        <v>0</v>
      </c>
      <c r="F86" s="170"/>
    </row>
    <row r="87" spans="1:6" x14ac:dyDescent="0.3">
      <c r="A87" s="152" t="str">
        <f xml:space="preserve"> IF('CASE DATA'!A87="","",'CASE DATA'!A87)</f>
        <v/>
      </c>
      <c r="B87" s="168" t="str">
        <f xml:space="preserve"> IF('CASE DATA'!A87&lt;&gt;"",IF('CASE DATA'!F87=0, "open charge", 'CASE DATA'!F87),"")</f>
        <v/>
      </c>
      <c r="C87" s="156">
        <f>IF('CASE DATA'!C87&lt;'BASIC INFO'!$B$3-7300,'CASE DATA'!K87+'CASE DATA'!O87,0)</f>
        <v>0</v>
      </c>
      <c r="D87" s="157">
        <f>IF('CASE DATA'!C87&lt;'BASIC INFO'!$B$3-7300,'CASE DATA'!I87+'CASE DATA'!J87+'CASE DATA'!L87+'CASE DATA'!M87+'CASE DATA'!N87+'CASE DATA'!P87+'CASE DATA'!Q87+'CASE DATA'!R87,0)</f>
        <v>0</v>
      </c>
      <c r="E87" s="158">
        <f>IF('CASE DATA'!C87&gt;'BASIC INFO'!$B$3-7300,SUM('CASE DATA'!I87:'CASE DATA'!R87),0)</f>
        <v>0</v>
      </c>
      <c r="F87" s="170"/>
    </row>
    <row r="88" spans="1:6" x14ac:dyDescent="0.3">
      <c r="A88" s="152" t="str">
        <f xml:space="preserve"> IF('CASE DATA'!A88="","",'CASE DATA'!A88)</f>
        <v/>
      </c>
      <c r="B88" s="168" t="str">
        <f xml:space="preserve"> IF('CASE DATA'!A88&lt;&gt;"",IF('CASE DATA'!F88=0, "open charge", 'CASE DATA'!F88),"")</f>
        <v/>
      </c>
      <c r="C88" s="156">
        <f>IF('CASE DATA'!C88&lt;'BASIC INFO'!$B$3-7300,'CASE DATA'!K88+'CASE DATA'!O88,0)</f>
        <v>0</v>
      </c>
      <c r="D88" s="157">
        <f>IF('CASE DATA'!C88&lt;'BASIC INFO'!$B$3-7300,'CASE DATA'!I88+'CASE DATA'!J88+'CASE DATA'!L88+'CASE DATA'!M88+'CASE DATA'!N88+'CASE DATA'!P88+'CASE DATA'!Q88+'CASE DATA'!R88,0)</f>
        <v>0</v>
      </c>
      <c r="E88" s="158">
        <f>IF('CASE DATA'!C88&gt;'BASIC INFO'!$B$3-7300,SUM('CASE DATA'!I88:'CASE DATA'!R88),0)</f>
        <v>0</v>
      </c>
      <c r="F88" s="170"/>
    </row>
    <row r="89" spans="1:6" x14ac:dyDescent="0.3">
      <c r="A89" s="152" t="str">
        <f xml:space="preserve"> IF('CASE DATA'!A89="","",'CASE DATA'!A89)</f>
        <v/>
      </c>
      <c r="B89" s="168" t="str">
        <f xml:space="preserve"> IF('CASE DATA'!A89&lt;&gt;"",IF('CASE DATA'!F89=0, "open charge", 'CASE DATA'!F89),"")</f>
        <v/>
      </c>
      <c r="C89" s="156">
        <f>IF('CASE DATA'!C89&lt;'BASIC INFO'!$B$3-7300,'CASE DATA'!K89+'CASE DATA'!O89,0)</f>
        <v>0</v>
      </c>
      <c r="D89" s="157">
        <f>IF('CASE DATA'!C89&lt;'BASIC INFO'!$B$3-7300,'CASE DATA'!I89+'CASE DATA'!J89+'CASE DATA'!L89+'CASE DATA'!M89+'CASE DATA'!N89+'CASE DATA'!P89+'CASE DATA'!Q89+'CASE DATA'!R89,0)</f>
        <v>0</v>
      </c>
      <c r="E89" s="158">
        <f>IF('CASE DATA'!C89&gt;'BASIC INFO'!$B$3-7300,SUM('CASE DATA'!I89:'CASE DATA'!R89),0)</f>
        <v>0</v>
      </c>
      <c r="F89" s="170"/>
    </row>
    <row r="90" spans="1:6" x14ac:dyDescent="0.3">
      <c r="A90" s="152" t="str">
        <f xml:space="preserve"> IF('CASE DATA'!A90="","",'CASE DATA'!A90)</f>
        <v/>
      </c>
      <c r="B90" s="168" t="str">
        <f xml:space="preserve"> IF('CASE DATA'!A90&lt;&gt;"",IF('CASE DATA'!F90=0, "open charge", 'CASE DATA'!F90),"")</f>
        <v/>
      </c>
      <c r="C90" s="156">
        <f>IF('CASE DATA'!C90&lt;'BASIC INFO'!$B$3-7300,'CASE DATA'!K90+'CASE DATA'!O90,0)</f>
        <v>0</v>
      </c>
      <c r="D90" s="157">
        <f>IF('CASE DATA'!C90&lt;'BASIC INFO'!$B$3-7300,'CASE DATA'!I90+'CASE DATA'!J90+'CASE DATA'!L90+'CASE DATA'!M90+'CASE DATA'!N90+'CASE DATA'!P90+'CASE DATA'!Q90+'CASE DATA'!R90,0)</f>
        <v>0</v>
      </c>
      <c r="E90" s="158">
        <f>IF('CASE DATA'!C90&gt;'BASIC INFO'!$B$3-7300,SUM('CASE DATA'!I90:'CASE DATA'!R90),0)</f>
        <v>0</v>
      </c>
      <c r="F90" s="170"/>
    </row>
    <row r="91" spans="1:6" x14ac:dyDescent="0.3">
      <c r="A91" s="152" t="str">
        <f xml:space="preserve"> IF('CASE DATA'!A91="","",'CASE DATA'!A91)</f>
        <v/>
      </c>
      <c r="B91" s="168" t="str">
        <f xml:space="preserve"> IF('CASE DATA'!A91&lt;&gt;"",IF('CASE DATA'!F91=0, "open charge", 'CASE DATA'!F91),"")</f>
        <v/>
      </c>
      <c r="C91" s="156">
        <f>IF('CASE DATA'!C91&lt;'BASIC INFO'!$B$3-7300,'CASE DATA'!K91+'CASE DATA'!O91,0)</f>
        <v>0</v>
      </c>
      <c r="D91" s="157">
        <f>IF('CASE DATA'!C91&lt;'BASIC INFO'!$B$3-7300,'CASE DATA'!I91+'CASE DATA'!J91+'CASE DATA'!L91+'CASE DATA'!M91+'CASE DATA'!N91+'CASE DATA'!P91+'CASE DATA'!Q91+'CASE DATA'!R91,0)</f>
        <v>0</v>
      </c>
      <c r="E91" s="158">
        <f>IF('CASE DATA'!C91&gt;'BASIC INFO'!$B$3-7300,SUM('CASE DATA'!I91:'CASE DATA'!R91),0)</f>
        <v>0</v>
      </c>
      <c r="F91" s="170"/>
    </row>
    <row r="92" spans="1:6" x14ac:dyDescent="0.3">
      <c r="A92" s="152" t="str">
        <f xml:space="preserve"> IF('CASE DATA'!A92="","",'CASE DATA'!A92)</f>
        <v/>
      </c>
      <c r="B92" s="168" t="str">
        <f xml:space="preserve"> IF('CASE DATA'!A92&lt;&gt;"",IF('CASE DATA'!F92=0, "open charge", 'CASE DATA'!F92),"")</f>
        <v/>
      </c>
      <c r="C92" s="156">
        <f>IF('CASE DATA'!C92&lt;'BASIC INFO'!$B$3-7300,'CASE DATA'!K92+'CASE DATA'!O92,0)</f>
        <v>0</v>
      </c>
      <c r="D92" s="157">
        <f>IF('CASE DATA'!C92&lt;'BASIC INFO'!$B$3-7300,'CASE DATA'!I92+'CASE DATA'!J92+'CASE DATA'!L92+'CASE DATA'!M92+'CASE DATA'!N92+'CASE DATA'!P92+'CASE DATA'!Q92+'CASE DATA'!R92,0)</f>
        <v>0</v>
      </c>
      <c r="E92" s="158">
        <f>IF('CASE DATA'!C92&gt;'BASIC INFO'!$B$3-7300,SUM('CASE DATA'!I92:'CASE DATA'!R92),0)</f>
        <v>0</v>
      </c>
      <c r="F92" s="170"/>
    </row>
    <row r="93" spans="1:6" x14ac:dyDescent="0.3">
      <c r="A93" s="152" t="str">
        <f xml:space="preserve"> IF('CASE DATA'!A93="","",'CASE DATA'!A93)</f>
        <v/>
      </c>
      <c r="B93" s="168" t="str">
        <f xml:space="preserve"> IF('CASE DATA'!A93&lt;&gt;"",IF('CASE DATA'!F93=0, "open charge", 'CASE DATA'!F93),"")</f>
        <v/>
      </c>
      <c r="C93" s="156">
        <f>IF('CASE DATA'!C93&lt;'BASIC INFO'!$B$3-7300,'CASE DATA'!K93+'CASE DATA'!O93,0)</f>
        <v>0</v>
      </c>
      <c r="D93" s="157">
        <f>IF('CASE DATA'!C93&lt;'BASIC INFO'!$B$3-7300,'CASE DATA'!I93+'CASE DATA'!J93+'CASE DATA'!L93+'CASE DATA'!M93+'CASE DATA'!N93+'CASE DATA'!P93+'CASE DATA'!Q93+'CASE DATA'!R93,0)</f>
        <v>0</v>
      </c>
      <c r="E93" s="158">
        <f>IF('CASE DATA'!C93&gt;'BASIC INFO'!$B$3-7300,SUM('CASE DATA'!I93:'CASE DATA'!R93),0)</f>
        <v>0</v>
      </c>
      <c r="F93" s="170"/>
    </row>
    <row r="94" spans="1:6" x14ac:dyDescent="0.3">
      <c r="A94" s="152" t="str">
        <f xml:space="preserve"> IF('CASE DATA'!A94="","",'CASE DATA'!A94)</f>
        <v/>
      </c>
      <c r="B94" s="168" t="str">
        <f xml:space="preserve"> IF('CASE DATA'!A94&lt;&gt;"",IF('CASE DATA'!F94=0, "open charge", 'CASE DATA'!F94),"")</f>
        <v/>
      </c>
      <c r="C94" s="156">
        <f>IF('CASE DATA'!C94&lt;'BASIC INFO'!$B$3-7300,'CASE DATA'!K94+'CASE DATA'!O94,0)</f>
        <v>0</v>
      </c>
      <c r="D94" s="157">
        <f>IF('CASE DATA'!C94&lt;'BASIC INFO'!$B$3-7300,'CASE DATA'!I94+'CASE DATA'!J94+'CASE DATA'!L94+'CASE DATA'!M94+'CASE DATA'!N94+'CASE DATA'!P94+'CASE DATA'!Q94+'CASE DATA'!R94,0)</f>
        <v>0</v>
      </c>
      <c r="E94" s="158">
        <f>IF('CASE DATA'!C94&gt;'BASIC INFO'!$B$3-7300,SUM('CASE DATA'!I94:'CASE DATA'!R94),0)</f>
        <v>0</v>
      </c>
      <c r="F94" s="170"/>
    </row>
    <row r="95" spans="1:6" x14ac:dyDescent="0.3">
      <c r="A95" s="152" t="str">
        <f xml:space="preserve"> IF('CASE DATA'!A95="","",'CASE DATA'!A95)</f>
        <v/>
      </c>
      <c r="B95" s="168" t="str">
        <f xml:space="preserve"> IF('CASE DATA'!A95&lt;&gt;"",IF('CASE DATA'!F95=0, "open charge", 'CASE DATA'!F95),"")</f>
        <v/>
      </c>
      <c r="C95" s="156">
        <f>IF('CASE DATA'!C95&lt;'BASIC INFO'!$B$3-7300,'CASE DATA'!K95+'CASE DATA'!O95,0)</f>
        <v>0</v>
      </c>
      <c r="D95" s="157">
        <f>IF('CASE DATA'!C95&lt;'BASIC INFO'!$B$3-7300,'CASE DATA'!I95+'CASE DATA'!J95+'CASE DATA'!L95+'CASE DATA'!M95+'CASE DATA'!N95+'CASE DATA'!P95+'CASE DATA'!Q95+'CASE DATA'!R95,0)</f>
        <v>0</v>
      </c>
      <c r="E95" s="158">
        <f>IF('CASE DATA'!C95&gt;'BASIC INFO'!$B$3-7300,SUM('CASE DATA'!I95:'CASE DATA'!R95),0)</f>
        <v>0</v>
      </c>
      <c r="F95" s="170"/>
    </row>
    <row r="96" spans="1:6" x14ac:dyDescent="0.3">
      <c r="A96" s="152" t="str">
        <f xml:space="preserve"> IF('CASE DATA'!A96="","",'CASE DATA'!A96)</f>
        <v/>
      </c>
      <c r="B96" s="168" t="str">
        <f xml:space="preserve"> IF('CASE DATA'!A96&lt;&gt;"",IF('CASE DATA'!F96=0, "open charge", 'CASE DATA'!F96),"")</f>
        <v/>
      </c>
      <c r="C96" s="156">
        <f>IF('CASE DATA'!C96&lt;'BASIC INFO'!$B$3-7300,'CASE DATA'!K96+'CASE DATA'!O96,0)</f>
        <v>0</v>
      </c>
      <c r="D96" s="157">
        <f>IF('CASE DATA'!C96&lt;'BASIC INFO'!$B$3-7300,'CASE DATA'!I96+'CASE DATA'!J96+'CASE DATA'!L96+'CASE DATA'!M96+'CASE DATA'!N96+'CASE DATA'!P96+'CASE DATA'!Q96+'CASE DATA'!R96,0)</f>
        <v>0</v>
      </c>
      <c r="E96" s="158">
        <f>IF('CASE DATA'!C96&gt;'BASIC INFO'!$B$3-7300,SUM('CASE DATA'!I96:'CASE DATA'!R96),0)</f>
        <v>0</v>
      </c>
      <c r="F96" s="170"/>
    </row>
    <row r="97" spans="1:6" x14ac:dyDescent="0.3">
      <c r="A97" s="152" t="str">
        <f xml:space="preserve"> IF('CASE DATA'!A97="","",'CASE DATA'!A97)</f>
        <v/>
      </c>
      <c r="B97" s="168" t="str">
        <f xml:space="preserve"> IF('CASE DATA'!A97&lt;&gt;"",IF('CASE DATA'!F97=0, "open charge", 'CASE DATA'!F97),"")</f>
        <v/>
      </c>
      <c r="C97" s="156">
        <f>IF('CASE DATA'!C97&lt;'BASIC INFO'!$B$3-7300,'CASE DATA'!K97+'CASE DATA'!O97,0)</f>
        <v>0</v>
      </c>
      <c r="D97" s="157">
        <f>IF('CASE DATA'!C97&lt;'BASIC INFO'!$B$3-7300,'CASE DATA'!I97+'CASE DATA'!J97+'CASE DATA'!L97+'CASE DATA'!M97+'CASE DATA'!N97+'CASE DATA'!P97+'CASE DATA'!Q97+'CASE DATA'!R97,0)</f>
        <v>0</v>
      </c>
      <c r="E97" s="158">
        <f>IF('CASE DATA'!C97&gt;'BASIC INFO'!$B$3-7300,SUM('CASE DATA'!I97:'CASE DATA'!R97),0)</f>
        <v>0</v>
      </c>
      <c r="F97" s="170"/>
    </row>
    <row r="98" spans="1:6" x14ac:dyDescent="0.3">
      <c r="A98" s="152" t="str">
        <f xml:space="preserve"> IF('CASE DATA'!A98="","",'CASE DATA'!A98)</f>
        <v/>
      </c>
      <c r="B98" s="168" t="str">
        <f xml:space="preserve"> IF('CASE DATA'!A98&lt;&gt;"",IF('CASE DATA'!F98=0, "open charge", 'CASE DATA'!F98),"")</f>
        <v/>
      </c>
      <c r="C98" s="156">
        <f>IF('CASE DATA'!C98&lt;'BASIC INFO'!$B$3-7300,'CASE DATA'!K98+'CASE DATA'!O98,0)</f>
        <v>0</v>
      </c>
      <c r="D98" s="157">
        <f>IF('CASE DATA'!C98&lt;'BASIC INFO'!$B$3-7300,'CASE DATA'!I98+'CASE DATA'!J98+'CASE DATA'!L98+'CASE DATA'!M98+'CASE DATA'!N98+'CASE DATA'!P98+'CASE DATA'!Q98+'CASE DATA'!R98,0)</f>
        <v>0</v>
      </c>
      <c r="E98" s="158">
        <f>IF('CASE DATA'!C98&gt;'BASIC INFO'!$B$3-7300,SUM('CASE DATA'!I98:'CASE DATA'!R98),0)</f>
        <v>0</v>
      </c>
      <c r="F98" s="170"/>
    </row>
    <row r="99" spans="1:6" x14ac:dyDescent="0.3">
      <c r="A99" s="152" t="str">
        <f xml:space="preserve"> IF('CASE DATA'!A99="","",'CASE DATA'!A99)</f>
        <v/>
      </c>
      <c r="B99" s="168" t="str">
        <f xml:space="preserve"> IF('CASE DATA'!A99&lt;&gt;"",IF('CASE DATA'!F99=0, "open charge", 'CASE DATA'!F99),"")</f>
        <v/>
      </c>
      <c r="C99" s="156">
        <f>IF('CASE DATA'!C99&lt;'BASIC INFO'!$B$3-7300,'CASE DATA'!K99+'CASE DATA'!O99,0)</f>
        <v>0</v>
      </c>
      <c r="D99" s="157">
        <f>IF('CASE DATA'!C99&lt;'BASIC INFO'!$B$3-7300,'CASE DATA'!I99+'CASE DATA'!J99+'CASE DATA'!L99+'CASE DATA'!M99+'CASE DATA'!N99+'CASE DATA'!P99+'CASE DATA'!Q99+'CASE DATA'!R99,0)</f>
        <v>0</v>
      </c>
      <c r="E99" s="158">
        <f>IF('CASE DATA'!C99&gt;'BASIC INFO'!$B$3-7300,SUM('CASE DATA'!I99:'CASE DATA'!R99),0)</f>
        <v>0</v>
      </c>
      <c r="F99" s="170"/>
    </row>
    <row r="100" spans="1:6" x14ac:dyDescent="0.3">
      <c r="A100" s="152" t="str">
        <f xml:space="preserve"> IF('CASE DATA'!A100="","",'CASE DATA'!A100)</f>
        <v/>
      </c>
      <c r="B100" s="168" t="str">
        <f xml:space="preserve"> IF('CASE DATA'!A100&lt;&gt;"",IF('CASE DATA'!F100=0, "open charge", 'CASE DATA'!F100),"")</f>
        <v/>
      </c>
      <c r="C100" s="156">
        <f>IF('CASE DATA'!C100&lt;'BASIC INFO'!$B$3-7300,'CASE DATA'!K100+'CASE DATA'!O100,0)</f>
        <v>0</v>
      </c>
      <c r="D100" s="157">
        <f>IF('CASE DATA'!C100&lt;'BASIC INFO'!$B$3-7300,'CASE DATA'!I100+'CASE DATA'!J100+'CASE DATA'!L100+'CASE DATA'!M100+'CASE DATA'!N100+'CASE DATA'!P100+'CASE DATA'!Q100+'CASE DATA'!R100,0)</f>
        <v>0</v>
      </c>
      <c r="E100" s="158">
        <f>IF('CASE DATA'!C100&gt;'BASIC INFO'!$B$3-7300,SUM('CASE DATA'!I100:'CASE DATA'!R100),0)</f>
        <v>0</v>
      </c>
      <c r="F100" s="170"/>
    </row>
  </sheetData>
  <mergeCells count="3">
    <mergeCell ref="A1:B1"/>
    <mergeCell ref="A2:A3"/>
    <mergeCell ref="B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RowHeight="14.4" x14ac:dyDescent="0.3"/>
  <cols>
    <col min="1" max="1" width="26.21875" customWidth="1"/>
    <col min="2" max="2" width="14.77734375" customWidth="1"/>
    <col min="3" max="3" width="20" customWidth="1"/>
    <col min="4" max="4" width="13.21875" customWidth="1"/>
    <col min="5" max="5" width="22.77734375" customWidth="1"/>
    <col min="6" max="6" width="9.44140625" customWidth="1"/>
    <col min="7" max="7" width="11.21875" customWidth="1"/>
    <col min="8" max="8" width="20.77734375" customWidth="1"/>
  </cols>
  <sheetData>
    <row r="2" spans="1:8" ht="15" thickBot="1" x14ac:dyDescent="0.35">
      <c r="A2" s="167"/>
      <c r="B2" s="167"/>
      <c r="C2" s="167"/>
      <c r="D2" s="167"/>
      <c r="E2" s="167"/>
      <c r="F2" s="167"/>
      <c r="G2" s="167"/>
      <c r="H2" s="167"/>
    </row>
    <row r="3" spans="1:8" ht="15" thickBot="1" x14ac:dyDescent="0.35">
      <c r="A3" s="64" t="s">
        <v>10</v>
      </c>
      <c r="B3" s="65" t="s">
        <v>11</v>
      </c>
      <c r="C3" s="273"/>
      <c r="D3" s="66" t="s">
        <v>12</v>
      </c>
      <c r="E3" s="66" t="s">
        <v>54</v>
      </c>
      <c r="F3" s="66" t="s">
        <v>13</v>
      </c>
      <c r="G3" s="65" t="s">
        <v>14</v>
      </c>
      <c r="H3" s="67" t="s">
        <v>15</v>
      </c>
    </row>
    <row r="4" spans="1:8" ht="18" thickBot="1" x14ac:dyDescent="0.4">
      <c r="A4" s="17" t="str">
        <f>'CASE DATA'!A4</f>
        <v>00000STCR000001</v>
      </c>
      <c r="B4" s="18" t="str">
        <f>'CASE DATA'!B4</f>
        <v>Brisco</v>
      </c>
      <c r="C4" s="274"/>
      <c r="D4" s="62">
        <f>'CASE DATA'!C4</f>
        <v>36892</v>
      </c>
      <c r="E4" s="18" t="str">
        <f>'CASE DATA'!D4</f>
        <v>Speeding</v>
      </c>
      <c r="F4" s="18" t="str">
        <f>'CASE DATA'!F5</f>
        <v>DISM</v>
      </c>
      <c r="G4" s="18" t="str">
        <f>'CASE DATA'!G4</f>
        <v>YES</v>
      </c>
      <c r="H4" s="63" t="str">
        <f>'CASE DATA'!H4</f>
        <v>NO</v>
      </c>
    </row>
    <row r="5" spans="1:8" x14ac:dyDescent="0.3">
      <c r="A5" s="46" t="s">
        <v>17</v>
      </c>
      <c r="B5" s="25">
        <f>'CASE DATA'!I4</f>
        <v>500</v>
      </c>
      <c r="C5" s="26" t="s">
        <v>20</v>
      </c>
      <c r="D5" s="29">
        <f>'CASE DATA'!L4</f>
        <v>0</v>
      </c>
      <c r="E5" s="31" t="s">
        <v>23</v>
      </c>
      <c r="F5" s="34">
        <f>'CASE DATA'!O4</f>
        <v>0</v>
      </c>
      <c r="G5" s="36" t="s">
        <v>65</v>
      </c>
      <c r="H5" s="47">
        <f>'CASE DATA'!R4</f>
        <v>0</v>
      </c>
    </row>
    <row r="6" spans="1:8" x14ac:dyDescent="0.3">
      <c r="A6" s="48" t="s">
        <v>66</v>
      </c>
      <c r="B6" s="25">
        <f>'CASE DATA'!J4</f>
        <v>0</v>
      </c>
      <c r="C6" s="27" t="s">
        <v>21</v>
      </c>
      <c r="D6" s="29">
        <f>'CASE DATA'!M4</f>
        <v>0</v>
      </c>
      <c r="E6" s="32" t="s">
        <v>24</v>
      </c>
      <c r="F6" s="34">
        <f>'CASE DATA'!P4</f>
        <v>0</v>
      </c>
      <c r="G6" s="37" t="s">
        <v>26</v>
      </c>
      <c r="H6" s="47">
        <f>'CASE DATA'!S4</f>
        <v>500</v>
      </c>
    </row>
    <row r="7" spans="1:8" x14ac:dyDescent="0.3">
      <c r="A7" s="49" t="s">
        <v>19</v>
      </c>
      <c r="B7" s="25">
        <f>'CASE DATA'!K4</f>
        <v>0</v>
      </c>
      <c r="C7" s="28" t="s">
        <v>22</v>
      </c>
      <c r="D7" s="30">
        <f>'CASE DATA'!N4</f>
        <v>0</v>
      </c>
      <c r="E7" s="33" t="s">
        <v>25</v>
      </c>
      <c r="F7" s="35">
        <f>'CASE DATA'!Q4</f>
        <v>0</v>
      </c>
      <c r="G7" s="21"/>
      <c r="H7" s="50"/>
    </row>
    <row r="8" spans="1:8" x14ac:dyDescent="0.3">
      <c r="A8" s="51" t="s">
        <v>9</v>
      </c>
      <c r="B8" s="261">
        <f>'CASE DATA'!T4</f>
        <v>0</v>
      </c>
      <c r="C8" s="261"/>
      <c r="D8" s="262"/>
      <c r="E8" s="261"/>
      <c r="F8" s="262"/>
      <c r="G8" s="261"/>
      <c r="H8" s="263"/>
    </row>
    <row r="9" spans="1:8" ht="18" x14ac:dyDescent="0.35">
      <c r="A9" s="264" t="s">
        <v>67</v>
      </c>
      <c r="B9" s="265"/>
      <c r="C9" s="265"/>
      <c r="D9" s="265"/>
      <c r="E9" s="265"/>
      <c r="F9" s="265"/>
      <c r="G9" s="265"/>
      <c r="H9" s="266"/>
    </row>
    <row r="10" spans="1:8" ht="35.25" customHeight="1" x14ac:dyDescent="0.3">
      <c r="A10" s="52" t="s">
        <v>37</v>
      </c>
      <c r="B10" s="38" t="s">
        <v>68</v>
      </c>
      <c r="C10" s="39" t="s">
        <v>40</v>
      </c>
      <c r="D10" s="39" t="s">
        <v>41</v>
      </c>
      <c r="E10" s="39" t="s">
        <v>42</v>
      </c>
      <c r="F10" s="40" t="s">
        <v>43</v>
      </c>
      <c r="G10" s="19" t="s">
        <v>69</v>
      </c>
      <c r="H10" s="53"/>
    </row>
    <row r="11" spans="1:8" x14ac:dyDescent="0.3">
      <c r="A11" s="54" t="str">
        <f>EXPUNGEMENT!D3</f>
        <v>NO</v>
      </c>
      <c r="B11" s="128" t="str">
        <f>EXPUNGEMENT!G3</f>
        <v>N/A</v>
      </c>
      <c r="C11" s="128" t="str">
        <f>EXPUNGEMENT!H3</f>
        <v>NO</v>
      </c>
      <c r="D11" s="128" t="str">
        <f>EXPUNGEMENT!I3</f>
        <v>N/A</v>
      </c>
      <c r="E11" s="128" t="str">
        <f>EXPUNGEMENT!J3</f>
        <v>N/A</v>
      </c>
      <c r="F11" s="128" t="str">
        <f>EXPUNGEMENT!K3</f>
        <v>N/A</v>
      </c>
      <c r="G11" s="22"/>
      <c r="H11" s="55"/>
    </row>
    <row r="12" spans="1:8" x14ac:dyDescent="0.3">
      <c r="A12" s="56" t="s">
        <v>47</v>
      </c>
      <c r="B12" s="41" t="s">
        <v>70</v>
      </c>
      <c r="C12" s="42" t="s">
        <v>41</v>
      </c>
      <c r="D12" s="42" t="s">
        <v>42</v>
      </c>
      <c r="E12" s="22"/>
      <c r="F12" s="22"/>
      <c r="G12" s="22"/>
      <c r="H12" s="55"/>
    </row>
    <row r="13" spans="1:8" x14ac:dyDescent="0.3">
      <c r="A13" s="57" t="str">
        <f>EXPUNGEMENT!R3</f>
        <v>NO</v>
      </c>
      <c r="B13" s="16" t="str">
        <f>EXPUNGEMENT!S3</f>
        <v>N/A</v>
      </c>
      <c r="C13" s="16" t="str">
        <f>EXPUNGEMENT!T3</f>
        <v>N/A</v>
      </c>
      <c r="D13" s="16" t="str">
        <f>EXPUNGEMENT!U3</f>
        <v>N/A</v>
      </c>
      <c r="E13" s="22"/>
      <c r="F13" s="22"/>
      <c r="G13" s="22"/>
      <c r="H13" s="55"/>
    </row>
    <row r="14" spans="1:8" ht="18" x14ac:dyDescent="0.35">
      <c r="A14" s="242" t="s">
        <v>71</v>
      </c>
      <c r="B14" s="243"/>
      <c r="C14" s="243"/>
      <c r="D14" s="243"/>
      <c r="E14" s="243"/>
      <c r="F14" s="244"/>
      <c r="G14" s="245">
        <v>1</v>
      </c>
      <c r="H14" s="246"/>
    </row>
    <row r="15" spans="1:8" ht="15" customHeight="1" x14ac:dyDescent="0.3">
      <c r="A15" s="58" t="s">
        <v>27</v>
      </c>
      <c r="B15" s="20">
        <f>BANKRUPTCY!C4</f>
        <v>0</v>
      </c>
      <c r="C15" s="43" t="s">
        <v>52</v>
      </c>
      <c r="D15" s="20">
        <f>BANKRUPTCY!D4</f>
        <v>0</v>
      </c>
      <c r="E15" s="43" t="s">
        <v>53</v>
      </c>
      <c r="F15" s="23">
        <f>BANKRUPTCY!E4</f>
        <v>500</v>
      </c>
      <c r="G15" s="247"/>
      <c r="H15" s="248"/>
    </row>
    <row r="16" spans="1:8" ht="18" x14ac:dyDescent="0.35">
      <c r="A16" s="242" t="s">
        <v>72</v>
      </c>
      <c r="B16" s="243"/>
      <c r="C16" s="243"/>
      <c r="D16" s="243"/>
      <c r="E16" s="243"/>
      <c r="F16" s="244"/>
      <c r="G16" s="247"/>
      <c r="H16" s="248"/>
    </row>
    <row r="17" spans="1:8" ht="15" customHeight="1" x14ac:dyDescent="0.3">
      <c r="A17" s="58" t="s">
        <v>27</v>
      </c>
      <c r="B17" s="20">
        <f>SOL!C4</f>
        <v>0</v>
      </c>
      <c r="C17" s="43" t="s">
        <v>52</v>
      </c>
      <c r="D17" s="20">
        <f>SOL!D4</f>
        <v>0</v>
      </c>
      <c r="E17" s="43" t="s">
        <v>53</v>
      </c>
      <c r="F17" s="23">
        <f>SOL!E4</f>
        <v>500</v>
      </c>
      <c r="G17" s="247"/>
      <c r="H17" s="248"/>
    </row>
    <row r="18" spans="1:8" ht="18" x14ac:dyDescent="0.35">
      <c r="A18" s="242" t="s">
        <v>73</v>
      </c>
      <c r="B18" s="243"/>
      <c r="C18" s="243"/>
      <c r="D18" s="243"/>
      <c r="E18" s="45"/>
      <c r="F18" s="44"/>
      <c r="G18" s="247"/>
      <c r="H18" s="248"/>
    </row>
    <row r="19" spans="1:8" ht="15" customHeight="1" x14ac:dyDescent="0.3">
      <c r="A19" s="58" t="s">
        <v>58</v>
      </c>
      <c r="B19" s="20">
        <f>EXEMPTIONS!C4</f>
        <v>0</v>
      </c>
      <c r="C19" s="43" t="s">
        <v>59</v>
      </c>
      <c r="D19" s="20">
        <f>EXEMPTIONS!D4</f>
        <v>500</v>
      </c>
      <c r="E19" s="24"/>
      <c r="F19" s="24"/>
      <c r="G19" s="247"/>
      <c r="H19" s="248"/>
    </row>
    <row r="20" spans="1:8" ht="18" x14ac:dyDescent="0.35">
      <c r="A20" s="242" t="s">
        <v>74</v>
      </c>
      <c r="B20" s="243"/>
      <c r="C20" s="243"/>
      <c r="D20" s="243"/>
      <c r="E20" s="45"/>
      <c r="F20" s="45"/>
      <c r="G20" s="249"/>
      <c r="H20" s="250"/>
    </row>
    <row r="21" spans="1:8" ht="15" thickBot="1" x14ac:dyDescent="0.35">
      <c r="A21" s="59" t="s">
        <v>55</v>
      </c>
      <c r="B21" s="60" t="e">
        <f>#REF!</f>
        <v>#REF!</v>
      </c>
      <c r="C21" s="61" t="s">
        <v>56</v>
      </c>
      <c r="D21" s="60" t="e">
        <f>#REF!</f>
        <v>#REF!</v>
      </c>
      <c r="E21" s="251"/>
      <c r="F21" s="252"/>
      <c r="G21" s="252"/>
      <c r="H21" s="253"/>
    </row>
    <row r="25" spans="1:8" ht="15" thickBot="1" x14ac:dyDescent="0.35">
      <c r="A25" s="167"/>
      <c r="B25" s="167"/>
      <c r="C25" s="167"/>
      <c r="D25" s="167"/>
      <c r="E25" s="167"/>
      <c r="F25" s="167"/>
      <c r="G25" s="167"/>
      <c r="H25" s="167"/>
    </row>
    <row r="26" spans="1:8" ht="15" thickBot="1" x14ac:dyDescent="0.35">
      <c r="A26" s="64" t="s">
        <v>10</v>
      </c>
      <c r="B26" s="65" t="s">
        <v>11</v>
      </c>
      <c r="C26" s="267" t="s">
        <v>12</v>
      </c>
      <c r="D26" s="268"/>
      <c r="E26" s="66" t="s">
        <v>54</v>
      </c>
      <c r="F26" s="66" t="s">
        <v>13</v>
      </c>
      <c r="G26" s="65" t="s">
        <v>14</v>
      </c>
      <c r="H26" s="67" t="s">
        <v>15</v>
      </c>
    </row>
    <row r="27" spans="1:8" ht="18" thickBot="1" x14ac:dyDescent="0.4">
      <c r="A27" s="17" t="str">
        <f>'CASE DATA'!A5</f>
        <v>00000STCR000002</v>
      </c>
      <c r="B27" s="18" t="str">
        <f>'CASE DATA'!B5</f>
        <v>Brisco</v>
      </c>
      <c r="C27" s="269">
        <f>'CASE DATA'!C5</f>
        <v>36892</v>
      </c>
      <c r="D27" s="269"/>
      <c r="E27" s="77" t="str">
        <f>'CASE DATA'!D5</f>
        <v>Speeding</v>
      </c>
      <c r="F27" s="18" t="str">
        <f>'CASE DATA'!F5</f>
        <v>DISM</v>
      </c>
      <c r="G27" s="18" t="str">
        <f>'CASE DATA'!G5</f>
        <v>YES</v>
      </c>
      <c r="H27" s="63" t="str">
        <f>'CASE DATA'!H5</f>
        <v>NO</v>
      </c>
    </row>
    <row r="28" spans="1:8" x14ac:dyDescent="0.3">
      <c r="A28" s="46" t="s">
        <v>17</v>
      </c>
      <c r="B28" s="25">
        <f>'CASE DATA'!I5</f>
        <v>500</v>
      </c>
      <c r="C28" s="26" t="s">
        <v>20</v>
      </c>
      <c r="D28" s="29">
        <f>'CASE DATA'!L5</f>
        <v>0</v>
      </c>
      <c r="E28" s="31" t="s">
        <v>23</v>
      </c>
      <c r="F28" s="34">
        <f>'CASE DATA'!O5</f>
        <v>0</v>
      </c>
      <c r="G28" s="36" t="s">
        <v>65</v>
      </c>
      <c r="H28" s="47">
        <f>'CASE DATA'!R5</f>
        <v>0</v>
      </c>
    </row>
    <row r="29" spans="1:8" x14ac:dyDescent="0.3">
      <c r="A29" s="48" t="s">
        <v>66</v>
      </c>
      <c r="B29" s="25">
        <f>'CASE DATA'!J5</f>
        <v>0</v>
      </c>
      <c r="C29" s="27" t="s">
        <v>21</v>
      </c>
      <c r="D29" s="29">
        <f>'CASE DATA'!P5</f>
        <v>0</v>
      </c>
      <c r="E29" s="32" t="s">
        <v>24</v>
      </c>
      <c r="F29" s="34" t="e">
        <f>'CASE DATA'!#REF!</f>
        <v>#REF!</v>
      </c>
      <c r="G29" s="37" t="s">
        <v>26</v>
      </c>
      <c r="H29" s="47">
        <f>'CASE DATA'!S5</f>
        <v>500</v>
      </c>
    </row>
    <row r="30" spans="1:8" x14ac:dyDescent="0.3">
      <c r="A30" s="49" t="s">
        <v>19</v>
      </c>
      <c r="B30" s="25">
        <f>'CASE DATA'!K5</f>
        <v>0</v>
      </c>
      <c r="C30" s="28" t="s">
        <v>22</v>
      </c>
      <c r="D30" s="30">
        <f>'CASE DATA'!N5</f>
        <v>0</v>
      </c>
      <c r="E30" s="33" t="s">
        <v>25</v>
      </c>
      <c r="F30" s="35">
        <f>'CASE DATA'!Q5</f>
        <v>0</v>
      </c>
      <c r="G30" s="21"/>
      <c r="H30" s="50"/>
    </row>
    <row r="31" spans="1:8" x14ac:dyDescent="0.3">
      <c r="A31" s="51" t="s">
        <v>9</v>
      </c>
      <c r="B31" s="261">
        <f>'CASE DATA'!T5</f>
        <v>0</v>
      </c>
      <c r="C31" s="261"/>
      <c r="D31" s="262"/>
      <c r="E31" s="261"/>
      <c r="F31" s="262"/>
      <c r="G31" s="261"/>
      <c r="H31" s="263"/>
    </row>
    <row r="32" spans="1:8" ht="18" x14ac:dyDescent="0.35">
      <c r="A32" s="264" t="s">
        <v>67</v>
      </c>
      <c r="B32" s="265"/>
      <c r="C32" s="265"/>
      <c r="D32" s="265"/>
      <c r="E32" s="265"/>
      <c r="F32" s="265"/>
      <c r="G32" s="265"/>
      <c r="H32" s="266"/>
    </row>
    <row r="33" spans="1:8" ht="28.8" x14ac:dyDescent="0.3">
      <c r="A33" s="52" t="s">
        <v>37</v>
      </c>
      <c r="B33" s="38" t="s">
        <v>68</v>
      </c>
      <c r="C33" s="39" t="s">
        <v>40</v>
      </c>
      <c r="D33" s="39" t="s">
        <v>41</v>
      </c>
      <c r="E33" s="39" t="s">
        <v>42</v>
      </c>
      <c r="F33" s="40" t="s">
        <v>43</v>
      </c>
      <c r="G33" s="19" t="s">
        <v>69</v>
      </c>
      <c r="H33" s="53"/>
    </row>
    <row r="34" spans="1:8" x14ac:dyDescent="0.3">
      <c r="A34" s="54" t="str">
        <f>EXPUNGEMENT!D4</f>
        <v>NO</v>
      </c>
      <c r="B34" s="54" t="str">
        <f>EXPUNGEMENT!G4</f>
        <v>N/A</v>
      </c>
      <c r="C34" s="128" t="str">
        <f>EXPUNGEMENT!H4</f>
        <v>YES</v>
      </c>
      <c r="D34" s="128">
        <f>EXPUNGEMENT!I4</f>
        <v>0</v>
      </c>
      <c r="E34" s="128">
        <f>EXPUNGEMENT!J4</f>
        <v>500</v>
      </c>
      <c r="F34" s="128" t="str">
        <f>EXPUNGEMENT!K4</f>
        <v>NO</v>
      </c>
      <c r="G34" s="22"/>
      <c r="H34" s="55"/>
    </row>
    <row r="35" spans="1:8" x14ac:dyDescent="0.3">
      <c r="A35" s="56" t="s">
        <v>47</v>
      </c>
      <c r="B35" s="41" t="s">
        <v>70</v>
      </c>
      <c r="C35" s="42" t="s">
        <v>41</v>
      </c>
      <c r="D35" s="42" t="s">
        <v>42</v>
      </c>
      <c r="E35" s="22"/>
      <c r="F35" s="22"/>
      <c r="G35" s="22"/>
      <c r="H35" s="55"/>
    </row>
    <row r="36" spans="1:8" x14ac:dyDescent="0.3">
      <c r="A36" s="57" t="str">
        <f>EXPUNGEMENT!R4</f>
        <v>NO</v>
      </c>
      <c r="B36" s="57" t="str">
        <f>EXPUNGEMENT!S4</f>
        <v>N/A</v>
      </c>
      <c r="C36" s="57" t="str">
        <f>EXPUNGEMENT!T4</f>
        <v>N/A</v>
      </c>
      <c r="D36" s="57" t="str">
        <f>EXPUNGEMENT!U4</f>
        <v>N/A</v>
      </c>
      <c r="E36" s="22"/>
      <c r="F36" s="22"/>
      <c r="G36" s="22"/>
      <c r="H36" s="55"/>
    </row>
    <row r="37" spans="1:8" ht="18.75" customHeight="1" x14ac:dyDescent="0.35">
      <c r="A37" s="242" t="s">
        <v>71</v>
      </c>
      <c r="B37" s="243"/>
      <c r="C37" s="243"/>
      <c r="D37" s="243"/>
      <c r="E37" s="243"/>
      <c r="F37" s="244"/>
      <c r="G37" s="245">
        <v>2</v>
      </c>
      <c r="H37" s="246"/>
    </row>
    <row r="38" spans="1:8" ht="15" customHeight="1" x14ac:dyDescent="0.3">
      <c r="A38" s="58" t="s">
        <v>27</v>
      </c>
      <c r="B38" s="20">
        <f>BANKRUPTCY!C5</f>
        <v>500</v>
      </c>
      <c r="C38" s="43" t="s">
        <v>52</v>
      </c>
      <c r="D38" s="20">
        <f>BANKRUPTCY!D5</f>
        <v>0</v>
      </c>
      <c r="E38" s="43" t="s">
        <v>53</v>
      </c>
      <c r="F38" s="23">
        <f>BANKRUPTCY!E5</f>
        <v>0</v>
      </c>
      <c r="G38" s="247"/>
      <c r="H38" s="248"/>
    </row>
    <row r="39" spans="1:8" ht="18.75" customHeight="1" x14ac:dyDescent="0.35">
      <c r="A39" s="242" t="s">
        <v>72</v>
      </c>
      <c r="B39" s="243"/>
      <c r="C39" s="243"/>
      <c r="D39" s="243"/>
      <c r="E39" s="243"/>
      <c r="F39" s="244"/>
      <c r="G39" s="247"/>
      <c r="H39" s="248"/>
    </row>
    <row r="40" spans="1:8" ht="15" customHeight="1" x14ac:dyDescent="0.3">
      <c r="A40" s="58" t="s">
        <v>27</v>
      </c>
      <c r="B40" s="20">
        <f>SOL!C5</f>
        <v>0</v>
      </c>
      <c r="C40" s="43" t="s">
        <v>52</v>
      </c>
      <c r="D40" s="20">
        <f>SOL!D5</f>
        <v>0</v>
      </c>
      <c r="E40" s="43" t="s">
        <v>53</v>
      </c>
      <c r="F40" s="23">
        <f>SOL!E5</f>
        <v>500</v>
      </c>
      <c r="G40" s="247"/>
      <c r="H40" s="248"/>
    </row>
    <row r="41" spans="1:8" ht="18.75" customHeight="1" x14ac:dyDescent="0.35">
      <c r="A41" s="242" t="s">
        <v>73</v>
      </c>
      <c r="B41" s="243"/>
      <c r="C41" s="243"/>
      <c r="D41" s="243"/>
      <c r="E41" s="45"/>
      <c r="F41" s="44"/>
      <c r="G41" s="247"/>
      <c r="H41" s="248"/>
    </row>
    <row r="42" spans="1:8" ht="15" customHeight="1" x14ac:dyDescent="0.3">
      <c r="A42" s="58" t="s">
        <v>58</v>
      </c>
      <c r="B42" s="20">
        <f>EXEMPTIONS!C5</f>
        <v>500</v>
      </c>
      <c r="C42" s="43" t="s">
        <v>59</v>
      </c>
      <c r="D42" s="20">
        <f>EXEMPTIONS!D5</f>
        <v>0</v>
      </c>
      <c r="E42" s="24"/>
      <c r="F42" s="24"/>
      <c r="G42" s="247"/>
      <c r="H42" s="248"/>
    </row>
    <row r="43" spans="1:8" ht="18.75" customHeight="1" x14ac:dyDescent="0.35">
      <c r="A43" s="242" t="s">
        <v>74</v>
      </c>
      <c r="B43" s="243"/>
      <c r="C43" s="243"/>
      <c r="D43" s="243"/>
      <c r="E43" s="45"/>
      <c r="F43" s="45"/>
      <c r="G43" s="249"/>
      <c r="H43" s="250"/>
    </row>
    <row r="44" spans="1:8" ht="15" thickBot="1" x14ac:dyDescent="0.35">
      <c r="A44" s="59" t="s">
        <v>55</v>
      </c>
      <c r="B44" s="60" t="e">
        <f>#REF!</f>
        <v>#REF!</v>
      </c>
      <c r="C44" s="61" t="s">
        <v>56</v>
      </c>
      <c r="D44" s="60" t="e">
        <f>#REF!</f>
        <v>#REF!</v>
      </c>
      <c r="E44" s="251"/>
      <c r="F44" s="252"/>
      <c r="G44" s="252"/>
      <c r="H44" s="253"/>
    </row>
    <row r="48" spans="1:8" ht="15" thickBot="1" x14ac:dyDescent="0.35">
      <c r="A48" s="167"/>
      <c r="B48" s="167"/>
      <c r="C48" s="167"/>
      <c r="D48" s="167"/>
      <c r="E48" s="167"/>
      <c r="F48" s="167"/>
      <c r="G48" s="167"/>
      <c r="H48" s="167"/>
    </row>
    <row r="49" spans="1:8" ht="15" thickBot="1" x14ac:dyDescent="0.35">
      <c r="A49" s="68" t="s">
        <v>10</v>
      </c>
      <c r="B49" s="65" t="s">
        <v>11</v>
      </c>
      <c r="C49" s="65" t="s">
        <v>64</v>
      </c>
      <c r="D49" s="65" t="s">
        <v>12</v>
      </c>
      <c r="E49" s="65" t="s">
        <v>54</v>
      </c>
      <c r="F49" s="65" t="s">
        <v>13</v>
      </c>
      <c r="G49" s="65" t="s">
        <v>14</v>
      </c>
      <c r="H49" s="67" t="s">
        <v>15</v>
      </c>
    </row>
    <row r="50" spans="1:8" ht="18" thickBot="1" x14ac:dyDescent="0.4">
      <c r="A50" s="17" t="str">
        <f>'CASE DATA'!A6</f>
        <v>00000STCR000003</v>
      </c>
      <c r="B50" s="18" t="str">
        <f>'CASE DATA'!B6</f>
        <v>Brisco</v>
      </c>
      <c r="C50" s="62" t="e">
        <f>'CASE DATA'!#REF!</f>
        <v>#REF!</v>
      </c>
      <c r="D50" s="62">
        <f>'CASE DATA'!C6</f>
        <v>36892</v>
      </c>
      <c r="E50" s="18">
        <f>'CASE DATA'!E6</f>
        <v>0</v>
      </c>
      <c r="F50" s="18" t="str">
        <f>'CASE DATA'!F6</f>
        <v>GPL</v>
      </c>
      <c r="G50" s="18" t="str">
        <f>'CASE DATA'!G6</f>
        <v>NO</v>
      </c>
      <c r="H50" s="18" t="str">
        <f>'CASE DATA'!H6</f>
        <v>NO</v>
      </c>
    </row>
    <row r="51" spans="1:8" x14ac:dyDescent="0.3">
      <c r="A51" s="46" t="s">
        <v>17</v>
      </c>
      <c r="B51" s="25">
        <f>'CASE DATA'!I6</f>
        <v>500</v>
      </c>
      <c r="C51" s="26" t="s">
        <v>20</v>
      </c>
      <c r="D51" s="29">
        <f>'CASE DATA'!L6</f>
        <v>0</v>
      </c>
      <c r="E51" s="31" t="s">
        <v>23</v>
      </c>
      <c r="F51" s="34">
        <f>'CASE DATA'!O6</f>
        <v>0</v>
      </c>
      <c r="G51" s="36" t="s">
        <v>65</v>
      </c>
      <c r="H51" s="47">
        <f>'CASE DATA'!R6</f>
        <v>0</v>
      </c>
    </row>
    <row r="52" spans="1:8" x14ac:dyDescent="0.3">
      <c r="A52" s="48" t="s">
        <v>66</v>
      </c>
      <c r="B52" s="25">
        <f>'CASE DATA'!J6</f>
        <v>0</v>
      </c>
      <c r="C52" s="27" t="s">
        <v>21</v>
      </c>
      <c r="D52" s="29">
        <f>'CASE DATA'!M6</f>
        <v>0</v>
      </c>
      <c r="E52" s="32" t="s">
        <v>24</v>
      </c>
      <c r="F52" s="34">
        <f>'CASE DATA'!P6</f>
        <v>0</v>
      </c>
      <c r="G52" s="37" t="s">
        <v>26</v>
      </c>
      <c r="H52" s="47">
        <f>'CASE DATA'!S6</f>
        <v>500</v>
      </c>
    </row>
    <row r="53" spans="1:8" x14ac:dyDescent="0.3">
      <c r="A53" s="49" t="s">
        <v>19</v>
      </c>
      <c r="B53" s="25">
        <f>'CASE DATA'!K6</f>
        <v>0</v>
      </c>
      <c r="C53" s="28" t="s">
        <v>22</v>
      </c>
      <c r="D53" s="30">
        <f>'CASE DATA'!N6</f>
        <v>0</v>
      </c>
      <c r="E53" s="33" t="s">
        <v>25</v>
      </c>
      <c r="F53" s="35">
        <f>'CASE DATA'!Q6</f>
        <v>0</v>
      </c>
      <c r="G53" s="21"/>
      <c r="H53" s="50"/>
    </row>
    <row r="54" spans="1:8" x14ac:dyDescent="0.3">
      <c r="A54" s="51" t="s">
        <v>9</v>
      </c>
      <c r="B54" s="258">
        <f>'CASE DATA'!T6</f>
        <v>0</v>
      </c>
      <c r="C54" s="259"/>
      <c r="D54" s="259"/>
      <c r="E54" s="259"/>
      <c r="F54" s="259"/>
      <c r="G54" s="259"/>
      <c r="H54" s="260"/>
    </row>
    <row r="55" spans="1:8" ht="18" x14ac:dyDescent="0.35">
      <c r="A55" s="242" t="s">
        <v>67</v>
      </c>
      <c r="B55" s="243"/>
      <c r="C55" s="243"/>
      <c r="D55" s="243"/>
      <c r="E55" s="243"/>
      <c r="F55" s="243"/>
      <c r="G55" s="243"/>
      <c r="H55" s="257"/>
    </row>
    <row r="56" spans="1:8" ht="28.8" x14ac:dyDescent="0.3">
      <c r="A56" s="52" t="s">
        <v>37</v>
      </c>
      <c r="B56" s="38" t="s">
        <v>68</v>
      </c>
      <c r="C56" s="39" t="s">
        <v>40</v>
      </c>
      <c r="D56" s="39" t="s">
        <v>41</v>
      </c>
      <c r="E56" s="39" t="s">
        <v>42</v>
      </c>
      <c r="F56" s="40" t="s">
        <v>43</v>
      </c>
      <c r="G56" s="19" t="s">
        <v>69</v>
      </c>
      <c r="H56" s="53"/>
    </row>
    <row r="57" spans="1:8" x14ac:dyDescent="0.3">
      <c r="A57" s="54" t="str">
        <f>EXPUNGEMENT!D5</f>
        <v>NO</v>
      </c>
      <c r="B57" s="54" t="str">
        <f>EXPUNGEMENT!G5</f>
        <v>N/A</v>
      </c>
      <c r="C57" s="128" t="str">
        <f>EXPUNGEMENT!H5</f>
        <v>NO</v>
      </c>
      <c r="D57" s="128" t="str">
        <f>EXPUNGEMENT!I5</f>
        <v>N/A</v>
      </c>
      <c r="E57" s="128" t="str">
        <f>EXPUNGEMENT!J5</f>
        <v>N/A</v>
      </c>
      <c r="F57" s="128" t="str">
        <f>EXPUNGEMENT!K5</f>
        <v>N/A</v>
      </c>
      <c r="G57" s="22"/>
      <c r="H57" s="55"/>
    </row>
    <row r="58" spans="1:8" x14ac:dyDescent="0.3">
      <c r="A58" s="56" t="s">
        <v>47</v>
      </c>
      <c r="B58" s="41" t="s">
        <v>70</v>
      </c>
      <c r="C58" s="42" t="s">
        <v>41</v>
      </c>
      <c r="D58" s="42" t="s">
        <v>42</v>
      </c>
      <c r="E58" s="22"/>
      <c r="F58" s="22"/>
      <c r="G58" s="22"/>
      <c r="H58" s="55"/>
    </row>
    <row r="59" spans="1:8" x14ac:dyDescent="0.3">
      <c r="A59" s="57" t="str">
        <f>EXPUNGEMENT!R5</f>
        <v>NO</v>
      </c>
      <c r="B59" s="57" t="str">
        <f>EXPUNGEMENT!S5</f>
        <v>N/A</v>
      </c>
      <c r="C59" s="57" t="str">
        <f>EXPUNGEMENT!T5</f>
        <v>N/A</v>
      </c>
      <c r="D59" s="57" t="str">
        <f>EXPUNGEMENT!U5</f>
        <v>N/A</v>
      </c>
      <c r="E59" s="22"/>
      <c r="F59" s="22"/>
      <c r="G59" s="22"/>
      <c r="H59" s="55"/>
    </row>
    <row r="60" spans="1:8" ht="18.75" customHeight="1" x14ac:dyDescent="0.35">
      <c r="A60" s="242" t="s">
        <v>71</v>
      </c>
      <c r="B60" s="243"/>
      <c r="C60" s="243"/>
      <c r="D60" s="243"/>
      <c r="E60" s="243"/>
      <c r="F60" s="244"/>
      <c r="G60" s="245">
        <v>3</v>
      </c>
      <c r="H60" s="246"/>
    </row>
    <row r="61" spans="1:8" ht="15" customHeight="1" x14ac:dyDescent="0.3">
      <c r="A61" s="58" t="s">
        <v>27</v>
      </c>
      <c r="B61" s="20">
        <f>BANKRUPTCY!C6</f>
        <v>0</v>
      </c>
      <c r="C61" s="43" t="s">
        <v>52</v>
      </c>
      <c r="D61" s="20">
        <f>BANKRUPTCY!D6</f>
        <v>0</v>
      </c>
      <c r="E61" s="43" t="s">
        <v>53</v>
      </c>
      <c r="F61" s="23">
        <f>BANKRUPTCY!E6</f>
        <v>500</v>
      </c>
      <c r="G61" s="247"/>
      <c r="H61" s="248"/>
    </row>
    <row r="62" spans="1:8" ht="18.75" customHeight="1" x14ac:dyDescent="0.35">
      <c r="A62" s="242" t="s">
        <v>72</v>
      </c>
      <c r="B62" s="243"/>
      <c r="C62" s="243"/>
      <c r="D62" s="243"/>
      <c r="E62" s="243"/>
      <c r="F62" s="244"/>
      <c r="G62" s="247"/>
      <c r="H62" s="248"/>
    </row>
    <row r="63" spans="1:8" ht="15" customHeight="1" x14ac:dyDescent="0.3">
      <c r="A63" s="58" t="s">
        <v>27</v>
      </c>
      <c r="B63" s="20">
        <f>SOL!C6</f>
        <v>0</v>
      </c>
      <c r="C63" s="43" t="s">
        <v>52</v>
      </c>
      <c r="D63" s="20">
        <f>SOL!D6</f>
        <v>0</v>
      </c>
      <c r="E63" s="43" t="s">
        <v>53</v>
      </c>
      <c r="F63" s="23">
        <f>SOL!E6</f>
        <v>500</v>
      </c>
      <c r="G63" s="247"/>
      <c r="H63" s="248"/>
    </row>
    <row r="64" spans="1:8" ht="18.75" customHeight="1" x14ac:dyDescent="0.35">
      <c r="A64" s="242" t="s">
        <v>73</v>
      </c>
      <c r="B64" s="243"/>
      <c r="C64" s="243"/>
      <c r="D64" s="243"/>
      <c r="E64" s="45"/>
      <c r="F64" s="44"/>
      <c r="G64" s="247"/>
      <c r="H64" s="248"/>
    </row>
    <row r="65" spans="1:8" ht="15" customHeight="1" x14ac:dyDescent="0.3">
      <c r="A65" s="58" t="s">
        <v>58</v>
      </c>
      <c r="B65" s="20">
        <f>EXEMPTIONS!C6</f>
        <v>0</v>
      </c>
      <c r="C65" s="43" t="s">
        <v>59</v>
      </c>
      <c r="D65" s="20">
        <f>EXEMPTIONS!D6</f>
        <v>500</v>
      </c>
      <c r="E65" s="24"/>
      <c r="F65" s="24"/>
      <c r="G65" s="247"/>
      <c r="H65" s="248"/>
    </row>
    <row r="66" spans="1:8" ht="18.75" customHeight="1" x14ac:dyDescent="0.35">
      <c r="A66" s="242" t="s">
        <v>74</v>
      </c>
      <c r="B66" s="243"/>
      <c r="C66" s="243"/>
      <c r="D66" s="243"/>
      <c r="E66" s="45"/>
      <c r="F66" s="45"/>
      <c r="G66" s="249"/>
      <c r="H66" s="250"/>
    </row>
    <row r="67" spans="1:8" x14ac:dyDescent="0.3">
      <c r="A67" s="78" t="s">
        <v>55</v>
      </c>
      <c r="B67" s="79" t="e">
        <f>#REF!</f>
        <v>#REF!</v>
      </c>
      <c r="C67" s="80" t="s">
        <v>56</v>
      </c>
      <c r="D67" s="79" t="e">
        <f>#REF!</f>
        <v>#REF!</v>
      </c>
      <c r="E67" s="270"/>
      <c r="F67" s="271"/>
      <c r="G67" s="271"/>
      <c r="H67" s="272"/>
    </row>
    <row r="68" spans="1:8" x14ac:dyDescent="0.3">
      <c r="A68" s="2"/>
      <c r="B68" s="83"/>
      <c r="C68" s="84"/>
      <c r="D68" s="83"/>
      <c r="E68" s="84"/>
      <c r="F68" s="84"/>
      <c r="G68" s="84"/>
      <c r="H68" s="84"/>
    </row>
    <row r="69" spans="1:8" x14ac:dyDescent="0.3">
      <c r="A69" s="2"/>
      <c r="B69" s="83"/>
      <c r="C69" s="84"/>
      <c r="D69" s="83"/>
      <c r="E69" s="84"/>
      <c r="F69" s="84"/>
      <c r="G69" s="84"/>
      <c r="H69" s="84"/>
    </row>
    <row r="70" spans="1:8" x14ac:dyDescent="0.3">
      <c r="A70" s="2"/>
      <c r="B70" s="83"/>
      <c r="C70" s="84"/>
      <c r="D70" s="83"/>
      <c r="E70" s="84"/>
      <c r="F70" s="84"/>
      <c r="G70" s="84"/>
      <c r="H70" s="84"/>
    </row>
    <row r="71" spans="1:8" x14ac:dyDescent="0.3">
      <c r="A71" s="2"/>
      <c r="B71" s="83"/>
      <c r="C71" s="84"/>
      <c r="D71" s="83"/>
      <c r="E71" s="84"/>
      <c r="F71" s="84"/>
      <c r="G71" s="84"/>
      <c r="H71" s="84"/>
    </row>
    <row r="72" spans="1:8" x14ac:dyDescent="0.3">
      <c r="A72" s="81" t="s">
        <v>10</v>
      </c>
      <c r="B72" s="177" t="s">
        <v>11</v>
      </c>
      <c r="C72" s="177" t="s">
        <v>64</v>
      </c>
      <c r="D72" s="177" t="s">
        <v>12</v>
      </c>
      <c r="E72" s="177" t="s">
        <v>54</v>
      </c>
      <c r="F72" s="177" t="s">
        <v>13</v>
      </c>
      <c r="G72" s="177" t="s">
        <v>14</v>
      </c>
      <c r="H72" s="82" t="s">
        <v>15</v>
      </c>
    </row>
    <row r="73" spans="1:8" ht="17.399999999999999" x14ac:dyDescent="0.35">
      <c r="A73" s="69" t="str">
        <f>'CASE DATA'!A7</f>
        <v>00000STCR000004</v>
      </c>
      <c r="B73" s="70" t="str">
        <f>'CASE DATA'!B7</f>
        <v>Brisco</v>
      </c>
      <c r="C73" s="72" t="e">
        <f>'CASE DATA'!#REF!</f>
        <v>#REF!</v>
      </c>
      <c r="D73" s="72">
        <f>'CASE DATA'!C7</f>
        <v>36892</v>
      </c>
      <c r="E73" s="72">
        <f>'CASE DATA'!E7</f>
        <v>0</v>
      </c>
      <c r="F73" s="72" t="e">
        <f>'CASE DATA'!#REF!</f>
        <v>#REF!</v>
      </c>
      <c r="G73" s="72" t="str">
        <f>'CASE DATA'!F7</f>
        <v>GPL</v>
      </c>
      <c r="H73" s="73" t="str">
        <f>'CASE DATA'!G7</f>
        <v>NO</v>
      </c>
    </row>
    <row r="74" spans="1:8" x14ac:dyDescent="0.3">
      <c r="A74" s="46" t="s">
        <v>17</v>
      </c>
      <c r="B74" s="25">
        <f>'CASE DATA'!I7</f>
        <v>0</v>
      </c>
      <c r="C74" s="26" t="s">
        <v>20</v>
      </c>
      <c r="D74" s="29">
        <f>'CASE DATA'!L7</f>
        <v>0</v>
      </c>
      <c r="E74" s="31" t="s">
        <v>23</v>
      </c>
      <c r="F74" s="34">
        <f>'CASE DATA'!O7</f>
        <v>0</v>
      </c>
      <c r="G74" s="36" t="s">
        <v>65</v>
      </c>
      <c r="H74" s="47">
        <f>'CASE DATA'!R7</f>
        <v>0</v>
      </c>
    </row>
    <row r="75" spans="1:8" x14ac:dyDescent="0.3">
      <c r="A75" s="48" t="s">
        <v>66</v>
      </c>
      <c r="B75" s="25">
        <f>'CASE DATA'!J7</f>
        <v>0</v>
      </c>
      <c r="C75" s="27" t="s">
        <v>21</v>
      </c>
      <c r="D75" s="29">
        <f>'CASE DATA'!M7</f>
        <v>0</v>
      </c>
      <c r="E75" s="32" t="s">
        <v>24</v>
      </c>
      <c r="F75" s="34">
        <f>'CASE DATA'!P7</f>
        <v>0</v>
      </c>
      <c r="G75" s="37" t="s">
        <v>26</v>
      </c>
      <c r="H75" s="47">
        <f>'CASE DATA'!S7</f>
        <v>0</v>
      </c>
    </row>
    <row r="76" spans="1:8" x14ac:dyDescent="0.3">
      <c r="A76" s="49" t="s">
        <v>19</v>
      </c>
      <c r="B76" s="25">
        <f>'CASE DATA'!K7</f>
        <v>0</v>
      </c>
      <c r="C76" s="28" t="s">
        <v>22</v>
      </c>
      <c r="D76" s="30">
        <f>'CASE DATA'!N7</f>
        <v>0</v>
      </c>
      <c r="E76" s="33" t="s">
        <v>25</v>
      </c>
      <c r="F76" s="35">
        <f>'CASE DATA'!Q7</f>
        <v>0</v>
      </c>
      <c r="G76" s="21"/>
      <c r="H76" s="50"/>
    </row>
    <row r="77" spans="1:8" x14ac:dyDescent="0.3">
      <c r="A77" s="51" t="s">
        <v>9</v>
      </c>
      <c r="B77" s="254">
        <f>'CASE DATA'!T7</f>
        <v>0</v>
      </c>
      <c r="C77" s="255"/>
      <c r="D77" s="255"/>
      <c r="E77" s="255"/>
      <c r="F77" s="255"/>
      <c r="G77" s="255"/>
      <c r="H77" s="256"/>
    </row>
    <row r="78" spans="1:8" ht="18" x14ac:dyDescent="0.35">
      <c r="A78" s="242" t="s">
        <v>67</v>
      </c>
      <c r="B78" s="243"/>
      <c r="C78" s="243"/>
      <c r="D78" s="243"/>
      <c r="E78" s="243"/>
      <c r="F78" s="243"/>
      <c r="G78" s="243"/>
      <c r="H78" s="257"/>
    </row>
    <row r="79" spans="1:8" ht="28.8" x14ac:dyDescent="0.3">
      <c r="A79" s="52" t="s">
        <v>37</v>
      </c>
      <c r="B79" s="38" t="s">
        <v>68</v>
      </c>
      <c r="C79" s="39" t="s">
        <v>40</v>
      </c>
      <c r="D79" s="39" t="s">
        <v>41</v>
      </c>
      <c r="E79" s="39" t="s">
        <v>42</v>
      </c>
      <c r="F79" s="40" t="s">
        <v>43</v>
      </c>
      <c r="G79" s="19" t="s">
        <v>69</v>
      </c>
      <c r="H79" s="53"/>
    </row>
    <row r="80" spans="1:8" x14ac:dyDescent="0.3">
      <c r="A80" s="54" t="str">
        <f>EXPUNGEMENT!D6</f>
        <v>NO</v>
      </c>
      <c r="B80" s="54" t="str">
        <f>EXPUNGEMENT!G6</f>
        <v>N/A</v>
      </c>
      <c r="C80" s="128" t="str">
        <f>EXPUNGEMENT!H6</f>
        <v>NO</v>
      </c>
      <c r="D80" s="128" t="str">
        <f>EXPUNGEMENT!I6</f>
        <v>N/A</v>
      </c>
      <c r="E80" s="128" t="str">
        <f>EXPUNGEMENT!J6</f>
        <v>N/A</v>
      </c>
      <c r="F80" s="128" t="str">
        <f>EXPUNGEMENT!K6</f>
        <v>N/A</v>
      </c>
      <c r="G80" s="22"/>
      <c r="H80" s="55"/>
    </row>
    <row r="81" spans="1:8" x14ac:dyDescent="0.3">
      <c r="A81" s="56" t="s">
        <v>47</v>
      </c>
      <c r="B81" s="41" t="s">
        <v>70</v>
      </c>
      <c r="C81" s="42" t="s">
        <v>41</v>
      </c>
      <c r="D81" s="42" t="s">
        <v>42</v>
      </c>
      <c r="E81" s="22"/>
      <c r="F81" s="22"/>
      <c r="G81" s="22"/>
      <c r="H81" s="55"/>
    </row>
    <row r="82" spans="1:8" x14ac:dyDescent="0.3">
      <c r="A82" s="57" t="str">
        <f>EXPUNGEMENT!R6</f>
        <v>NO</v>
      </c>
      <c r="B82" s="57" t="str">
        <f>EXPUNGEMENT!S6</f>
        <v>N/A</v>
      </c>
      <c r="C82" s="57" t="str">
        <f>EXPUNGEMENT!T6</f>
        <v>N/A</v>
      </c>
      <c r="D82" s="57" t="str">
        <f>EXPUNGEMENT!U6</f>
        <v>N/A</v>
      </c>
      <c r="E82" s="22"/>
      <c r="F82" s="22"/>
      <c r="G82" s="22"/>
      <c r="H82" s="55"/>
    </row>
    <row r="83" spans="1:8" ht="18.75" customHeight="1" x14ac:dyDescent="0.35">
      <c r="A83" s="242" t="s">
        <v>71</v>
      </c>
      <c r="B83" s="243"/>
      <c r="C83" s="243"/>
      <c r="D83" s="243"/>
      <c r="E83" s="243"/>
      <c r="F83" s="244"/>
      <c r="G83" s="245">
        <v>4</v>
      </c>
      <c r="H83" s="246"/>
    </row>
    <row r="84" spans="1:8" ht="15" customHeight="1" x14ac:dyDescent="0.3">
      <c r="A84" s="58" t="s">
        <v>27</v>
      </c>
      <c r="B84" s="20">
        <f>BANKRUPTCY!C7</f>
        <v>0</v>
      </c>
      <c r="C84" s="43" t="s">
        <v>52</v>
      </c>
      <c r="D84" s="20">
        <f>BANKRUPTCY!D7</f>
        <v>0</v>
      </c>
      <c r="E84" s="43" t="s">
        <v>53</v>
      </c>
      <c r="F84" s="23">
        <f>BANKRUPTCY!E7</f>
        <v>0</v>
      </c>
      <c r="G84" s="247"/>
      <c r="H84" s="248"/>
    </row>
    <row r="85" spans="1:8" ht="18.75" customHeight="1" x14ac:dyDescent="0.35">
      <c r="A85" s="242" t="s">
        <v>72</v>
      </c>
      <c r="B85" s="243"/>
      <c r="C85" s="243"/>
      <c r="D85" s="243"/>
      <c r="E85" s="243"/>
      <c r="F85" s="244"/>
      <c r="G85" s="247"/>
      <c r="H85" s="248"/>
    </row>
    <row r="86" spans="1:8" ht="15" customHeight="1" x14ac:dyDescent="0.3">
      <c r="A86" s="58" t="s">
        <v>27</v>
      </c>
      <c r="B86" s="20">
        <f>SOL!C7</f>
        <v>0</v>
      </c>
      <c r="C86" s="43" t="s">
        <v>52</v>
      </c>
      <c r="D86" s="20">
        <f>SOL!D7</f>
        <v>0</v>
      </c>
      <c r="E86" s="43" t="s">
        <v>53</v>
      </c>
      <c r="F86" s="23">
        <f>SOL!E7</f>
        <v>0</v>
      </c>
      <c r="G86" s="247"/>
      <c r="H86" s="248"/>
    </row>
    <row r="87" spans="1:8" ht="18.75" customHeight="1" x14ac:dyDescent="0.35">
      <c r="A87" s="242" t="s">
        <v>73</v>
      </c>
      <c r="B87" s="243"/>
      <c r="C87" s="243"/>
      <c r="D87" s="243"/>
      <c r="E87" s="45"/>
      <c r="F87" s="44"/>
      <c r="G87" s="247"/>
      <c r="H87" s="248"/>
    </row>
    <row r="88" spans="1:8" ht="15" customHeight="1" x14ac:dyDescent="0.3">
      <c r="A88" s="58" t="s">
        <v>58</v>
      </c>
      <c r="B88" s="20">
        <f>EXEMPTIONS!C7</f>
        <v>0</v>
      </c>
      <c r="C88" s="43" t="s">
        <v>59</v>
      </c>
      <c r="D88" s="20">
        <f>EXEMPTIONS!D7</f>
        <v>0</v>
      </c>
      <c r="E88" s="24"/>
      <c r="F88" s="24"/>
      <c r="G88" s="247"/>
      <c r="H88" s="248"/>
    </row>
    <row r="89" spans="1:8" ht="18.75" customHeight="1" x14ac:dyDescent="0.35">
      <c r="A89" s="242" t="s">
        <v>74</v>
      </c>
      <c r="B89" s="243"/>
      <c r="C89" s="243"/>
      <c r="D89" s="243"/>
      <c r="E89" s="45"/>
      <c r="F89" s="45"/>
      <c r="G89" s="249"/>
      <c r="H89" s="250"/>
    </row>
    <row r="90" spans="1:8" ht="15" thickBot="1" x14ac:dyDescent="0.35">
      <c r="A90" s="59" t="s">
        <v>55</v>
      </c>
      <c r="B90" s="60" t="e">
        <f>#REF!</f>
        <v>#REF!</v>
      </c>
      <c r="C90" s="61" t="s">
        <v>56</v>
      </c>
      <c r="D90" s="60" t="e">
        <f>#REF!</f>
        <v>#REF!</v>
      </c>
      <c r="E90" s="178"/>
      <c r="F90" s="179"/>
      <c r="G90" s="179"/>
      <c r="H90" s="180"/>
    </row>
    <row r="94" spans="1:8" ht="15" thickBot="1" x14ac:dyDescent="0.35">
      <c r="A94" s="167"/>
      <c r="B94" s="167"/>
      <c r="C94" s="167"/>
      <c r="D94" s="167"/>
      <c r="E94" s="167"/>
      <c r="F94" s="167"/>
      <c r="G94" s="167"/>
      <c r="H94" s="167"/>
    </row>
    <row r="95" spans="1:8" x14ac:dyDescent="0.3">
      <c r="A95" s="68" t="s">
        <v>10</v>
      </c>
      <c r="B95" s="65" t="s">
        <v>11</v>
      </c>
      <c r="C95" s="65" t="s">
        <v>64</v>
      </c>
      <c r="D95" s="65" t="s">
        <v>12</v>
      </c>
      <c r="E95" s="65" t="s">
        <v>54</v>
      </c>
      <c r="F95" s="65" t="s">
        <v>13</v>
      </c>
      <c r="G95" s="65" t="s">
        <v>14</v>
      </c>
      <c r="H95" s="67" t="s">
        <v>15</v>
      </c>
    </row>
    <row r="96" spans="1:8" ht="17.399999999999999" x14ac:dyDescent="0.35">
      <c r="A96" s="69">
        <f>'CASE DATA'!A8</f>
        <v>0</v>
      </c>
      <c r="B96" s="70">
        <f>'CASE DATA'!B8</f>
        <v>0</v>
      </c>
      <c r="C96" s="72" t="e">
        <f>'CASE DATA'!#REF!</f>
        <v>#REF!</v>
      </c>
      <c r="D96" s="72">
        <f>'CASE DATA'!C8</f>
        <v>0</v>
      </c>
      <c r="E96" s="76">
        <f>'CASE DATA'!E8</f>
        <v>0</v>
      </c>
      <c r="F96" s="72">
        <f>'CASE DATA'!F8</f>
        <v>0</v>
      </c>
      <c r="G96" s="72">
        <f>'CASE DATA'!G8</f>
        <v>0</v>
      </c>
      <c r="H96" s="73">
        <f>'CASE DATA'!H8</f>
        <v>0</v>
      </c>
    </row>
    <row r="97" spans="1:8" x14ac:dyDescent="0.3">
      <c r="A97" s="46" t="s">
        <v>17</v>
      </c>
      <c r="B97" s="25">
        <f>'CASE DATA'!I8</f>
        <v>0</v>
      </c>
      <c r="C97" s="26" t="s">
        <v>20</v>
      </c>
      <c r="D97" s="29">
        <f>'CASE DATA'!L8</f>
        <v>0</v>
      </c>
      <c r="E97" s="31" t="s">
        <v>23</v>
      </c>
      <c r="F97" s="34">
        <f>'CASE DATA'!O8</f>
        <v>0</v>
      </c>
      <c r="G97" s="36" t="s">
        <v>65</v>
      </c>
      <c r="H97" s="47">
        <f>'CASE DATA'!R8</f>
        <v>0</v>
      </c>
    </row>
    <row r="98" spans="1:8" x14ac:dyDescent="0.3">
      <c r="A98" s="48" t="s">
        <v>66</v>
      </c>
      <c r="B98" s="25">
        <f>'CASE DATA'!J8</f>
        <v>0</v>
      </c>
      <c r="C98" s="27" t="s">
        <v>21</v>
      </c>
      <c r="D98" s="29">
        <f>'CASE DATA'!M8</f>
        <v>0</v>
      </c>
      <c r="E98" s="32" t="s">
        <v>24</v>
      </c>
      <c r="F98" s="34">
        <f>'CASE DATA'!P8</f>
        <v>0</v>
      </c>
      <c r="G98" s="37" t="s">
        <v>26</v>
      </c>
      <c r="H98" s="47">
        <f>'CASE DATA'!S8</f>
        <v>0</v>
      </c>
    </row>
    <row r="99" spans="1:8" x14ac:dyDescent="0.3">
      <c r="A99" s="49" t="s">
        <v>19</v>
      </c>
      <c r="B99" s="25">
        <f>'CASE DATA'!K8</f>
        <v>0</v>
      </c>
      <c r="C99" s="28" t="s">
        <v>22</v>
      </c>
      <c r="D99" s="30">
        <f>'CASE DATA'!N8</f>
        <v>0</v>
      </c>
      <c r="E99" s="33" t="s">
        <v>25</v>
      </c>
      <c r="F99" s="35">
        <f>'CASE DATA'!Q8</f>
        <v>0</v>
      </c>
      <c r="G99" s="21"/>
      <c r="H99" s="50"/>
    </row>
    <row r="100" spans="1:8" x14ac:dyDescent="0.3">
      <c r="A100" s="51" t="s">
        <v>9</v>
      </c>
      <c r="B100" s="254">
        <f>'CASE DATA'!T8</f>
        <v>0</v>
      </c>
      <c r="C100" s="255"/>
      <c r="D100" s="255"/>
      <c r="E100" s="255"/>
      <c r="F100" s="255"/>
      <c r="G100" s="255"/>
      <c r="H100" s="256"/>
    </row>
    <row r="101" spans="1:8" ht="18" x14ac:dyDescent="0.35">
      <c r="A101" s="242" t="s">
        <v>67</v>
      </c>
      <c r="B101" s="243"/>
      <c r="C101" s="243"/>
      <c r="D101" s="243"/>
      <c r="E101" s="243"/>
      <c r="F101" s="243"/>
      <c r="G101" s="243"/>
      <c r="H101" s="257"/>
    </row>
    <row r="102" spans="1:8" ht="28.8" x14ac:dyDescent="0.3">
      <c r="A102" s="52" t="s">
        <v>37</v>
      </c>
      <c r="B102" s="38" t="s">
        <v>68</v>
      </c>
      <c r="C102" s="39" t="s">
        <v>40</v>
      </c>
      <c r="D102" s="39" t="s">
        <v>41</v>
      </c>
      <c r="E102" s="39" t="s">
        <v>42</v>
      </c>
      <c r="F102" s="40" t="s">
        <v>43</v>
      </c>
      <c r="G102" s="19" t="s">
        <v>69</v>
      </c>
      <c r="H102" s="53"/>
    </row>
    <row r="103" spans="1:8" x14ac:dyDescent="0.3">
      <c r="A103" s="54" t="str">
        <f>EXPUNGEMENT!D7</f>
        <v>NO</v>
      </c>
      <c r="B103" s="54" t="str">
        <f>EXPUNGEMENT!G7</f>
        <v>N/A</v>
      </c>
      <c r="C103" s="128" t="str">
        <f>EXPUNGEMENT!H7</f>
        <v>NO</v>
      </c>
      <c r="D103" s="128" t="str">
        <f>EXPUNGEMENT!I7</f>
        <v>N/A</v>
      </c>
      <c r="E103" s="128" t="str">
        <f>EXPUNGEMENT!J7</f>
        <v>N/A</v>
      </c>
      <c r="F103" s="128" t="str">
        <f>EXPUNGEMENT!K7</f>
        <v>N/A</v>
      </c>
      <c r="G103" s="22"/>
      <c r="H103" s="55"/>
    </row>
    <row r="104" spans="1:8" x14ac:dyDescent="0.3">
      <c r="A104" s="56" t="s">
        <v>47</v>
      </c>
      <c r="B104" s="41" t="s">
        <v>70</v>
      </c>
      <c r="C104" s="42" t="s">
        <v>41</v>
      </c>
      <c r="D104" s="42" t="s">
        <v>42</v>
      </c>
      <c r="E104" s="22"/>
      <c r="F104" s="22"/>
      <c r="G104" s="22"/>
      <c r="H104" s="55"/>
    </row>
    <row r="105" spans="1:8" x14ac:dyDescent="0.3">
      <c r="A105" s="57" t="str">
        <f>EXPUNGEMENT!R7</f>
        <v>NO</v>
      </c>
      <c r="B105" s="57" t="str">
        <f>EXPUNGEMENT!S7</f>
        <v>N/A</v>
      </c>
      <c r="C105" s="57" t="str">
        <f>EXPUNGEMENT!T7</f>
        <v>N/A</v>
      </c>
      <c r="D105" s="57" t="str">
        <f>EXPUNGEMENT!U7</f>
        <v>N/A</v>
      </c>
      <c r="E105" s="22"/>
      <c r="F105" s="22"/>
      <c r="G105" s="22"/>
      <c r="H105" s="55"/>
    </row>
    <row r="106" spans="1:8" ht="18.75" customHeight="1" x14ac:dyDescent="0.35">
      <c r="A106" s="242" t="s">
        <v>71</v>
      </c>
      <c r="B106" s="243"/>
      <c r="C106" s="243"/>
      <c r="D106" s="243"/>
      <c r="E106" s="243"/>
      <c r="F106" s="244"/>
      <c r="G106" s="245">
        <v>5</v>
      </c>
      <c r="H106" s="246"/>
    </row>
    <row r="107" spans="1:8" ht="15" customHeight="1" x14ac:dyDescent="0.3">
      <c r="A107" s="58" t="s">
        <v>27</v>
      </c>
      <c r="B107" s="20">
        <f>BANKRUPTCY!C8</f>
        <v>0</v>
      </c>
      <c r="C107" s="43" t="s">
        <v>52</v>
      </c>
      <c r="D107" s="20">
        <f>BANKRUPTCY!D8</f>
        <v>0</v>
      </c>
      <c r="E107" s="43" t="s">
        <v>53</v>
      </c>
      <c r="F107" s="23">
        <f>BANKRUPTCY!E8</f>
        <v>0</v>
      </c>
      <c r="G107" s="247"/>
      <c r="H107" s="248"/>
    </row>
    <row r="108" spans="1:8" ht="18.75" customHeight="1" x14ac:dyDescent="0.35">
      <c r="A108" s="242" t="s">
        <v>72</v>
      </c>
      <c r="B108" s="243"/>
      <c r="C108" s="243"/>
      <c r="D108" s="243"/>
      <c r="E108" s="243"/>
      <c r="F108" s="244"/>
      <c r="G108" s="247"/>
      <c r="H108" s="248"/>
    </row>
    <row r="109" spans="1:8" ht="15" customHeight="1" x14ac:dyDescent="0.3">
      <c r="A109" s="58" t="s">
        <v>27</v>
      </c>
      <c r="B109" s="20">
        <f>SOL!C8</f>
        <v>0</v>
      </c>
      <c r="C109" s="43" t="s">
        <v>52</v>
      </c>
      <c r="D109" s="20">
        <f>SOL!D8</f>
        <v>0</v>
      </c>
      <c r="E109" s="43" t="s">
        <v>53</v>
      </c>
      <c r="F109" s="23">
        <f>SOL!E8</f>
        <v>0</v>
      </c>
      <c r="G109" s="247"/>
      <c r="H109" s="248"/>
    </row>
    <row r="110" spans="1:8" ht="18.75" customHeight="1" x14ac:dyDescent="0.35">
      <c r="A110" s="242" t="s">
        <v>73</v>
      </c>
      <c r="B110" s="243"/>
      <c r="C110" s="243"/>
      <c r="D110" s="243"/>
      <c r="E110" s="45"/>
      <c r="F110" s="44"/>
      <c r="G110" s="247"/>
      <c r="H110" s="248"/>
    </row>
    <row r="111" spans="1:8" ht="15" customHeight="1" x14ac:dyDescent="0.3">
      <c r="A111" s="58" t="s">
        <v>58</v>
      </c>
      <c r="B111" s="20">
        <f>EXEMPTIONS!C8</f>
        <v>0</v>
      </c>
      <c r="C111" s="43" t="s">
        <v>59</v>
      </c>
      <c r="D111" s="20">
        <f>EXEMPTIONS!D8</f>
        <v>0</v>
      </c>
      <c r="E111" s="24"/>
      <c r="F111" s="24"/>
      <c r="G111" s="247"/>
      <c r="H111" s="248"/>
    </row>
    <row r="112" spans="1:8" ht="18.75" customHeight="1" x14ac:dyDescent="0.35">
      <c r="A112" s="242" t="s">
        <v>74</v>
      </c>
      <c r="B112" s="243"/>
      <c r="C112" s="243"/>
      <c r="D112" s="243"/>
      <c r="E112" s="45"/>
      <c r="F112" s="45"/>
      <c r="G112" s="249"/>
      <c r="H112" s="250"/>
    </row>
    <row r="113" spans="1:8" ht="15" thickBot="1" x14ac:dyDescent="0.35">
      <c r="A113" s="59" t="s">
        <v>55</v>
      </c>
      <c r="B113" s="60" t="e">
        <f>#REF!</f>
        <v>#REF!</v>
      </c>
      <c r="C113" s="61" t="s">
        <v>56</v>
      </c>
      <c r="D113" s="60" t="e">
        <f>#REF!</f>
        <v>#REF!</v>
      </c>
      <c r="E113" s="178"/>
      <c r="F113" s="179"/>
      <c r="G113" s="179"/>
      <c r="H113" s="180"/>
    </row>
    <row r="117" spans="1:8" ht="15" thickBot="1" x14ac:dyDescent="0.35">
      <c r="A117" s="167"/>
      <c r="B117" s="167"/>
      <c r="C117" s="167"/>
      <c r="D117" s="167"/>
      <c r="E117" s="167"/>
      <c r="F117" s="167"/>
      <c r="G117" s="167"/>
      <c r="H117" s="167"/>
    </row>
    <row r="118" spans="1:8" x14ac:dyDescent="0.3">
      <c r="A118" s="68" t="s">
        <v>10</v>
      </c>
      <c r="B118" s="65" t="s">
        <v>11</v>
      </c>
      <c r="C118" s="65" t="s">
        <v>64</v>
      </c>
      <c r="D118" s="65" t="s">
        <v>12</v>
      </c>
      <c r="E118" s="65" t="s">
        <v>54</v>
      </c>
      <c r="F118" s="65" t="s">
        <v>13</v>
      </c>
      <c r="G118" s="65" t="s">
        <v>14</v>
      </c>
      <c r="H118" s="67" t="s">
        <v>15</v>
      </c>
    </row>
    <row r="119" spans="1:8" ht="17.399999999999999" x14ac:dyDescent="0.35">
      <c r="A119" s="69">
        <f>'CASE DATA'!A9</f>
        <v>0</v>
      </c>
      <c r="B119" s="70">
        <f>'CASE DATA'!B9</f>
        <v>0</v>
      </c>
      <c r="C119" s="72" t="e">
        <f>'CASE DATA'!#REF!</f>
        <v>#REF!</v>
      </c>
      <c r="D119" s="72">
        <f>'CASE DATA'!C9</f>
        <v>0</v>
      </c>
      <c r="E119" s="74">
        <f>'CASE DATA'!E9</f>
        <v>0</v>
      </c>
      <c r="F119" s="74" t="e">
        <f>'CASE DATA'!#REF!</f>
        <v>#REF!</v>
      </c>
      <c r="G119" s="74">
        <f>'CASE DATA'!G9</f>
        <v>0</v>
      </c>
      <c r="H119" s="75">
        <f>'CASE DATA'!H9</f>
        <v>0</v>
      </c>
    </row>
    <row r="120" spans="1:8" x14ac:dyDescent="0.3">
      <c r="A120" s="46" t="s">
        <v>17</v>
      </c>
      <c r="B120" s="25">
        <f>'CASE DATA'!I9</f>
        <v>0</v>
      </c>
      <c r="C120" s="26" t="s">
        <v>20</v>
      </c>
      <c r="D120" s="29">
        <f>'CASE DATA'!L9</f>
        <v>0</v>
      </c>
      <c r="E120" s="31" t="s">
        <v>23</v>
      </c>
      <c r="F120" s="34">
        <f>'CASE DATA'!O9</f>
        <v>0</v>
      </c>
      <c r="G120" s="36" t="s">
        <v>65</v>
      </c>
      <c r="H120" s="47">
        <f>'CASE DATA'!R9</f>
        <v>0</v>
      </c>
    </row>
    <row r="121" spans="1:8" x14ac:dyDescent="0.3">
      <c r="A121" s="48" t="s">
        <v>66</v>
      </c>
      <c r="B121" s="25">
        <f>'CASE DATA'!J9</f>
        <v>0</v>
      </c>
      <c r="C121" s="27" t="s">
        <v>21</v>
      </c>
      <c r="D121" s="29">
        <f>'CASE DATA'!M9</f>
        <v>0</v>
      </c>
      <c r="E121" s="32" t="s">
        <v>24</v>
      </c>
      <c r="F121" s="34">
        <f>'CASE DATA'!P9</f>
        <v>0</v>
      </c>
      <c r="G121" s="37" t="s">
        <v>26</v>
      </c>
      <c r="H121" s="47">
        <f>'CASE DATA'!S9</f>
        <v>0</v>
      </c>
    </row>
    <row r="122" spans="1:8" x14ac:dyDescent="0.3">
      <c r="A122" s="49" t="s">
        <v>19</v>
      </c>
      <c r="B122" s="25">
        <f>'CASE DATA'!K9</f>
        <v>0</v>
      </c>
      <c r="C122" s="28" t="s">
        <v>22</v>
      </c>
      <c r="D122" s="30">
        <f>'CASE DATA'!N9</f>
        <v>0</v>
      </c>
      <c r="E122" s="33" t="s">
        <v>25</v>
      </c>
      <c r="F122" s="35">
        <f>'CASE DATA'!Q9</f>
        <v>0</v>
      </c>
      <c r="G122" s="21"/>
      <c r="H122" s="50"/>
    </row>
    <row r="123" spans="1:8" x14ac:dyDescent="0.3">
      <c r="A123" s="51" t="s">
        <v>9</v>
      </c>
      <c r="B123" s="254">
        <f>'CASE DATA'!T9</f>
        <v>0</v>
      </c>
      <c r="C123" s="255"/>
      <c r="D123" s="255"/>
      <c r="E123" s="255"/>
      <c r="F123" s="255"/>
      <c r="G123" s="255"/>
      <c r="H123" s="256"/>
    </row>
    <row r="124" spans="1:8" ht="18" x14ac:dyDescent="0.35">
      <c r="A124" s="242" t="s">
        <v>67</v>
      </c>
      <c r="B124" s="243"/>
      <c r="C124" s="243"/>
      <c r="D124" s="243"/>
      <c r="E124" s="243"/>
      <c r="F124" s="243"/>
      <c r="G124" s="243"/>
      <c r="H124" s="257"/>
    </row>
    <row r="125" spans="1:8" ht="28.8" x14ac:dyDescent="0.3">
      <c r="A125" s="52" t="s">
        <v>37</v>
      </c>
      <c r="B125" s="38" t="s">
        <v>68</v>
      </c>
      <c r="C125" s="39" t="s">
        <v>40</v>
      </c>
      <c r="D125" s="39" t="s">
        <v>41</v>
      </c>
      <c r="E125" s="39" t="s">
        <v>42</v>
      </c>
      <c r="F125" s="40" t="s">
        <v>43</v>
      </c>
      <c r="G125" s="19" t="s">
        <v>69</v>
      </c>
      <c r="H125" s="53"/>
    </row>
    <row r="126" spans="1:8" x14ac:dyDescent="0.3">
      <c r="A126" s="54" t="str">
        <f>EXPUNGEMENT!D8</f>
        <v>NO</v>
      </c>
      <c r="B126" s="54" t="str">
        <f>EXPUNGEMENT!G8</f>
        <v>N/A</v>
      </c>
      <c r="C126" s="128" t="str">
        <f>EXPUNGEMENT!H8</f>
        <v>NO</v>
      </c>
      <c r="D126" s="128" t="str">
        <f>EXPUNGEMENT!I8</f>
        <v>N/A</v>
      </c>
      <c r="E126" s="128" t="str">
        <f>EXPUNGEMENT!J8</f>
        <v>N/A</v>
      </c>
      <c r="F126" s="128" t="str">
        <f>EXPUNGEMENT!K8</f>
        <v>N/A</v>
      </c>
      <c r="G126" s="22"/>
      <c r="H126" s="55"/>
    </row>
    <row r="127" spans="1:8" x14ac:dyDescent="0.3">
      <c r="A127" s="56" t="s">
        <v>47</v>
      </c>
      <c r="B127" s="41" t="s">
        <v>70</v>
      </c>
      <c r="C127" s="42" t="s">
        <v>41</v>
      </c>
      <c r="D127" s="42" t="s">
        <v>42</v>
      </c>
      <c r="E127" s="22"/>
      <c r="F127" s="22"/>
      <c r="G127" s="22"/>
      <c r="H127" s="55"/>
    </row>
    <row r="128" spans="1:8" x14ac:dyDescent="0.3">
      <c r="A128" s="57" t="str">
        <f>EXPUNGEMENT!R8</f>
        <v>NO</v>
      </c>
      <c r="B128" s="57" t="str">
        <f>EXPUNGEMENT!S8</f>
        <v>N/A</v>
      </c>
      <c r="C128" s="57" t="str">
        <f>EXPUNGEMENT!T8</f>
        <v>N/A</v>
      </c>
      <c r="D128" s="57" t="str">
        <f>EXPUNGEMENT!U8</f>
        <v>N/A</v>
      </c>
      <c r="E128" s="22"/>
      <c r="F128" s="22"/>
      <c r="G128" s="22"/>
      <c r="H128" s="55"/>
    </row>
    <row r="129" spans="1:8" ht="18.75" customHeight="1" x14ac:dyDescent="0.35">
      <c r="A129" s="242" t="s">
        <v>71</v>
      </c>
      <c r="B129" s="243"/>
      <c r="C129" s="243"/>
      <c r="D129" s="243"/>
      <c r="E129" s="243"/>
      <c r="F129" s="244"/>
      <c r="G129" s="245">
        <v>6</v>
      </c>
      <c r="H129" s="246"/>
    </row>
    <row r="130" spans="1:8" ht="15" customHeight="1" x14ac:dyDescent="0.3">
      <c r="A130" s="58" t="s">
        <v>27</v>
      </c>
      <c r="B130" s="20">
        <f>BANKRUPTCY!C9</f>
        <v>0</v>
      </c>
      <c r="C130" s="43" t="s">
        <v>52</v>
      </c>
      <c r="D130" s="20">
        <f>BANKRUPTCY!D9</f>
        <v>0</v>
      </c>
      <c r="E130" s="43" t="s">
        <v>53</v>
      </c>
      <c r="F130" s="23">
        <f>BANKRUPTCY!E9</f>
        <v>0</v>
      </c>
      <c r="G130" s="247"/>
      <c r="H130" s="248"/>
    </row>
    <row r="131" spans="1:8" ht="18.75" customHeight="1" x14ac:dyDescent="0.35">
      <c r="A131" s="242" t="s">
        <v>72</v>
      </c>
      <c r="B131" s="243"/>
      <c r="C131" s="243"/>
      <c r="D131" s="243"/>
      <c r="E131" s="243"/>
      <c r="F131" s="244"/>
      <c r="G131" s="247"/>
      <c r="H131" s="248"/>
    </row>
    <row r="132" spans="1:8" ht="15" customHeight="1" x14ac:dyDescent="0.3">
      <c r="A132" s="58" t="s">
        <v>27</v>
      </c>
      <c r="B132" s="20">
        <f>SOL!C9</f>
        <v>0</v>
      </c>
      <c r="C132" s="43" t="s">
        <v>52</v>
      </c>
      <c r="D132" s="20">
        <f>SOL!D9</f>
        <v>0</v>
      </c>
      <c r="E132" s="43" t="s">
        <v>53</v>
      </c>
      <c r="F132" s="23">
        <f>SOL!E9</f>
        <v>0</v>
      </c>
      <c r="G132" s="247"/>
      <c r="H132" s="248"/>
    </row>
    <row r="133" spans="1:8" ht="18.75" customHeight="1" x14ac:dyDescent="0.35">
      <c r="A133" s="242" t="s">
        <v>73</v>
      </c>
      <c r="B133" s="243"/>
      <c r="C133" s="243"/>
      <c r="D133" s="243"/>
      <c r="E133" s="45"/>
      <c r="F133" s="44"/>
      <c r="G133" s="247"/>
      <c r="H133" s="248"/>
    </row>
    <row r="134" spans="1:8" ht="15" customHeight="1" x14ac:dyDescent="0.3">
      <c r="A134" s="58" t="s">
        <v>58</v>
      </c>
      <c r="B134" s="20">
        <f>EXEMPTIONS!C9</f>
        <v>0</v>
      </c>
      <c r="C134" s="43" t="s">
        <v>59</v>
      </c>
      <c r="D134" s="20">
        <f>EXEMPTIONS!D9</f>
        <v>0</v>
      </c>
      <c r="E134" s="24"/>
      <c r="F134" s="24"/>
      <c r="G134" s="247"/>
      <c r="H134" s="248"/>
    </row>
    <row r="135" spans="1:8" ht="18.75" customHeight="1" x14ac:dyDescent="0.35">
      <c r="A135" s="242" t="s">
        <v>74</v>
      </c>
      <c r="B135" s="243"/>
      <c r="C135" s="243"/>
      <c r="D135" s="243"/>
      <c r="E135" s="45"/>
      <c r="F135" s="45"/>
      <c r="G135" s="249"/>
      <c r="H135" s="250"/>
    </row>
    <row r="136" spans="1:8" ht="15" thickBot="1" x14ac:dyDescent="0.35">
      <c r="A136" s="59" t="s">
        <v>55</v>
      </c>
      <c r="B136" s="60" t="e">
        <f>#REF!</f>
        <v>#REF!</v>
      </c>
      <c r="C136" s="61" t="s">
        <v>56</v>
      </c>
      <c r="D136" s="60" t="e">
        <f>#REF!</f>
        <v>#REF!</v>
      </c>
      <c r="E136" s="251"/>
      <c r="F136" s="252"/>
      <c r="G136" s="252"/>
      <c r="H136" s="253"/>
    </row>
    <row r="137" spans="1:8" x14ac:dyDescent="0.3">
      <c r="A137" s="2"/>
      <c r="B137" s="83"/>
      <c r="C137" s="84"/>
      <c r="D137" s="83"/>
      <c r="E137" s="84"/>
      <c r="F137" s="84"/>
      <c r="G137" s="84"/>
      <c r="H137" s="84"/>
    </row>
    <row r="138" spans="1:8" x14ac:dyDescent="0.3">
      <c r="A138" s="2"/>
      <c r="B138" s="83"/>
      <c r="C138" s="84"/>
      <c r="D138" s="83"/>
      <c r="E138" s="84"/>
      <c r="F138" s="84"/>
      <c r="G138" s="84"/>
      <c r="H138" s="84"/>
    </row>
    <row r="139" spans="1:8" x14ac:dyDescent="0.3">
      <c r="A139" s="2"/>
      <c r="B139" s="83"/>
      <c r="C139" s="84"/>
      <c r="D139" s="83"/>
      <c r="E139" s="84"/>
      <c r="F139" s="84"/>
      <c r="G139" s="84"/>
      <c r="H139" s="84"/>
    </row>
    <row r="140" spans="1:8" ht="15" thickBot="1" x14ac:dyDescent="0.35">
      <c r="A140" s="91"/>
      <c r="B140" s="91"/>
      <c r="C140" s="91"/>
      <c r="D140" s="91"/>
      <c r="E140" s="91"/>
      <c r="F140" s="91"/>
      <c r="G140" s="91"/>
      <c r="H140" s="91"/>
    </row>
    <row r="141" spans="1:8" x14ac:dyDescent="0.3">
      <c r="A141" s="68" t="s">
        <v>10</v>
      </c>
      <c r="B141" s="65" t="s">
        <v>11</v>
      </c>
      <c r="C141" s="65" t="s">
        <v>64</v>
      </c>
      <c r="D141" s="65" t="s">
        <v>12</v>
      </c>
      <c r="E141" s="65" t="s">
        <v>54</v>
      </c>
      <c r="F141" s="65" t="s">
        <v>13</v>
      </c>
      <c r="G141" s="65" t="s">
        <v>14</v>
      </c>
      <c r="H141" s="67" t="s">
        <v>15</v>
      </c>
    </row>
    <row r="142" spans="1:8" ht="17.399999999999999" x14ac:dyDescent="0.35">
      <c r="A142" s="69">
        <f>'CASE DATA'!A10</f>
        <v>0</v>
      </c>
      <c r="B142" s="70">
        <f>'CASE DATA'!B10</f>
        <v>0</v>
      </c>
      <c r="C142" s="72" t="e">
        <f>'CASE DATA'!#REF!</f>
        <v>#REF!</v>
      </c>
      <c r="D142" s="72">
        <f>'CASE DATA'!C10</f>
        <v>0</v>
      </c>
      <c r="E142" s="70">
        <f>'CASE DATA'!E10</f>
        <v>0</v>
      </c>
      <c r="F142" s="70">
        <f>'CASE DATA'!F9</f>
        <v>0</v>
      </c>
      <c r="G142" s="70">
        <f>'CASE DATA'!G10</f>
        <v>0</v>
      </c>
      <c r="H142" s="71">
        <f>'CASE DATA'!H10</f>
        <v>0</v>
      </c>
    </row>
    <row r="143" spans="1:8" x14ac:dyDescent="0.3">
      <c r="A143" s="46" t="s">
        <v>17</v>
      </c>
      <c r="B143" s="25">
        <f>'CASE DATA'!I10</f>
        <v>0</v>
      </c>
      <c r="C143" s="26" t="s">
        <v>20</v>
      </c>
      <c r="D143" s="29">
        <f>'CASE DATA'!L10</f>
        <v>0</v>
      </c>
      <c r="E143" s="31" t="s">
        <v>23</v>
      </c>
      <c r="F143" s="34">
        <f>'CASE DATA'!O10</f>
        <v>0</v>
      </c>
      <c r="G143" s="36" t="s">
        <v>65</v>
      </c>
      <c r="H143" s="47">
        <f>'CASE DATA'!R10</f>
        <v>0</v>
      </c>
    </row>
    <row r="144" spans="1:8" x14ac:dyDescent="0.3">
      <c r="A144" s="48" t="s">
        <v>66</v>
      </c>
      <c r="B144" s="25">
        <f>'CASE DATA'!J10</f>
        <v>0</v>
      </c>
      <c r="C144" s="27" t="s">
        <v>21</v>
      </c>
      <c r="D144" s="29">
        <f>'CASE DATA'!M10</f>
        <v>0</v>
      </c>
      <c r="E144" s="32" t="s">
        <v>24</v>
      </c>
      <c r="F144" s="34">
        <f>'CASE DATA'!P10</f>
        <v>0</v>
      </c>
      <c r="G144" s="37" t="s">
        <v>26</v>
      </c>
      <c r="H144" s="47">
        <f>'CASE DATA'!S10</f>
        <v>0</v>
      </c>
    </row>
    <row r="145" spans="1:8" x14ac:dyDescent="0.3">
      <c r="A145" s="49" t="s">
        <v>19</v>
      </c>
      <c r="B145" s="25">
        <f>'CASE DATA'!K10</f>
        <v>0</v>
      </c>
      <c r="C145" s="28" t="s">
        <v>22</v>
      </c>
      <c r="D145" s="30">
        <f>'CASE DATA'!N10</f>
        <v>0</v>
      </c>
      <c r="E145" s="33" t="s">
        <v>25</v>
      </c>
      <c r="F145" s="35">
        <f>'CASE DATA'!Q10</f>
        <v>0</v>
      </c>
      <c r="G145" s="21"/>
      <c r="H145" s="50"/>
    </row>
    <row r="146" spans="1:8" x14ac:dyDescent="0.3">
      <c r="A146" s="51" t="s">
        <v>9</v>
      </c>
      <c r="B146" s="254">
        <f>'CASE DATA'!T10</f>
        <v>0</v>
      </c>
      <c r="C146" s="255"/>
      <c r="D146" s="255"/>
      <c r="E146" s="255"/>
      <c r="F146" s="255"/>
      <c r="G146" s="255"/>
      <c r="H146" s="256"/>
    </row>
    <row r="147" spans="1:8" ht="18" x14ac:dyDescent="0.35">
      <c r="A147" s="242" t="s">
        <v>67</v>
      </c>
      <c r="B147" s="243"/>
      <c r="C147" s="243"/>
      <c r="D147" s="243"/>
      <c r="E147" s="243"/>
      <c r="F147" s="243"/>
      <c r="G147" s="243"/>
      <c r="H147" s="257"/>
    </row>
    <row r="148" spans="1:8" ht="28.8" x14ac:dyDescent="0.3">
      <c r="A148" s="52" t="s">
        <v>37</v>
      </c>
      <c r="B148" s="38" t="s">
        <v>68</v>
      </c>
      <c r="C148" s="39" t="s">
        <v>40</v>
      </c>
      <c r="D148" s="39" t="s">
        <v>41</v>
      </c>
      <c r="E148" s="39" t="s">
        <v>42</v>
      </c>
      <c r="F148" s="40" t="s">
        <v>43</v>
      </c>
      <c r="G148" s="19" t="s">
        <v>69</v>
      </c>
      <c r="H148" s="53"/>
    </row>
    <row r="149" spans="1:8" x14ac:dyDescent="0.3">
      <c r="A149" s="54" t="str">
        <f>EXPUNGEMENT!D9</f>
        <v>NO</v>
      </c>
      <c r="B149" s="54" t="str">
        <f>EXPUNGEMENT!G9</f>
        <v>N/A</v>
      </c>
      <c r="C149" s="128" t="str">
        <f>EXPUNGEMENT!H9</f>
        <v>NO</v>
      </c>
      <c r="D149" s="128" t="str">
        <f>EXPUNGEMENT!I9</f>
        <v>N/A</v>
      </c>
      <c r="E149" s="128" t="str">
        <f>EXPUNGEMENT!J9</f>
        <v>N/A</v>
      </c>
      <c r="F149" s="128" t="str">
        <f>EXPUNGEMENT!K9</f>
        <v>N/A</v>
      </c>
      <c r="G149" s="22"/>
      <c r="H149" s="55"/>
    </row>
    <row r="150" spans="1:8" x14ac:dyDescent="0.3">
      <c r="A150" s="56" t="s">
        <v>47</v>
      </c>
      <c r="B150" s="41" t="s">
        <v>70</v>
      </c>
      <c r="C150" s="42" t="s">
        <v>41</v>
      </c>
      <c r="D150" s="42" t="s">
        <v>42</v>
      </c>
      <c r="E150" s="22"/>
      <c r="F150" s="22"/>
      <c r="G150" s="22"/>
      <c r="H150" s="55"/>
    </row>
    <row r="151" spans="1:8" x14ac:dyDescent="0.3">
      <c r="A151" s="57" t="str">
        <f>EXPUNGEMENT!R9</f>
        <v>NO</v>
      </c>
      <c r="B151" s="57" t="str">
        <f>EXPUNGEMENT!S9</f>
        <v>N/A</v>
      </c>
      <c r="C151" s="57" t="str">
        <f>EXPUNGEMENT!T9</f>
        <v>N/A</v>
      </c>
      <c r="D151" s="57" t="str">
        <f>EXPUNGEMENT!U9</f>
        <v>N/A</v>
      </c>
      <c r="E151" s="22"/>
      <c r="F151" s="22"/>
      <c r="G151" s="22"/>
      <c r="H151" s="55"/>
    </row>
    <row r="152" spans="1:8" ht="18" x14ac:dyDescent="0.35">
      <c r="A152" s="242" t="s">
        <v>71</v>
      </c>
      <c r="B152" s="243"/>
      <c r="C152" s="243"/>
      <c r="D152" s="243"/>
      <c r="E152" s="243"/>
      <c r="F152" s="244"/>
      <c r="G152" s="245">
        <v>7</v>
      </c>
      <c r="H152" s="246"/>
    </row>
    <row r="153" spans="1:8" ht="15" customHeight="1" x14ac:dyDescent="0.3">
      <c r="A153" s="58" t="s">
        <v>27</v>
      </c>
      <c r="B153" s="20">
        <f>BANKRUPTCY!C10</f>
        <v>0</v>
      </c>
      <c r="C153" s="43" t="s">
        <v>52</v>
      </c>
      <c r="D153" s="20">
        <f>BANKRUPTCY!D10</f>
        <v>0</v>
      </c>
      <c r="E153" s="43" t="s">
        <v>53</v>
      </c>
      <c r="F153" s="23">
        <f>BANKRUPTCY!E9</f>
        <v>0</v>
      </c>
      <c r="G153" s="247"/>
      <c r="H153" s="248"/>
    </row>
    <row r="154" spans="1:8" ht="18" x14ac:dyDescent="0.35">
      <c r="A154" s="242" t="s">
        <v>72</v>
      </c>
      <c r="B154" s="243"/>
      <c r="C154" s="243"/>
      <c r="D154" s="243"/>
      <c r="E154" s="243"/>
      <c r="F154" s="244"/>
      <c r="G154" s="247"/>
      <c r="H154" s="248"/>
    </row>
    <row r="155" spans="1:8" ht="15" customHeight="1" x14ac:dyDescent="0.3">
      <c r="A155" s="58" t="s">
        <v>27</v>
      </c>
      <c r="B155" s="20">
        <f>SOL!C10</f>
        <v>0</v>
      </c>
      <c r="C155" s="43" t="s">
        <v>52</v>
      </c>
      <c r="D155" s="20">
        <f>SOL!D10</f>
        <v>0</v>
      </c>
      <c r="E155" s="43" t="s">
        <v>53</v>
      </c>
      <c r="F155" s="23">
        <f>SOL!E9</f>
        <v>0</v>
      </c>
      <c r="G155" s="247"/>
      <c r="H155" s="248"/>
    </row>
    <row r="156" spans="1:8" ht="18" x14ac:dyDescent="0.35">
      <c r="A156" s="242" t="s">
        <v>73</v>
      </c>
      <c r="B156" s="243"/>
      <c r="C156" s="243"/>
      <c r="D156" s="243"/>
      <c r="E156" s="45"/>
      <c r="F156" s="44"/>
      <c r="G156" s="247"/>
      <c r="H156" s="248"/>
    </row>
    <row r="157" spans="1:8" ht="15" customHeight="1" x14ac:dyDescent="0.3">
      <c r="A157" s="58" t="s">
        <v>58</v>
      </c>
      <c r="B157" s="20">
        <f>EXEMPTIONS!C10</f>
        <v>0</v>
      </c>
      <c r="C157" s="43" t="s">
        <v>59</v>
      </c>
      <c r="D157" s="20">
        <f>EXEMPTIONS!D10</f>
        <v>0</v>
      </c>
      <c r="E157" s="24"/>
      <c r="F157" s="24"/>
      <c r="G157" s="247"/>
      <c r="H157" s="248"/>
    </row>
    <row r="158" spans="1:8" ht="18" x14ac:dyDescent="0.35">
      <c r="A158" s="242" t="s">
        <v>74</v>
      </c>
      <c r="B158" s="243"/>
      <c r="C158" s="243"/>
      <c r="D158" s="243"/>
      <c r="E158" s="45"/>
      <c r="F158" s="45"/>
      <c r="G158" s="249"/>
      <c r="H158" s="250"/>
    </row>
    <row r="159" spans="1:8" ht="15" thickBot="1" x14ac:dyDescent="0.35">
      <c r="A159" s="59" t="s">
        <v>55</v>
      </c>
      <c r="B159" s="60" t="e">
        <f>#REF!</f>
        <v>#REF!</v>
      </c>
      <c r="C159" s="61" t="s">
        <v>56</v>
      </c>
      <c r="D159" s="60" t="e">
        <f>#REF!</f>
        <v>#REF!</v>
      </c>
      <c r="E159" s="251"/>
      <c r="F159" s="252"/>
      <c r="G159" s="252"/>
      <c r="H159" s="253"/>
    </row>
    <row r="163" spans="1:8" ht="15" thickBot="1" x14ac:dyDescent="0.35">
      <c r="A163" s="167"/>
      <c r="B163" s="167"/>
      <c r="C163" s="167"/>
      <c r="D163" s="167"/>
      <c r="E163" s="167"/>
      <c r="F163" s="167"/>
      <c r="G163" s="167"/>
      <c r="H163" s="167"/>
    </row>
    <row r="164" spans="1:8" x14ac:dyDescent="0.3">
      <c r="A164" s="68" t="s">
        <v>10</v>
      </c>
      <c r="B164" s="65" t="s">
        <v>11</v>
      </c>
      <c r="C164" s="65" t="s">
        <v>64</v>
      </c>
      <c r="D164" s="65" t="s">
        <v>12</v>
      </c>
      <c r="E164" s="65" t="s">
        <v>54</v>
      </c>
      <c r="F164" s="65" t="s">
        <v>13</v>
      </c>
      <c r="G164" s="65" t="s">
        <v>14</v>
      </c>
      <c r="H164" s="67" t="s">
        <v>15</v>
      </c>
    </row>
    <row r="165" spans="1:8" ht="17.399999999999999" x14ac:dyDescent="0.35">
      <c r="A165" s="69">
        <f>'CASE DATA'!A11</f>
        <v>0</v>
      </c>
      <c r="B165" s="70">
        <f>'CASE DATA'!B11</f>
        <v>0</v>
      </c>
      <c r="C165" s="72" t="e">
        <f>'CASE DATA'!#REF!</f>
        <v>#REF!</v>
      </c>
      <c r="D165" s="72">
        <f>'CASE DATA'!C11</f>
        <v>0</v>
      </c>
      <c r="E165" s="70">
        <f>'CASE DATA'!E11</f>
        <v>0</v>
      </c>
      <c r="F165" s="70">
        <f>'CASE DATA'!F11</f>
        <v>0</v>
      </c>
      <c r="G165" s="70">
        <f>'CASE DATA'!G11</f>
        <v>0</v>
      </c>
      <c r="H165" s="71">
        <f>'CASE DATA'!H11</f>
        <v>0</v>
      </c>
    </row>
    <row r="166" spans="1:8" x14ac:dyDescent="0.3">
      <c r="A166" s="46" t="s">
        <v>17</v>
      </c>
      <c r="B166" s="25">
        <f>'CASE DATA'!I11</f>
        <v>0</v>
      </c>
      <c r="C166" s="26" t="s">
        <v>20</v>
      </c>
      <c r="D166" s="29">
        <f>'CASE DATA'!L11</f>
        <v>0</v>
      </c>
      <c r="E166" s="31" t="s">
        <v>23</v>
      </c>
      <c r="F166" s="34">
        <f>'CASE DATA'!O11</f>
        <v>0</v>
      </c>
      <c r="G166" s="36" t="s">
        <v>65</v>
      </c>
      <c r="H166" s="47">
        <f>'CASE DATA'!R11</f>
        <v>0</v>
      </c>
    </row>
    <row r="167" spans="1:8" x14ac:dyDescent="0.3">
      <c r="A167" s="48" t="s">
        <v>66</v>
      </c>
      <c r="B167" s="25">
        <f>'CASE DATA'!J11</f>
        <v>0</v>
      </c>
      <c r="C167" s="27" t="s">
        <v>21</v>
      </c>
      <c r="D167" s="29">
        <f>'CASE DATA'!M11</f>
        <v>0</v>
      </c>
      <c r="E167" s="32" t="s">
        <v>24</v>
      </c>
      <c r="F167" s="34">
        <f>'CASE DATA'!P11</f>
        <v>0</v>
      </c>
      <c r="G167" s="37" t="s">
        <v>26</v>
      </c>
      <c r="H167" s="47">
        <f>'CASE DATA'!S11</f>
        <v>0</v>
      </c>
    </row>
    <row r="168" spans="1:8" x14ac:dyDescent="0.3">
      <c r="A168" s="49" t="s">
        <v>19</v>
      </c>
      <c r="B168" s="25">
        <f>'CASE DATA'!K11</f>
        <v>0</v>
      </c>
      <c r="C168" s="28" t="s">
        <v>22</v>
      </c>
      <c r="D168" s="30">
        <f>'CASE DATA'!N11</f>
        <v>0</v>
      </c>
      <c r="E168" s="33" t="s">
        <v>25</v>
      </c>
      <c r="F168" s="35">
        <f>'CASE DATA'!Q11</f>
        <v>0</v>
      </c>
      <c r="G168" s="21"/>
      <c r="H168" s="50"/>
    </row>
    <row r="169" spans="1:8" x14ac:dyDescent="0.3">
      <c r="A169" s="51" t="s">
        <v>9</v>
      </c>
      <c r="B169" s="254">
        <f>'CASE DATA'!T11</f>
        <v>0</v>
      </c>
      <c r="C169" s="255"/>
      <c r="D169" s="255"/>
      <c r="E169" s="255"/>
      <c r="F169" s="255"/>
      <c r="G169" s="255"/>
      <c r="H169" s="256"/>
    </row>
    <row r="170" spans="1:8" ht="18" x14ac:dyDescent="0.35">
      <c r="A170" s="242" t="s">
        <v>67</v>
      </c>
      <c r="B170" s="243"/>
      <c r="C170" s="243"/>
      <c r="D170" s="243"/>
      <c r="E170" s="243"/>
      <c r="F170" s="243"/>
      <c r="G170" s="243"/>
      <c r="H170" s="257"/>
    </row>
    <row r="171" spans="1:8" ht="28.8" x14ac:dyDescent="0.3">
      <c r="A171" s="52" t="s">
        <v>37</v>
      </c>
      <c r="B171" s="38" t="s">
        <v>68</v>
      </c>
      <c r="C171" s="39" t="s">
        <v>40</v>
      </c>
      <c r="D171" s="39" t="s">
        <v>41</v>
      </c>
      <c r="E171" s="39" t="s">
        <v>42</v>
      </c>
      <c r="F171" s="40" t="s">
        <v>43</v>
      </c>
      <c r="G171" s="19" t="s">
        <v>69</v>
      </c>
      <c r="H171" s="53"/>
    </row>
    <row r="172" spans="1:8" x14ac:dyDescent="0.3">
      <c r="A172" s="54" t="str">
        <f>EXPUNGEMENT!D10</f>
        <v>NO</v>
      </c>
      <c r="B172" s="54" t="str">
        <f>EXPUNGEMENT!G10</f>
        <v>N/A</v>
      </c>
      <c r="C172" s="128" t="str">
        <f>EXPUNGEMENT!H10</f>
        <v>NO</v>
      </c>
      <c r="D172" s="128" t="str">
        <f>EXPUNGEMENT!I10</f>
        <v>N/A</v>
      </c>
      <c r="E172" s="128" t="str">
        <f>EXPUNGEMENT!J10</f>
        <v>N/A</v>
      </c>
      <c r="F172" s="128" t="str">
        <f>EXPUNGEMENT!K10</f>
        <v>N/A</v>
      </c>
      <c r="G172" s="22"/>
      <c r="H172" s="55"/>
    </row>
    <row r="173" spans="1:8" x14ac:dyDescent="0.3">
      <c r="A173" s="56" t="s">
        <v>47</v>
      </c>
      <c r="B173" s="41" t="s">
        <v>70</v>
      </c>
      <c r="C173" s="42" t="s">
        <v>41</v>
      </c>
      <c r="D173" s="42" t="s">
        <v>42</v>
      </c>
      <c r="E173" s="22"/>
      <c r="F173" s="22"/>
      <c r="G173" s="22"/>
      <c r="H173" s="55"/>
    </row>
    <row r="174" spans="1:8" x14ac:dyDescent="0.3">
      <c r="A174" s="57" t="str">
        <f>EXPUNGEMENT!R10</f>
        <v>NO</v>
      </c>
      <c r="B174" s="57" t="str">
        <f>EXPUNGEMENT!S10</f>
        <v>N/A</v>
      </c>
      <c r="C174" s="57" t="str">
        <f>EXPUNGEMENT!T10</f>
        <v>N/A</v>
      </c>
      <c r="D174" s="57" t="str">
        <f>EXPUNGEMENT!U10</f>
        <v>N/A</v>
      </c>
      <c r="E174" s="22"/>
      <c r="F174" s="22"/>
      <c r="G174" s="22"/>
      <c r="H174" s="55"/>
    </row>
    <row r="175" spans="1:8" ht="18.75" customHeight="1" x14ac:dyDescent="0.35">
      <c r="A175" s="242" t="s">
        <v>71</v>
      </c>
      <c r="B175" s="243"/>
      <c r="C175" s="243"/>
      <c r="D175" s="243"/>
      <c r="E175" s="243"/>
      <c r="F175" s="244"/>
      <c r="G175" s="245">
        <v>8</v>
      </c>
      <c r="H175" s="246"/>
    </row>
    <row r="176" spans="1:8" ht="15" customHeight="1" x14ac:dyDescent="0.3">
      <c r="A176" s="58" t="s">
        <v>27</v>
      </c>
      <c r="B176" s="20">
        <f>BANKRUPTCY!C11</f>
        <v>0</v>
      </c>
      <c r="C176" s="43" t="s">
        <v>52</v>
      </c>
      <c r="D176" s="20">
        <f>BANKRUPTCY!D11</f>
        <v>0</v>
      </c>
      <c r="E176" s="43" t="s">
        <v>53</v>
      </c>
      <c r="F176" s="23">
        <f>BANKRUPTCY!E11</f>
        <v>0</v>
      </c>
      <c r="G176" s="247"/>
      <c r="H176" s="248"/>
    </row>
    <row r="177" spans="1:8" ht="18.75" customHeight="1" x14ac:dyDescent="0.35">
      <c r="A177" s="242" t="s">
        <v>72</v>
      </c>
      <c r="B177" s="243"/>
      <c r="C177" s="243"/>
      <c r="D177" s="243"/>
      <c r="E177" s="243"/>
      <c r="F177" s="244"/>
      <c r="G177" s="247"/>
      <c r="H177" s="248"/>
    </row>
    <row r="178" spans="1:8" ht="15" customHeight="1" x14ac:dyDescent="0.3">
      <c r="A178" s="58" t="s">
        <v>27</v>
      </c>
      <c r="B178" s="20">
        <f>SOL!C11</f>
        <v>0</v>
      </c>
      <c r="C178" s="43" t="s">
        <v>52</v>
      </c>
      <c r="D178" s="20">
        <f>SOL!D11</f>
        <v>0</v>
      </c>
      <c r="E178" s="43" t="s">
        <v>53</v>
      </c>
      <c r="F178" s="23">
        <f>SOL!E11</f>
        <v>0</v>
      </c>
      <c r="G178" s="247"/>
      <c r="H178" s="248"/>
    </row>
    <row r="179" spans="1:8" ht="18.75" customHeight="1" x14ac:dyDescent="0.35">
      <c r="A179" s="242" t="s">
        <v>73</v>
      </c>
      <c r="B179" s="243"/>
      <c r="C179" s="243"/>
      <c r="D179" s="243"/>
      <c r="E179" s="45"/>
      <c r="F179" s="44"/>
      <c r="G179" s="247"/>
      <c r="H179" s="248"/>
    </row>
    <row r="180" spans="1:8" ht="15" customHeight="1" x14ac:dyDescent="0.3">
      <c r="A180" s="58" t="s">
        <v>58</v>
      </c>
      <c r="B180" s="20">
        <f>EXEMPTIONS!C11</f>
        <v>0</v>
      </c>
      <c r="C180" s="43" t="s">
        <v>59</v>
      </c>
      <c r="D180" s="20">
        <f>EXEMPTIONS!D11</f>
        <v>0</v>
      </c>
      <c r="E180" s="24"/>
      <c r="F180" s="24"/>
      <c r="G180" s="247"/>
      <c r="H180" s="248"/>
    </row>
    <row r="181" spans="1:8" ht="18.75" customHeight="1" x14ac:dyDescent="0.35">
      <c r="A181" s="242" t="s">
        <v>74</v>
      </c>
      <c r="B181" s="243"/>
      <c r="C181" s="243"/>
      <c r="D181" s="243"/>
      <c r="E181" s="45"/>
      <c r="F181" s="45"/>
      <c r="G181" s="249"/>
      <c r="H181" s="250"/>
    </row>
    <row r="182" spans="1:8" ht="15" thickBot="1" x14ac:dyDescent="0.35">
      <c r="A182" s="59" t="s">
        <v>55</v>
      </c>
      <c r="B182" s="60" t="e">
        <f>#REF!</f>
        <v>#REF!</v>
      </c>
      <c r="C182" s="61" t="s">
        <v>56</v>
      </c>
      <c r="D182" s="60" t="e">
        <f>#REF!</f>
        <v>#REF!</v>
      </c>
      <c r="E182" s="251"/>
      <c r="F182" s="252"/>
      <c r="G182" s="252"/>
      <c r="H182" s="253"/>
    </row>
    <row r="186" spans="1:8" ht="15" thickBot="1" x14ac:dyDescent="0.35">
      <c r="A186" s="167"/>
      <c r="B186" s="167"/>
      <c r="C186" s="167"/>
      <c r="D186" s="167"/>
      <c r="E186" s="167"/>
      <c r="F186" s="167"/>
      <c r="G186" s="167"/>
      <c r="H186" s="167"/>
    </row>
    <row r="187" spans="1:8" x14ac:dyDescent="0.3">
      <c r="A187" s="68" t="s">
        <v>10</v>
      </c>
      <c r="B187" s="65" t="s">
        <v>11</v>
      </c>
      <c r="C187" s="65" t="s">
        <v>64</v>
      </c>
      <c r="D187" s="65" t="s">
        <v>12</v>
      </c>
      <c r="E187" s="65" t="s">
        <v>54</v>
      </c>
      <c r="F187" s="65" t="s">
        <v>13</v>
      </c>
      <c r="G187" s="65" t="s">
        <v>14</v>
      </c>
      <c r="H187" s="67" t="s">
        <v>15</v>
      </c>
    </row>
    <row r="188" spans="1:8" ht="17.399999999999999" x14ac:dyDescent="0.35">
      <c r="A188" s="69">
        <f>'CASE DATA'!A12</f>
        <v>0</v>
      </c>
      <c r="B188" s="70">
        <f>'CASE DATA'!B12</f>
        <v>0</v>
      </c>
      <c r="C188" s="72" t="e">
        <f>'CASE DATA'!#REF!</f>
        <v>#REF!</v>
      </c>
      <c r="D188" s="72">
        <f>'CASE DATA'!C12</f>
        <v>0</v>
      </c>
      <c r="E188" s="70">
        <f>'CASE DATA'!E12</f>
        <v>0</v>
      </c>
      <c r="F188" s="70">
        <f>'CASE DATA'!F12</f>
        <v>0</v>
      </c>
      <c r="G188" s="70">
        <f>'CASE DATA'!G12</f>
        <v>0</v>
      </c>
      <c r="H188" s="71">
        <f>'CASE DATA'!H12</f>
        <v>0</v>
      </c>
    </row>
    <row r="189" spans="1:8" x14ac:dyDescent="0.3">
      <c r="A189" s="46" t="s">
        <v>17</v>
      </c>
      <c r="B189" s="25">
        <f>'CASE DATA'!I12</f>
        <v>0</v>
      </c>
      <c r="C189" s="26" t="s">
        <v>20</v>
      </c>
      <c r="D189" s="29">
        <f>'CASE DATA'!L12</f>
        <v>0</v>
      </c>
      <c r="E189" s="31" t="s">
        <v>23</v>
      </c>
      <c r="F189" s="34">
        <f>'CASE DATA'!O12</f>
        <v>0</v>
      </c>
      <c r="G189" s="36" t="s">
        <v>65</v>
      </c>
      <c r="H189" s="47">
        <f>'CASE DATA'!R12</f>
        <v>0</v>
      </c>
    </row>
    <row r="190" spans="1:8" x14ac:dyDescent="0.3">
      <c r="A190" s="48" t="s">
        <v>66</v>
      </c>
      <c r="B190" s="25">
        <f>'CASE DATA'!J12</f>
        <v>0</v>
      </c>
      <c r="C190" s="27" t="s">
        <v>21</v>
      </c>
      <c r="D190" s="29">
        <f>'CASE DATA'!M12</f>
        <v>0</v>
      </c>
      <c r="E190" s="32" t="s">
        <v>24</v>
      </c>
      <c r="F190" s="34">
        <f>'CASE DATA'!P12</f>
        <v>0</v>
      </c>
      <c r="G190" s="37" t="s">
        <v>26</v>
      </c>
      <c r="H190" s="47">
        <f>'CASE DATA'!S12</f>
        <v>0</v>
      </c>
    </row>
    <row r="191" spans="1:8" x14ac:dyDescent="0.3">
      <c r="A191" s="49" t="s">
        <v>19</v>
      </c>
      <c r="B191" s="25">
        <f>'CASE DATA'!K12</f>
        <v>0</v>
      </c>
      <c r="C191" s="28" t="s">
        <v>22</v>
      </c>
      <c r="D191" s="30">
        <f>'CASE DATA'!N12</f>
        <v>0</v>
      </c>
      <c r="E191" s="33" t="s">
        <v>25</v>
      </c>
      <c r="F191" s="35">
        <f>'CASE DATA'!Q12</f>
        <v>0</v>
      </c>
      <c r="G191" s="21"/>
      <c r="H191" s="50"/>
    </row>
    <row r="192" spans="1:8" x14ac:dyDescent="0.3">
      <c r="A192" s="51" t="s">
        <v>9</v>
      </c>
      <c r="B192" s="254">
        <f>'CASE DATA'!T12</f>
        <v>0</v>
      </c>
      <c r="C192" s="255"/>
      <c r="D192" s="255"/>
      <c r="E192" s="255"/>
      <c r="F192" s="255"/>
      <c r="G192" s="255"/>
      <c r="H192" s="256"/>
    </row>
    <row r="193" spans="1:8" ht="18" x14ac:dyDescent="0.35">
      <c r="A193" s="242" t="s">
        <v>67</v>
      </c>
      <c r="B193" s="243"/>
      <c r="C193" s="243"/>
      <c r="D193" s="243"/>
      <c r="E193" s="243"/>
      <c r="F193" s="243"/>
      <c r="G193" s="243"/>
      <c r="H193" s="257"/>
    </row>
    <row r="194" spans="1:8" ht="28.8" x14ac:dyDescent="0.3">
      <c r="A194" s="52" t="s">
        <v>37</v>
      </c>
      <c r="B194" s="38" t="s">
        <v>68</v>
      </c>
      <c r="C194" s="39" t="s">
        <v>40</v>
      </c>
      <c r="D194" s="39" t="s">
        <v>41</v>
      </c>
      <c r="E194" s="39" t="s">
        <v>42</v>
      </c>
      <c r="F194" s="40" t="s">
        <v>43</v>
      </c>
      <c r="G194" s="19" t="s">
        <v>69</v>
      </c>
      <c r="H194" s="53"/>
    </row>
    <row r="195" spans="1:8" x14ac:dyDescent="0.3">
      <c r="A195" s="54" t="str">
        <f>EXPUNGEMENT!D11</f>
        <v>NO</v>
      </c>
      <c r="B195" s="54" t="str">
        <f>EXPUNGEMENT!G11</f>
        <v>N/A</v>
      </c>
      <c r="C195" s="128" t="str">
        <f>EXPUNGEMENT!H11</f>
        <v>NO</v>
      </c>
      <c r="D195" s="128" t="str">
        <f>EXPUNGEMENT!I11</f>
        <v>N/A</v>
      </c>
      <c r="E195" s="128" t="str">
        <f>EXPUNGEMENT!J11</f>
        <v>N/A</v>
      </c>
      <c r="F195" s="128" t="str">
        <f>EXPUNGEMENT!K11</f>
        <v>N/A</v>
      </c>
      <c r="G195" s="22"/>
      <c r="H195" s="55"/>
    </row>
    <row r="196" spans="1:8" x14ac:dyDescent="0.3">
      <c r="A196" s="56" t="s">
        <v>47</v>
      </c>
      <c r="B196" s="41" t="s">
        <v>70</v>
      </c>
      <c r="C196" s="42" t="s">
        <v>41</v>
      </c>
      <c r="D196" s="42" t="s">
        <v>42</v>
      </c>
      <c r="E196" s="22"/>
      <c r="F196" s="22"/>
      <c r="G196" s="22"/>
      <c r="H196" s="55"/>
    </row>
    <row r="197" spans="1:8" x14ac:dyDescent="0.3">
      <c r="A197" s="57" t="str">
        <f>EXPUNGEMENT!R11</f>
        <v>NO</v>
      </c>
      <c r="B197" s="57" t="str">
        <f>EXPUNGEMENT!S11</f>
        <v>N/A</v>
      </c>
      <c r="C197" s="57" t="str">
        <f>EXPUNGEMENT!T11</f>
        <v>N/A</v>
      </c>
      <c r="D197" s="57" t="str">
        <f>EXPUNGEMENT!U11</f>
        <v>N/A</v>
      </c>
      <c r="E197" s="22"/>
      <c r="F197" s="22"/>
      <c r="G197" s="22"/>
      <c r="H197" s="55"/>
    </row>
    <row r="198" spans="1:8" ht="18" x14ac:dyDescent="0.35">
      <c r="A198" s="242" t="s">
        <v>71</v>
      </c>
      <c r="B198" s="243"/>
      <c r="C198" s="243"/>
      <c r="D198" s="243"/>
      <c r="E198" s="243"/>
      <c r="F198" s="244"/>
      <c r="G198" s="245">
        <v>9</v>
      </c>
      <c r="H198" s="246"/>
    </row>
    <row r="199" spans="1:8" x14ac:dyDescent="0.3">
      <c r="A199" s="58" t="s">
        <v>27</v>
      </c>
      <c r="B199" s="20">
        <f>BANKRUPTCY!C11</f>
        <v>0</v>
      </c>
      <c r="C199" s="43" t="s">
        <v>52</v>
      </c>
      <c r="D199" s="20">
        <f>BANKRUPTCY!D12</f>
        <v>0</v>
      </c>
      <c r="E199" s="43" t="s">
        <v>53</v>
      </c>
      <c r="F199" s="23">
        <f>BANKRUPTCY!E12</f>
        <v>0</v>
      </c>
      <c r="G199" s="247"/>
      <c r="H199" s="248"/>
    </row>
    <row r="200" spans="1:8" ht="18" x14ac:dyDescent="0.35">
      <c r="A200" s="242" t="s">
        <v>72</v>
      </c>
      <c r="B200" s="243"/>
      <c r="C200" s="243"/>
      <c r="D200" s="243"/>
      <c r="E200" s="243"/>
      <c r="F200" s="244"/>
      <c r="G200" s="247"/>
      <c r="H200" s="248"/>
    </row>
    <row r="201" spans="1:8" x14ac:dyDescent="0.3">
      <c r="A201" s="58" t="s">
        <v>27</v>
      </c>
      <c r="B201" s="20">
        <f>SOL!C12</f>
        <v>0</v>
      </c>
      <c r="C201" s="43" t="s">
        <v>52</v>
      </c>
      <c r="D201" s="20">
        <f>SOL!D12</f>
        <v>0</v>
      </c>
      <c r="E201" s="43" t="s">
        <v>53</v>
      </c>
      <c r="F201" s="23">
        <f>SOL!E12</f>
        <v>0</v>
      </c>
      <c r="G201" s="247"/>
      <c r="H201" s="248"/>
    </row>
    <row r="202" spans="1:8" ht="18" x14ac:dyDescent="0.35">
      <c r="A202" s="242" t="s">
        <v>73</v>
      </c>
      <c r="B202" s="243"/>
      <c r="C202" s="243"/>
      <c r="D202" s="243"/>
      <c r="E202" s="45"/>
      <c r="F202" s="44"/>
      <c r="G202" s="247"/>
      <c r="H202" s="248"/>
    </row>
    <row r="203" spans="1:8" x14ac:dyDescent="0.3">
      <c r="A203" s="58" t="s">
        <v>58</v>
      </c>
      <c r="B203" s="20">
        <f>EXEMPTIONS!C12</f>
        <v>0</v>
      </c>
      <c r="C203" s="43" t="s">
        <v>59</v>
      </c>
      <c r="D203" s="20">
        <f>EXEMPTIONS!D12</f>
        <v>0</v>
      </c>
      <c r="E203" s="24"/>
      <c r="F203" s="24"/>
      <c r="G203" s="247"/>
      <c r="H203" s="248"/>
    </row>
    <row r="204" spans="1:8" ht="18" x14ac:dyDescent="0.35">
      <c r="A204" s="242" t="s">
        <v>74</v>
      </c>
      <c r="B204" s="243"/>
      <c r="C204" s="243"/>
      <c r="D204" s="243"/>
      <c r="E204" s="45"/>
      <c r="F204" s="45"/>
      <c r="G204" s="249"/>
      <c r="H204" s="250"/>
    </row>
    <row r="205" spans="1:8" ht="15" thickBot="1" x14ac:dyDescent="0.35">
      <c r="A205" s="59" t="s">
        <v>55</v>
      </c>
      <c r="B205" s="60" t="e">
        <f>#REF!</f>
        <v>#REF!</v>
      </c>
      <c r="C205" s="61" t="s">
        <v>56</v>
      </c>
      <c r="D205" s="60" t="e">
        <f>#REF!</f>
        <v>#REF!</v>
      </c>
      <c r="E205" s="251"/>
      <c r="F205" s="252"/>
      <c r="G205" s="252"/>
      <c r="H205" s="253"/>
    </row>
    <row r="209" spans="1:8" ht="15" thickBot="1" x14ac:dyDescent="0.35">
      <c r="A209" s="167"/>
      <c r="B209" s="167"/>
      <c r="C209" s="167"/>
      <c r="D209" s="167"/>
      <c r="E209" s="167"/>
      <c r="F209" s="167"/>
      <c r="G209" s="167"/>
      <c r="H209" s="167"/>
    </row>
    <row r="210" spans="1:8" ht="18" customHeight="1" x14ac:dyDescent="0.3">
      <c r="A210" s="68" t="s">
        <v>10</v>
      </c>
      <c r="B210" s="65" t="s">
        <v>11</v>
      </c>
      <c r="C210" s="65" t="s">
        <v>64</v>
      </c>
      <c r="D210" s="65" t="s">
        <v>12</v>
      </c>
      <c r="E210" s="65" t="s">
        <v>54</v>
      </c>
      <c r="F210" s="65" t="s">
        <v>13</v>
      </c>
      <c r="G210" s="65" t="s">
        <v>14</v>
      </c>
      <c r="H210" s="67" t="s">
        <v>15</v>
      </c>
    </row>
    <row r="211" spans="1:8" ht="17.399999999999999" x14ac:dyDescent="0.35">
      <c r="A211" s="69">
        <f>'CASE DATA'!A13</f>
        <v>0</v>
      </c>
      <c r="B211" s="70">
        <f>'CASE DATA'!B13</f>
        <v>0</v>
      </c>
      <c r="C211" s="72" t="e">
        <f>'CASE DATA'!#REF!</f>
        <v>#REF!</v>
      </c>
      <c r="D211" s="72">
        <f>'CASE DATA'!C13</f>
        <v>0</v>
      </c>
      <c r="E211" s="70">
        <f>'CASE DATA'!E13</f>
        <v>0</v>
      </c>
      <c r="F211" s="70">
        <f>'CASE DATA'!F13</f>
        <v>0</v>
      </c>
      <c r="G211" s="70">
        <f>'CASE DATA'!G13</f>
        <v>0</v>
      </c>
      <c r="H211" s="71">
        <f>'CASE DATA'!H13</f>
        <v>0</v>
      </c>
    </row>
    <row r="212" spans="1:8" x14ac:dyDescent="0.3">
      <c r="A212" s="46" t="s">
        <v>17</v>
      </c>
      <c r="B212" s="25">
        <f>'CASE DATA'!I13</f>
        <v>0</v>
      </c>
      <c r="C212" s="26" t="s">
        <v>20</v>
      </c>
      <c r="D212" s="29">
        <f>'CASE DATA'!L13</f>
        <v>0</v>
      </c>
      <c r="E212" s="31" t="s">
        <v>23</v>
      </c>
      <c r="F212" s="34">
        <f>'CASE DATA'!O13</f>
        <v>0</v>
      </c>
      <c r="G212" s="36" t="s">
        <v>65</v>
      </c>
      <c r="H212" s="47">
        <f>'CASE DATA'!R13</f>
        <v>0</v>
      </c>
    </row>
    <row r="213" spans="1:8" x14ac:dyDescent="0.3">
      <c r="A213" s="48" t="s">
        <v>66</v>
      </c>
      <c r="B213" s="25">
        <f>'CASE DATA'!J13</f>
        <v>0</v>
      </c>
      <c r="C213" s="27" t="s">
        <v>21</v>
      </c>
      <c r="D213" s="29">
        <f>'CASE DATA'!M13</f>
        <v>0</v>
      </c>
      <c r="E213" s="32" t="s">
        <v>24</v>
      </c>
      <c r="F213" s="34">
        <f>'CASE DATA'!P13</f>
        <v>0</v>
      </c>
      <c r="G213" s="37" t="s">
        <v>26</v>
      </c>
      <c r="H213" s="47">
        <f>'CASE DATA'!S13</f>
        <v>0</v>
      </c>
    </row>
    <row r="214" spans="1:8" x14ac:dyDescent="0.3">
      <c r="A214" s="49" t="s">
        <v>19</v>
      </c>
      <c r="B214" s="25">
        <f>'CASE DATA'!K13</f>
        <v>0</v>
      </c>
      <c r="C214" s="28" t="s">
        <v>22</v>
      </c>
      <c r="D214" s="30">
        <f>'CASE DATA'!N13</f>
        <v>0</v>
      </c>
      <c r="E214" s="33" t="s">
        <v>25</v>
      </c>
      <c r="F214" s="35">
        <f>'CASE DATA'!Q13</f>
        <v>0</v>
      </c>
      <c r="G214" s="21"/>
      <c r="H214" s="50"/>
    </row>
    <row r="215" spans="1:8" x14ac:dyDescent="0.3">
      <c r="A215" s="51" t="s">
        <v>9</v>
      </c>
      <c r="B215" s="254">
        <f>'CASE DATA'!T13</f>
        <v>0</v>
      </c>
      <c r="C215" s="255"/>
      <c r="D215" s="255"/>
      <c r="E215" s="255"/>
      <c r="F215" s="255"/>
      <c r="G215" s="255"/>
      <c r="H215" s="256"/>
    </row>
    <row r="216" spans="1:8" ht="18" x14ac:dyDescent="0.35">
      <c r="A216" s="242" t="s">
        <v>67</v>
      </c>
      <c r="B216" s="243"/>
      <c r="C216" s="243"/>
      <c r="D216" s="243"/>
      <c r="E216" s="243"/>
      <c r="F216" s="243"/>
      <c r="G216" s="243"/>
      <c r="H216" s="257"/>
    </row>
    <row r="217" spans="1:8" ht="28.8" x14ac:dyDescent="0.3">
      <c r="A217" s="52" t="s">
        <v>37</v>
      </c>
      <c r="B217" s="38" t="s">
        <v>68</v>
      </c>
      <c r="C217" s="39" t="s">
        <v>40</v>
      </c>
      <c r="D217" s="39" t="s">
        <v>41</v>
      </c>
      <c r="E217" s="39" t="s">
        <v>42</v>
      </c>
      <c r="F217" s="40" t="s">
        <v>43</v>
      </c>
      <c r="G217" s="19" t="s">
        <v>69</v>
      </c>
      <c r="H217" s="53"/>
    </row>
    <row r="218" spans="1:8" x14ac:dyDescent="0.3">
      <c r="A218" s="54" t="str">
        <f>EXPUNGEMENT!D12</f>
        <v>NO</v>
      </c>
      <c r="B218" s="54" t="str">
        <f>EXPUNGEMENT!G12</f>
        <v>N/A</v>
      </c>
      <c r="C218" s="128" t="str">
        <f>EXPUNGEMENT!H12</f>
        <v>NO</v>
      </c>
      <c r="D218" s="128" t="str">
        <f>EXPUNGEMENT!I12</f>
        <v>N/A</v>
      </c>
      <c r="E218" s="128" t="str">
        <f>EXPUNGEMENT!J12</f>
        <v>N/A</v>
      </c>
      <c r="F218" s="128" t="str">
        <f>EXPUNGEMENT!K12</f>
        <v>N/A</v>
      </c>
      <c r="G218" s="22"/>
      <c r="H218" s="55"/>
    </row>
    <row r="219" spans="1:8" x14ac:dyDescent="0.3">
      <c r="A219" s="56" t="s">
        <v>47</v>
      </c>
      <c r="B219" s="41" t="s">
        <v>70</v>
      </c>
      <c r="C219" s="42" t="s">
        <v>41</v>
      </c>
      <c r="D219" s="42" t="s">
        <v>42</v>
      </c>
      <c r="E219" s="22"/>
      <c r="F219" s="22"/>
      <c r="G219" s="22"/>
      <c r="H219" s="55"/>
    </row>
    <row r="220" spans="1:8" x14ac:dyDescent="0.3">
      <c r="A220" s="57" t="str">
        <f>EXPUNGEMENT!R12</f>
        <v>NO</v>
      </c>
      <c r="B220" s="57" t="str">
        <f>EXPUNGEMENT!S12</f>
        <v>N/A</v>
      </c>
      <c r="C220" s="57" t="str">
        <f>EXPUNGEMENT!T12</f>
        <v>N/A</v>
      </c>
      <c r="D220" s="57" t="str">
        <f>EXPUNGEMENT!U12</f>
        <v>N/A</v>
      </c>
      <c r="E220" s="22"/>
      <c r="F220" s="22"/>
      <c r="G220" s="22"/>
      <c r="H220" s="55"/>
    </row>
    <row r="221" spans="1:8" ht="18.75" customHeight="1" x14ac:dyDescent="0.35">
      <c r="A221" s="242" t="s">
        <v>71</v>
      </c>
      <c r="B221" s="243"/>
      <c r="C221" s="243"/>
      <c r="D221" s="243"/>
      <c r="E221" s="243"/>
      <c r="F221" s="244"/>
      <c r="G221" s="245">
        <v>10</v>
      </c>
      <c r="H221" s="246"/>
    </row>
    <row r="222" spans="1:8" ht="15" customHeight="1" x14ac:dyDescent="0.3">
      <c r="A222" s="58" t="s">
        <v>27</v>
      </c>
      <c r="B222" s="20">
        <f>BANKRUPTCY!C13</f>
        <v>0</v>
      </c>
      <c r="C222" s="43" t="s">
        <v>52</v>
      </c>
      <c r="D222" s="20">
        <f>BANKRUPTCY!D13</f>
        <v>0</v>
      </c>
      <c r="E222" s="43" t="s">
        <v>53</v>
      </c>
      <c r="F222" s="23">
        <f>BANKRUPTCY!E13</f>
        <v>0</v>
      </c>
      <c r="G222" s="247"/>
      <c r="H222" s="248"/>
    </row>
    <row r="223" spans="1:8" ht="18.75" customHeight="1" x14ac:dyDescent="0.35">
      <c r="A223" s="242" t="s">
        <v>72</v>
      </c>
      <c r="B223" s="243"/>
      <c r="C223" s="243"/>
      <c r="D223" s="243"/>
      <c r="E223" s="243"/>
      <c r="F223" s="244"/>
      <c r="G223" s="247"/>
      <c r="H223" s="248"/>
    </row>
    <row r="224" spans="1:8" ht="15" customHeight="1" x14ac:dyDescent="0.3">
      <c r="A224" s="58" t="s">
        <v>27</v>
      </c>
      <c r="B224" s="20">
        <f>SOL!C13</f>
        <v>0</v>
      </c>
      <c r="C224" s="43" t="s">
        <v>52</v>
      </c>
      <c r="D224" s="20">
        <f>SOL!D13</f>
        <v>0</v>
      </c>
      <c r="E224" s="43" t="s">
        <v>53</v>
      </c>
      <c r="F224" s="23">
        <f>SOL!E13</f>
        <v>0</v>
      </c>
      <c r="G224" s="247"/>
      <c r="H224" s="248"/>
    </row>
    <row r="225" spans="1:8" ht="18.75" customHeight="1" x14ac:dyDescent="0.35">
      <c r="A225" s="242" t="s">
        <v>73</v>
      </c>
      <c r="B225" s="243"/>
      <c r="C225" s="243"/>
      <c r="D225" s="243"/>
      <c r="E225" s="45"/>
      <c r="F225" s="44"/>
      <c r="G225" s="247"/>
      <c r="H225" s="248"/>
    </row>
    <row r="226" spans="1:8" ht="15" customHeight="1" x14ac:dyDescent="0.3">
      <c r="A226" s="58" t="s">
        <v>58</v>
      </c>
      <c r="B226" s="20">
        <f>EXEMPTIONS!C13</f>
        <v>0</v>
      </c>
      <c r="C226" s="43" t="s">
        <v>59</v>
      </c>
      <c r="D226" s="20">
        <f>EXEMPTIONS!D13</f>
        <v>0</v>
      </c>
      <c r="E226" s="24"/>
      <c r="F226" s="24"/>
      <c r="G226" s="247"/>
      <c r="H226" s="248"/>
    </row>
    <row r="227" spans="1:8" ht="18.75" customHeight="1" x14ac:dyDescent="0.35">
      <c r="A227" s="242" t="s">
        <v>74</v>
      </c>
      <c r="B227" s="243"/>
      <c r="C227" s="243"/>
      <c r="D227" s="243"/>
      <c r="E227" s="45"/>
      <c r="F227" s="45"/>
      <c r="G227" s="249"/>
      <c r="H227" s="250"/>
    </row>
    <row r="228" spans="1:8" ht="15" thickBot="1" x14ac:dyDescent="0.35">
      <c r="A228" s="59" t="s">
        <v>55</v>
      </c>
      <c r="B228" s="60" t="e">
        <f>#REF!</f>
        <v>#REF!</v>
      </c>
      <c r="C228" s="61" t="s">
        <v>56</v>
      </c>
      <c r="D228" s="60" t="e">
        <f>#REF!</f>
        <v>#REF!</v>
      </c>
      <c r="E228" s="251"/>
      <c r="F228" s="252"/>
      <c r="G228" s="252"/>
      <c r="H228" s="253"/>
    </row>
    <row r="232" spans="1:8" ht="15" thickBot="1" x14ac:dyDescent="0.35">
      <c r="A232" s="167"/>
      <c r="B232" s="167"/>
      <c r="C232" s="167"/>
      <c r="D232" s="167"/>
      <c r="E232" s="167"/>
      <c r="F232" s="167"/>
      <c r="G232" s="167"/>
      <c r="H232" s="167"/>
    </row>
    <row r="233" spans="1:8" x14ac:dyDescent="0.3">
      <c r="A233" s="68" t="s">
        <v>10</v>
      </c>
      <c r="B233" s="65" t="s">
        <v>11</v>
      </c>
      <c r="C233" s="65" t="s">
        <v>64</v>
      </c>
      <c r="D233" s="65" t="s">
        <v>12</v>
      </c>
      <c r="E233" s="65" t="s">
        <v>54</v>
      </c>
      <c r="F233" s="65" t="s">
        <v>13</v>
      </c>
      <c r="G233" s="65" t="s">
        <v>14</v>
      </c>
      <c r="H233" s="67" t="s">
        <v>15</v>
      </c>
    </row>
    <row r="234" spans="1:8" ht="17.399999999999999" x14ac:dyDescent="0.35">
      <c r="A234" s="69">
        <f>'CASE DATA'!A14</f>
        <v>0</v>
      </c>
      <c r="B234" s="70">
        <f>'CASE DATA'!B14</f>
        <v>0</v>
      </c>
      <c r="C234" s="72" t="e">
        <f>'CASE DATA'!#REF!</f>
        <v>#REF!</v>
      </c>
      <c r="D234" s="72">
        <f>'CASE DATA'!C14</f>
        <v>0</v>
      </c>
      <c r="E234" s="70">
        <f>'CASE DATA'!E14</f>
        <v>0</v>
      </c>
      <c r="F234" s="70">
        <f>'CASE DATA'!F14</f>
        <v>0</v>
      </c>
      <c r="G234" s="70">
        <f>'CASE DATA'!G14</f>
        <v>0</v>
      </c>
      <c r="H234" s="71">
        <f>'CASE DATA'!H14</f>
        <v>0</v>
      </c>
    </row>
    <row r="235" spans="1:8" x14ac:dyDescent="0.3">
      <c r="A235" s="46" t="s">
        <v>17</v>
      </c>
      <c r="B235" s="25">
        <f>'CASE DATA'!I14</f>
        <v>0</v>
      </c>
      <c r="C235" s="26" t="s">
        <v>20</v>
      </c>
      <c r="D235" s="29">
        <f>'CASE DATA'!L14</f>
        <v>0</v>
      </c>
      <c r="E235" s="31" t="s">
        <v>23</v>
      </c>
      <c r="F235" s="34">
        <f>'CASE DATA'!O14</f>
        <v>0</v>
      </c>
      <c r="G235" s="36" t="s">
        <v>65</v>
      </c>
      <c r="H235" s="47">
        <f>'CASE DATA'!R14</f>
        <v>0</v>
      </c>
    </row>
    <row r="236" spans="1:8" x14ac:dyDescent="0.3">
      <c r="A236" s="48" t="s">
        <v>66</v>
      </c>
      <c r="B236" s="25">
        <f>'CASE DATA'!J14</f>
        <v>0</v>
      </c>
      <c r="C236" s="27" t="s">
        <v>21</v>
      </c>
      <c r="D236" s="29">
        <f>'CASE DATA'!M14</f>
        <v>0</v>
      </c>
      <c r="E236" s="32" t="s">
        <v>24</v>
      </c>
      <c r="F236" s="34">
        <f>'CASE DATA'!P14</f>
        <v>0</v>
      </c>
      <c r="G236" s="37" t="s">
        <v>26</v>
      </c>
      <c r="H236" s="47">
        <f>'CASE DATA'!S14</f>
        <v>0</v>
      </c>
    </row>
    <row r="237" spans="1:8" x14ac:dyDescent="0.3">
      <c r="A237" s="49" t="s">
        <v>19</v>
      </c>
      <c r="B237" s="25">
        <f>'CASE DATA'!K14</f>
        <v>0</v>
      </c>
      <c r="C237" s="28" t="s">
        <v>22</v>
      </c>
      <c r="D237" s="30">
        <f>'CASE DATA'!N14</f>
        <v>0</v>
      </c>
      <c r="E237" s="33" t="s">
        <v>25</v>
      </c>
      <c r="F237" s="35">
        <f>'CASE DATA'!Q14</f>
        <v>0</v>
      </c>
      <c r="G237" s="21"/>
      <c r="H237" s="50"/>
    </row>
    <row r="238" spans="1:8" x14ac:dyDescent="0.3">
      <c r="A238" s="51" t="s">
        <v>9</v>
      </c>
      <c r="B238" s="254">
        <f>'CASE DATA'!T14</f>
        <v>0</v>
      </c>
      <c r="C238" s="255"/>
      <c r="D238" s="255"/>
      <c r="E238" s="255"/>
      <c r="F238" s="255"/>
      <c r="G238" s="255"/>
      <c r="H238" s="256"/>
    </row>
    <row r="239" spans="1:8" ht="18" x14ac:dyDescent="0.35">
      <c r="A239" s="242" t="s">
        <v>67</v>
      </c>
      <c r="B239" s="243"/>
      <c r="C239" s="243"/>
      <c r="D239" s="243"/>
      <c r="E239" s="243"/>
      <c r="F239" s="243"/>
      <c r="G239" s="243"/>
      <c r="H239" s="257"/>
    </row>
    <row r="240" spans="1:8" ht="28.8" x14ac:dyDescent="0.3">
      <c r="A240" s="52" t="s">
        <v>37</v>
      </c>
      <c r="B240" s="38" t="s">
        <v>68</v>
      </c>
      <c r="C240" s="39" t="s">
        <v>40</v>
      </c>
      <c r="D240" s="39" t="s">
        <v>41</v>
      </c>
      <c r="E240" s="39" t="s">
        <v>42</v>
      </c>
      <c r="F240" s="40" t="s">
        <v>43</v>
      </c>
      <c r="G240" s="19" t="s">
        <v>69</v>
      </c>
      <c r="H240" s="53"/>
    </row>
    <row r="241" spans="1:8" x14ac:dyDescent="0.3">
      <c r="A241" s="54" t="str">
        <f>EXPUNGEMENT!D13</f>
        <v>NO</v>
      </c>
      <c r="B241" s="54" t="str">
        <f>EXPUNGEMENT!G13</f>
        <v>N/A</v>
      </c>
      <c r="C241" s="128" t="str">
        <f>EXPUNGEMENT!H13</f>
        <v>NO</v>
      </c>
      <c r="D241" s="128" t="str">
        <f>EXPUNGEMENT!I13</f>
        <v>N/A</v>
      </c>
      <c r="E241" s="128" t="str">
        <f>EXPUNGEMENT!J13</f>
        <v>N/A</v>
      </c>
      <c r="F241" s="128" t="str">
        <f>EXPUNGEMENT!K13</f>
        <v>N/A</v>
      </c>
      <c r="G241" s="22"/>
      <c r="H241" s="55"/>
    </row>
    <row r="242" spans="1:8" x14ac:dyDescent="0.3">
      <c r="A242" s="56" t="s">
        <v>47</v>
      </c>
      <c r="B242" s="41" t="s">
        <v>70</v>
      </c>
      <c r="C242" s="42" t="s">
        <v>41</v>
      </c>
      <c r="D242" s="42" t="s">
        <v>42</v>
      </c>
      <c r="E242" s="22"/>
      <c r="F242" s="22"/>
      <c r="G242" s="22"/>
      <c r="H242" s="55"/>
    </row>
    <row r="243" spans="1:8" x14ac:dyDescent="0.3">
      <c r="A243" s="57" t="str">
        <f>EXPUNGEMENT!R13</f>
        <v>NO</v>
      </c>
      <c r="B243" s="57" t="str">
        <f>EXPUNGEMENT!S13</f>
        <v>N/A</v>
      </c>
      <c r="C243" s="57" t="str">
        <f>EXPUNGEMENT!T13</f>
        <v>N/A</v>
      </c>
      <c r="D243" s="57" t="str">
        <f>EXPUNGEMENT!U13</f>
        <v>N/A</v>
      </c>
      <c r="E243" s="22"/>
      <c r="F243" s="22"/>
      <c r="G243" s="22"/>
      <c r="H243" s="55"/>
    </row>
    <row r="244" spans="1:8" ht="18.75" customHeight="1" x14ac:dyDescent="0.35">
      <c r="A244" s="242" t="s">
        <v>71</v>
      </c>
      <c r="B244" s="243"/>
      <c r="C244" s="243"/>
      <c r="D244" s="243"/>
      <c r="E244" s="243"/>
      <c r="F244" s="244"/>
      <c r="G244" s="245">
        <v>11</v>
      </c>
      <c r="H244" s="246"/>
    </row>
    <row r="245" spans="1:8" ht="15" customHeight="1" x14ac:dyDescent="0.3">
      <c r="A245" s="58" t="s">
        <v>27</v>
      </c>
      <c r="B245" s="20">
        <f>BANKRUPTCY!C14</f>
        <v>0</v>
      </c>
      <c r="C245" s="43" t="s">
        <v>52</v>
      </c>
      <c r="D245" s="20">
        <f>BANKRUPTCY!D14</f>
        <v>0</v>
      </c>
      <c r="E245" s="43" t="s">
        <v>53</v>
      </c>
      <c r="F245" s="23">
        <f>BANKRUPTCY!E14</f>
        <v>0</v>
      </c>
      <c r="G245" s="247"/>
      <c r="H245" s="248"/>
    </row>
    <row r="246" spans="1:8" ht="18.75" customHeight="1" x14ac:dyDescent="0.35">
      <c r="A246" s="242" t="s">
        <v>72</v>
      </c>
      <c r="B246" s="243"/>
      <c r="C246" s="243"/>
      <c r="D246" s="243"/>
      <c r="E246" s="243"/>
      <c r="F246" s="244"/>
      <c r="G246" s="247"/>
      <c r="H246" s="248"/>
    </row>
    <row r="247" spans="1:8" ht="15" customHeight="1" x14ac:dyDescent="0.3">
      <c r="A247" s="58" t="s">
        <v>27</v>
      </c>
      <c r="B247" s="20">
        <f>SOL!C14</f>
        <v>0</v>
      </c>
      <c r="C247" s="43" t="s">
        <v>52</v>
      </c>
      <c r="D247" s="20">
        <f>SOL!D14</f>
        <v>0</v>
      </c>
      <c r="E247" s="43" t="s">
        <v>53</v>
      </c>
      <c r="F247" s="23">
        <f>SOL!E14</f>
        <v>0</v>
      </c>
      <c r="G247" s="247"/>
      <c r="H247" s="248"/>
    </row>
    <row r="248" spans="1:8" ht="18.75" customHeight="1" x14ac:dyDescent="0.35">
      <c r="A248" s="242" t="s">
        <v>73</v>
      </c>
      <c r="B248" s="243"/>
      <c r="C248" s="243"/>
      <c r="D248" s="243"/>
      <c r="E248" s="45"/>
      <c r="F248" s="44"/>
      <c r="G248" s="247"/>
      <c r="H248" s="248"/>
    </row>
    <row r="249" spans="1:8" ht="15" customHeight="1" x14ac:dyDescent="0.3">
      <c r="A249" s="58" t="s">
        <v>58</v>
      </c>
      <c r="B249" s="20">
        <f>EXEMPTIONS!C14</f>
        <v>0</v>
      </c>
      <c r="C249" s="43" t="s">
        <v>59</v>
      </c>
      <c r="D249" s="20">
        <f>EXEMPTIONS!D14</f>
        <v>0</v>
      </c>
      <c r="E249" s="24"/>
      <c r="F249" s="24"/>
      <c r="G249" s="247"/>
      <c r="H249" s="248"/>
    </row>
    <row r="250" spans="1:8" ht="18.75" customHeight="1" x14ac:dyDescent="0.35">
      <c r="A250" s="242" t="s">
        <v>74</v>
      </c>
      <c r="B250" s="243"/>
      <c r="C250" s="243"/>
      <c r="D250" s="243"/>
      <c r="E250" s="45"/>
      <c r="F250" s="45"/>
      <c r="G250" s="249"/>
      <c r="H250" s="250"/>
    </row>
    <row r="251" spans="1:8" ht="15" thickBot="1" x14ac:dyDescent="0.35">
      <c r="A251" s="59" t="s">
        <v>55</v>
      </c>
      <c r="B251" s="60" t="e">
        <f>#REF!</f>
        <v>#REF!</v>
      </c>
      <c r="C251" s="61" t="s">
        <v>56</v>
      </c>
      <c r="D251" s="60" t="e">
        <f>#REF!</f>
        <v>#REF!</v>
      </c>
      <c r="E251" s="251"/>
      <c r="F251" s="252"/>
      <c r="G251" s="252"/>
      <c r="H251" s="253"/>
    </row>
    <row r="255" spans="1:8" ht="15" thickBot="1" x14ac:dyDescent="0.35">
      <c r="A255" s="167"/>
      <c r="B255" s="167"/>
      <c r="C255" s="167"/>
      <c r="D255" s="167"/>
      <c r="E255" s="167"/>
      <c r="F255" s="167"/>
      <c r="G255" s="167"/>
      <c r="H255" s="167"/>
    </row>
    <row r="256" spans="1:8" x14ac:dyDescent="0.3">
      <c r="A256" s="68" t="s">
        <v>10</v>
      </c>
      <c r="B256" s="65" t="s">
        <v>11</v>
      </c>
      <c r="C256" s="65" t="s">
        <v>64</v>
      </c>
      <c r="D256" s="65" t="s">
        <v>12</v>
      </c>
      <c r="E256" s="65" t="s">
        <v>54</v>
      </c>
      <c r="F256" s="65" t="s">
        <v>13</v>
      </c>
      <c r="G256" s="65" t="s">
        <v>14</v>
      </c>
      <c r="H256" s="67" t="s">
        <v>15</v>
      </c>
    </row>
    <row r="257" spans="1:8" ht="17.399999999999999" x14ac:dyDescent="0.35">
      <c r="A257" s="69">
        <f>'CASE DATA'!A15</f>
        <v>0</v>
      </c>
      <c r="B257" s="70">
        <f>'CASE DATA'!B15</f>
        <v>0</v>
      </c>
      <c r="C257" s="72" t="e">
        <f>'CASE DATA'!#REF!</f>
        <v>#REF!</v>
      </c>
      <c r="D257" s="72">
        <f>'CASE DATA'!C15</f>
        <v>0</v>
      </c>
      <c r="E257" s="70">
        <f>'CASE DATA'!E15</f>
        <v>0</v>
      </c>
      <c r="F257" s="70">
        <f>'CASE DATA'!F15</f>
        <v>0</v>
      </c>
      <c r="G257" s="70">
        <f>'CASE DATA'!G15</f>
        <v>0</v>
      </c>
      <c r="H257" s="71">
        <f>'CASE DATA'!H15</f>
        <v>0</v>
      </c>
    </row>
    <row r="258" spans="1:8" x14ac:dyDescent="0.3">
      <c r="A258" s="46" t="s">
        <v>17</v>
      </c>
      <c r="B258" s="25">
        <f>'CASE DATA'!I15</f>
        <v>0</v>
      </c>
      <c r="C258" s="26" t="s">
        <v>20</v>
      </c>
      <c r="D258" s="29">
        <f>'CASE DATA'!L15</f>
        <v>0</v>
      </c>
      <c r="E258" s="31" t="s">
        <v>23</v>
      </c>
      <c r="F258" s="34">
        <f>'CASE DATA'!O15</f>
        <v>0</v>
      </c>
      <c r="G258" s="36" t="s">
        <v>65</v>
      </c>
      <c r="H258" s="47">
        <f>'CASE DATA'!R15</f>
        <v>0</v>
      </c>
    </row>
    <row r="259" spans="1:8" x14ac:dyDescent="0.3">
      <c r="A259" s="48" t="s">
        <v>66</v>
      </c>
      <c r="B259" s="25">
        <f>'CASE DATA'!J15</f>
        <v>0</v>
      </c>
      <c r="C259" s="27" t="s">
        <v>21</v>
      </c>
      <c r="D259" s="29">
        <f>'CASE DATA'!M15</f>
        <v>0</v>
      </c>
      <c r="E259" s="32" t="s">
        <v>24</v>
      </c>
      <c r="F259" s="34">
        <f>'CASE DATA'!P15</f>
        <v>0</v>
      </c>
      <c r="G259" s="37" t="s">
        <v>26</v>
      </c>
      <c r="H259" s="47">
        <f>'CASE DATA'!S15</f>
        <v>0</v>
      </c>
    </row>
    <row r="260" spans="1:8" x14ac:dyDescent="0.3">
      <c r="A260" s="49" t="s">
        <v>19</v>
      </c>
      <c r="B260" s="25">
        <f>'CASE DATA'!K15</f>
        <v>0</v>
      </c>
      <c r="C260" s="28" t="s">
        <v>22</v>
      </c>
      <c r="D260" s="30">
        <f>'CASE DATA'!N15</f>
        <v>0</v>
      </c>
      <c r="E260" s="33" t="s">
        <v>25</v>
      </c>
      <c r="F260" s="35">
        <f>'CASE DATA'!Q15</f>
        <v>0</v>
      </c>
      <c r="G260" s="21"/>
      <c r="H260" s="50"/>
    </row>
    <row r="261" spans="1:8" x14ac:dyDescent="0.3">
      <c r="A261" s="51" t="s">
        <v>9</v>
      </c>
      <c r="B261" s="254">
        <f>'CASE DATA'!T15</f>
        <v>0</v>
      </c>
      <c r="C261" s="255"/>
      <c r="D261" s="255"/>
      <c r="E261" s="255"/>
      <c r="F261" s="255"/>
      <c r="G261" s="255"/>
      <c r="H261" s="256"/>
    </row>
    <row r="262" spans="1:8" ht="18" x14ac:dyDescent="0.35">
      <c r="A262" s="242" t="s">
        <v>67</v>
      </c>
      <c r="B262" s="243"/>
      <c r="C262" s="243"/>
      <c r="D262" s="243"/>
      <c r="E262" s="243"/>
      <c r="F262" s="243"/>
      <c r="G262" s="243"/>
      <c r="H262" s="257"/>
    </row>
    <row r="263" spans="1:8" ht="28.8" x14ac:dyDescent="0.3">
      <c r="A263" s="52" t="s">
        <v>37</v>
      </c>
      <c r="B263" s="38" t="s">
        <v>68</v>
      </c>
      <c r="C263" s="39" t="s">
        <v>40</v>
      </c>
      <c r="D263" s="39" t="s">
        <v>41</v>
      </c>
      <c r="E263" s="39" t="s">
        <v>42</v>
      </c>
      <c r="F263" s="40" t="s">
        <v>43</v>
      </c>
      <c r="G263" s="19" t="s">
        <v>69</v>
      </c>
      <c r="H263" s="53"/>
    </row>
    <row r="264" spans="1:8" x14ac:dyDescent="0.3">
      <c r="A264" s="54" t="str">
        <f>EXPUNGEMENT!D14</f>
        <v>NO</v>
      </c>
      <c r="B264" s="54" t="str">
        <f>EXPUNGEMENT!G14</f>
        <v>N/A</v>
      </c>
      <c r="C264" s="128" t="str">
        <f>EXPUNGEMENT!H14</f>
        <v>NO</v>
      </c>
      <c r="D264" s="128" t="str">
        <f>EXPUNGEMENT!I14</f>
        <v>N/A</v>
      </c>
      <c r="E264" s="128" t="str">
        <f>EXPUNGEMENT!J14</f>
        <v>N/A</v>
      </c>
      <c r="F264" s="128" t="str">
        <f>EXPUNGEMENT!K14</f>
        <v>N/A</v>
      </c>
      <c r="G264" s="22"/>
      <c r="H264" s="55"/>
    </row>
    <row r="265" spans="1:8" x14ac:dyDescent="0.3">
      <c r="A265" s="56" t="s">
        <v>47</v>
      </c>
      <c r="B265" s="41" t="s">
        <v>70</v>
      </c>
      <c r="C265" s="42" t="s">
        <v>41</v>
      </c>
      <c r="D265" s="42" t="s">
        <v>42</v>
      </c>
      <c r="E265" s="22"/>
      <c r="F265" s="22"/>
      <c r="G265" s="22"/>
      <c r="H265" s="55"/>
    </row>
    <row r="266" spans="1:8" x14ac:dyDescent="0.3">
      <c r="A266" s="57" t="str">
        <f>EXPUNGEMENT!R14</f>
        <v>NO</v>
      </c>
      <c r="B266" s="57" t="str">
        <f>EXPUNGEMENT!S14</f>
        <v>N/A</v>
      </c>
      <c r="C266" s="57" t="str">
        <f>EXPUNGEMENT!T14</f>
        <v>N/A</v>
      </c>
      <c r="D266" s="57" t="str">
        <f>EXPUNGEMENT!U14</f>
        <v>N/A</v>
      </c>
      <c r="E266" s="22"/>
      <c r="F266" s="22"/>
      <c r="G266" s="22"/>
      <c r="H266" s="55"/>
    </row>
    <row r="267" spans="1:8" ht="18.75" customHeight="1" x14ac:dyDescent="0.35">
      <c r="A267" s="242" t="s">
        <v>71</v>
      </c>
      <c r="B267" s="243"/>
      <c r="C267" s="243"/>
      <c r="D267" s="243"/>
      <c r="E267" s="243"/>
      <c r="F267" s="244"/>
      <c r="G267" s="245">
        <v>12</v>
      </c>
      <c r="H267" s="246"/>
    </row>
    <row r="268" spans="1:8" ht="15" customHeight="1" x14ac:dyDescent="0.3">
      <c r="A268" s="58" t="s">
        <v>27</v>
      </c>
      <c r="B268" s="20">
        <f>BANKRUPTCY!C15</f>
        <v>0</v>
      </c>
      <c r="C268" s="43" t="s">
        <v>52</v>
      </c>
      <c r="D268" s="20">
        <f>BANKRUPTCY!D15</f>
        <v>0</v>
      </c>
      <c r="E268" s="43" t="s">
        <v>53</v>
      </c>
      <c r="F268" s="23">
        <f>BANKRUPTCY!E15</f>
        <v>0</v>
      </c>
      <c r="G268" s="247"/>
      <c r="H268" s="248"/>
    </row>
    <row r="269" spans="1:8" ht="18.75" customHeight="1" x14ac:dyDescent="0.35">
      <c r="A269" s="242" t="s">
        <v>72</v>
      </c>
      <c r="B269" s="243"/>
      <c r="C269" s="243"/>
      <c r="D269" s="243"/>
      <c r="E269" s="243"/>
      <c r="F269" s="244"/>
      <c r="G269" s="247"/>
      <c r="H269" s="248"/>
    </row>
    <row r="270" spans="1:8" ht="15" customHeight="1" x14ac:dyDescent="0.3">
      <c r="A270" s="58" t="s">
        <v>27</v>
      </c>
      <c r="B270" s="20">
        <f>SOL!C15</f>
        <v>0</v>
      </c>
      <c r="C270" s="43" t="s">
        <v>52</v>
      </c>
      <c r="D270" s="20">
        <f>SOL!D15</f>
        <v>0</v>
      </c>
      <c r="E270" s="43" t="s">
        <v>53</v>
      </c>
      <c r="F270" s="23">
        <f>SOL!E15</f>
        <v>0</v>
      </c>
      <c r="G270" s="247"/>
      <c r="H270" s="248"/>
    </row>
    <row r="271" spans="1:8" ht="18.75" customHeight="1" x14ac:dyDescent="0.35">
      <c r="A271" s="242" t="s">
        <v>73</v>
      </c>
      <c r="B271" s="243"/>
      <c r="C271" s="243"/>
      <c r="D271" s="243"/>
      <c r="E271" s="45"/>
      <c r="F271" s="44"/>
      <c r="G271" s="247"/>
      <c r="H271" s="248"/>
    </row>
    <row r="272" spans="1:8" ht="15" customHeight="1" x14ac:dyDescent="0.3">
      <c r="A272" s="58" t="s">
        <v>58</v>
      </c>
      <c r="B272" s="20">
        <f>EXEMPTIONS!C15</f>
        <v>0</v>
      </c>
      <c r="C272" s="43" t="s">
        <v>59</v>
      </c>
      <c r="D272" s="20">
        <f>EXEMPTIONS!D15</f>
        <v>0</v>
      </c>
      <c r="E272" s="24"/>
      <c r="F272" s="24"/>
      <c r="G272" s="247"/>
      <c r="H272" s="248"/>
    </row>
    <row r="273" spans="1:8" ht="18.75" customHeight="1" x14ac:dyDescent="0.35">
      <c r="A273" s="242" t="s">
        <v>74</v>
      </c>
      <c r="B273" s="243"/>
      <c r="C273" s="243"/>
      <c r="D273" s="243"/>
      <c r="E273" s="45"/>
      <c r="F273" s="45"/>
      <c r="G273" s="249"/>
      <c r="H273" s="250"/>
    </row>
    <row r="274" spans="1:8" ht="15" thickBot="1" x14ac:dyDescent="0.35">
      <c r="A274" s="59" t="s">
        <v>55</v>
      </c>
      <c r="B274" s="60" t="e">
        <f>#REF!</f>
        <v>#REF!</v>
      </c>
      <c r="C274" s="61" t="s">
        <v>56</v>
      </c>
      <c r="D274" s="60" t="e">
        <f>#REF!</f>
        <v>#REF!</v>
      </c>
      <c r="E274" s="251"/>
      <c r="F274" s="252"/>
      <c r="G274" s="252"/>
      <c r="H274" s="253"/>
    </row>
    <row r="278" spans="1:8" ht="15" thickBot="1" x14ac:dyDescent="0.35">
      <c r="A278" s="167"/>
      <c r="B278" s="167"/>
      <c r="C278" s="167"/>
      <c r="D278" s="167"/>
      <c r="E278" s="167"/>
      <c r="F278" s="167"/>
      <c r="G278" s="167"/>
      <c r="H278" s="167"/>
    </row>
    <row r="279" spans="1:8" x14ac:dyDescent="0.3">
      <c r="A279" s="68" t="s">
        <v>10</v>
      </c>
      <c r="B279" s="65" t="s">
        <v>11</v>
      </c>
      <c r="C279" s="65" t="s">
        <v>64</v>
      </c>
      <c r="D279" s="65" t="s">
        <v>12</v>
      </c>
      <c r="E279" s="65" t="s">
        <v>54</v>
      </c>
      <c r="F279" s="65" t="s">
        <v>13</v>
      </c>
      <c r="G279" s="65" t="s">
        <v>14</v>
      </c>
      <c r="H279" s="67" t="s">
        <v>15</v>
      </c>
    </row>
    <row r="280" spans="1:8" ht="17.399999999999999" x14ac:dyDescent="0.35">
      <c r="A280" s="69">
        <f>'CASE DATA'!A16</f>
        <v>0</v>
      </c>
      <c r="B280" s="70">
        <f>'CASE DATA'!B16</f>
        <v>0</v>
      </c>
      <c r="C280" s="72" t="e">
        <f>'CASE DATA'!#REF!</f>
        <v>#REF!</v>
      </c>
      <c r="D280" s="72">
        <f>'CASE DATA'!C16</f>
        <v>0</v>
      </c>
      <c r="E280" s="70">
        <f>'CASE DATA'!E16</f>
        <v>0</v>
      </c>
      <c r="F280" s="70">
        <f>'CASE DATA'!F16</f>
        <v>0</v>
      </c>
      <c r="G280" s="70">
        <f>'CASE DATA'!G16</f>
        <v>0</v>
      </c>
      <c r="H280" s="71">
        <f>'CASE DATA'!H16</f>
        <v>0</v>
      </c>
    </row>
    <row r="281" spans="1:8" x14ac:dyDescent="0.3">
      <c r="A281" s="46" t="s">
        <v>17</v>
      </c>
      <c r="B281" s="25">
        <f>'CASE DATA'!I16</f>
        <v>0</v>
      </c>
      <c r="C281" s="26" t="s">
        <v>20</v>
      </c>
      <c r="D281" s="29">
        <f>'CASE DATA'!L16</f>
        <v>0</v>
      </c>
      <c r="E281" s="31" t="s">
        <v>23</v>
      </c>
      <c r="F281" s="34">
        <f>'CASE DATA'!O16</f>
        <v>0</v>
      </c>
      <c r="G281" s="36" t="s">
        <v>65</v>
      </c>
      <c r="H281" s="47">
        <f>'CASE DATA'!R16</f>
        <v>0</v>
      </c>
    </row>
    <row r="282" spans="1:8" x14ac:dyDescent="0.3">
      <c r="A282" s="48" t="s">
        <v>66</v>
      </c>
      <c r="B282" s="25">
        <f>'CASE DATA'!J16</f>
        <v>0</v>
      </c>
      <c r="C282" s="27" t="s">
        <v>21</v>
      </c>
      <c r="D282" s="29">
        <f>'CASE DATA'!M16</f>
        <v>0</v>
      </c>
      <c r="E282" s="32" t="s">
        <v>24</v>
      </c>
      <c r="F282" s="34">
        <f>'CASE DATA'!P16</f>
        <v>0</v>
      </c>
      <c r="G282" s="37" t="s">
        <v>26</v>
      </c>
      <c r="H282" s="47">
        <f>'CASE DATA'!S16</f>
        <v>0</v>
      </c>
    </row>
    <row r="283" spans="1:8" x14ac:dyDescent="0.3">
      <c r="A283" s="49" t="s">
        <v>19</v>
      </c>
      <c r="B283" s="25">
        <f>'CASE DATA'!K16</f>
        <v>0</v>
      </c>
      <c r="C283" s="28" t="s">
        <v>22</v>
      </c>
      <c r="D283" s="30">
        <f>'CASE DATA'!N16</f>
        <v>0</v>
      </c>
      <c r="E283" s="33" t="s">
        <v>25</v>
      </c>
      <c r="F283" s="35">
        <f>'CASE DATA'!Q16</f>
        <v>0</v>
      </c>
      <c r="G283" s="21"/>
      <c r="H283" s="50"/>
    </row>
    <row r="284" spans="1:8" x14ac:dyDescent="0.3">
      <c r="A284" s="51" t="s">
        <v>9</v>
      </c>
      <c r="B284" s="254">
        <f>'CASE DATA'!T16</f>
        <v>0</v>
      </c>
      <c r="C284" s="255"/>
      <c r="D284" s="255"/>
      <c r="E284" s="255"/>
      <c r="F284" s="255"/>
      <c r="G284" s="255"/>
      <c r="H284" s="256"/>
    </row>
    <row r="285" spans="1:8" ht="18" x14ac:dyDescent="0.35">
      <c r="A285" s="242" t="s">
        <v>67</v>
      </c>
      <c r="B285" s="243"/>
      <c r="C285" s="243"/>
      <c r="D285" s="243"/>
      <c r="E285" s="243"/>
      <c r="F285" s="243"/>
      <c r="G285" s="243"/>
      <c r="H285" s="257"/>
    </row>
    <row r="286" spans="1:8" ht="28.8" x14ac:dyDescent="0.3">
      <c r="A286" s="52" t="s">
        <v>37</v>
      </c>
      <c r="B286" s="38" t="s">
        <v>68</v>
      </c>
      <c r="C286" s="39" t="s">
        <v>40</v>
      </c>
      <c r="D286" s="39" t="s">
        <v>41</v>
      </c>
      <c r="E286" s="39" t="s">
        <v>42</v>
      </c>
      <c r="F286" s="40" t="s">
        <v>43</v>
      </c>
      <c r="G286" s="19" t="s">
        <v>69</v>
      </c>
      <c r="H286" s="53"/>
    </row>
    <row r="287" spans="1:8" x14ac:dyDescent="0.3">
      <c r="A287" s="54" t="str">
        <f>EXPUNGEMENT!D15</f>
        <v>NO</v>
      </c>
      <c r="B287" s="54" t="str">
        <f>EXPUNGEMENT!G15</f>
        <v>N/A</v>
      </c>
      <c r="C287" s="128" t="str">
        <f>EXPUNGEMENT!H15</f>
        <v>NO</v>
      </c>
      <c r="D287" s="128" t="str">
        <f>EXPUNGEMENT!I15</f>
        <v>N/A</v>
      </c>
      <c r="E287" s="128" t="str">
        <f>EXPUNGEMENT!J15</f>
        <v>N/A</v>
      </c>
      <c r="F287" s="128" t="str">
        <f>EXPUNGEMENT!K15</f>
        <v>N/A</v>
      </c>
      <c r="G287" s="22"/>
      <c r="H287" s="55"/>
    </row>
    <row r="288" spans="1:8" x14ac:dyDescent="0.3">
      <c r="A288" s="56" t="s">
        <v>47</v>
      </c>
      <c r="B288" s="41" t="s">
        <v>70</v>
      </c>
      <c r="C288" s="42" t="s">
        <v>41</v>
      </c>
      <c r="D288" s="42" t="s">
        <v>42</v>
      </c>
      <c r="E288" s="22"/>
      <c r="F288" s="22"/>
      <c r="G288" s="22"/>
      <c r="H288" s="55"/>
    </row>
    <row r="289" spans="1:8" x14ac:dyDescent="0.3">
      <c r="A289" s="57" t="str">
        <f>EXPUNGEMENT!R15</f>
        <v>NO</v>
      </c>
      <c r="B289" s="57" t="str">
        <f>EXPUNGEMENT!S15</f>
        <v>N/A</v>
      </c>
      <c r="C289" s="57" t="str">
        <f>EXPUNGEMENT!T15</f>
        <v>N/A</v>
      </c>
      <c r="D289" s="57" t="str">
        <f>EXPUNGEMENT!U15</f>
        <v>N/A</v>
      </c>
      <c r="E289" s="22"/>
      <c r="F289" s="22"/>
      <c r="G289" s="22"/>
      <c r="H289" s="55"/>
    </row>
    <row r="290" spans="1:8" ht="18" x14ac:dyDescent="0.35">
      <c r="A290" s="242" t="s">
        <v>71</v>
      </c>
      <c r="B290" s="243"/>
      <c r="C290" s="243"/>
      <c r="D290" s="243"/>
      <c r="E290" s="243"/>
      <c r="F290" s="244"/>
      <c r="G290" s="245">
        <v>13</v>
      </c>
      <c r="H290" s="246"/>
    </row>
    <row r="291" spans="1:8" x14ac:dyDescent="0.3">
      <c r="A291" s="58" t="s">
        <v>27</v>
      </c>
      <c r="B291" s="20">
        <f>BANKRUPTCY!C16</f>
        <v>0</v>
      </c>
      <c r="C291" s="43" t="s">
        <v>52</v>
      </c>
      <c r="D291" s="20">
        <f>BANKRUPTCY!D16</f>
        <v>0</v>
      </c>
      <c r="E291" s="43" t="s">
        <v>53</v>
      </c>
      <c r="F291" s="23">
        <f>BANKRUPTCY!E16</f>
        <v>0</v>
      </c>
      <c r="G291" s="247"/>
      <c r="H291" s="248"/>
    </row>
    <row r="292" spans="1:8" ht="18" x14ac:dyDescent="0.35">
      <c r="A292" s="242" t="s">
        <v>72</v>
      </c>
      <c r="B292" s="243"/>
      <c r="C292" s="243"/>
      <c r="D292" s="243"/>
      <c r="E292" s="243"/>
      <c r="F292" s="244"/>
      <c r="G292" s="247"/>
      <c r="H292" s="248"/>
    </row>
    <row r="293" spans="1:8" x14ac:dyDescent="0.3">
      <c r="A293" s="58" t="s">
        <v>27</v>
      </c>
      <c r="B293" s="20">
        <f>SOL!C16</f>
        <v>0</v>
      </c>
      <c r="C293" s="43" t="s">
        <v>52</v>
      </c>
      <c r="D293" s="20">
        <f>SOL!D16</f>
        <v>0</v>
      </c>
      <c r="E293" s="43" t="s">
        <v>53</v>
      </c>
      <c r="F293" s="23">
        <f>SOL!E16</f>
        <v>0</v>
      </c>
      <c r="G293" s="247"/>
      <c r="H293" s="248"/>
    </row>
    <row r="294" spans="1:8" ht="18" x14ac:dyDescent="0.35">
      <c r="A294" s="242" t="s">
        <v>73</v>
      </c>
      <c r="B294" s="243"/>
      <c r="C294" s="243"/>
      <c r="D294" s="243"/>
      <c r="E294" s="45"/>
      <c r="F294" s="44"/>
      <c r="G294" s="247"/>
      <c r="H294" s="248"/>
    </row>
    <row r="295" spans="1:8" x14ac:dyDescent="0.3">
      <c r="A295" s="58" t="s">
        <v>58</v>
      </c>
      <c r="B295" s="20">
        <f>EXEMPTIONS!C16</f>
        <v>0</v>
      </c>
      <c r="C295" s="43" t="s">
        <v>59</v>
      </c>
      <c r="D295" s="20">
        <f>EXEMPTIONS!D16</f>
        <v>0</v>
      </c>
      <c r="E295" s="24"/>
      <c r="F295" s="24"/>
      <c r="G295" s="247"/>
      <c r="H295" s="248"/>
    </row>
    <row r="296" spans="1:8" ht="18" x14ac:dyDescent="0.35">
      <c r="A296" s="242" t="s">
        <v>74</v>
      </c>
      <c r="B296" s="243"/>
      <c r="C296" s="243"/>
      <c r="D296" s="243"/>
      <c r="E296" s="45"/>
      <c r="F296" s="45"/>
      <c r="G296" s="249"/>
      <c r="H296" s="250"/>
    </row>
    <row r="297" spans="1:8" ht="15" thickBot="1" x14ac:dyDescent="0.35">
      <c r="A297" s="59" t="s">
        <v>55</v>
      </c>
      <c r="B297" s="60" t="e">
        <f>#REF!</f>
        <v>#REF!</v>
      </c>
      <c r="C297" s="61" t="s">
        <v>56</v>
      </c>
      <c r="D297" s="60" t="e">
        <f>#REF!</f>
        <v>#REF!</v>
      </c>
      <c r="E297" s="251"/>
      <c r="F297" s="252"/>
      <c r="G297" s="252"/>
      <c r="H297" s="253"/>
    </row>
    <row r="301" spans="1:8" ht="15" thickBot="1" x14ac:dyDescent="0.35">
      <c r="A301" s="167"/>
      <c r="B301" s="167"/>
      <c r="C301" s="167"/>
      <c r="D301" s="167"/>
      <c r="E301" s="167"/>
      <c r="F301" s="167"/>
      <c r="G301" s="167"/>
      <c r="H301" s="167"/>
    </row>
    <row r="302" spans="1:8" x14ac:dyDescent="0.3">
      <c r="A302" s="68" t="s">
        <v>10</v>
      </c>
      <c r="B302" s="65" t="s">
        <v>11</v>
      </c>
      <c r="C302" s="65" t="s">
        <v>64</v>
      </c>
      <c r="D302" s="65" t="s">
        <v>12</v>
      </c>
      <c r="E302" s="65" t="s">
        <v>54</v>
      </c>
      <c r="F302" s="65" t="s">
        <v>13</v>
      </c>
      <c r="G302" s="65" t="s">
        <v>14</v>
      </c>
      <c r="H302" s="67" t="s">
        <v>15</v>
      </c>
    </row>
    <row r="303" spans="1:8" ht="17.399999999999999" x14ac:dyDescent="0.35">
      <c r="A303" s="69">
        <f>'CASE DATA'!A17</f>
        <v>0</v>
      </c>
      <c r="B303" s="70">
        <f>'CASE DATA'!B17</f>
        <v>0</v>
      </c>
      <c r="C303" s="72" t="e">
        <f>'CASE DATA'!#REF!</f>
        <v>#REF!</v>
      </c>
      <c r="D303" s="72">
        <f>'CASE DATA'!C17</f>
        <v>0</v>
      </c>
      <c r="E303" s="70">
        <f>'CASE DATA'!E17</f>
        <v>0</v>
      </c>
      <c r="F303" s="70">
        <f>'CASE DATA'!F17</f>
        <v>0</v>
      </c>
      <c r="G303" s="70">
        <f>'CASE DATA'!G17</f>
        <v>0</v>
      </c>
      <c r="H303" s="71">
        <f>'CASE DATA'!H17</f>
        <v>0</v>
      </c>
    </row>
    <row r="304" spans="1:8" x14ac:dyDescent="0.3">
      <c r="A304" s="46" t="s">
        <v>17</v>
      </c>
      <c r="B304" s="25">
        <f>'CASE DATA'!I17</f>
        <v>0</v>
      </c>
      <c r="C304" s="26" t="s">
        <v>20</v>
      </c>
      <c r="D304" s="29">
        <f>'CASE DATA'!L17</f>
        <v>0</v>
      </c>
      <c r="E304" s="31" t="s">
        <v>23</v>
      </c>
      <c r="F304" s="34">
        <f>'CASE DATA'!O17</f>
        <v>0</v>
      </c>
      <c r="G304" s="36" t="s">
        <v>65</v>
      </c>
      <c r="H304" s="47">
        <f>'CASE DATA'!R17</f>
        <v>0</v>
      </c>
    </row>
    <row r="305" spans="1:8" x14ac:dyDescent="0.3">
      <c r="A305" s="48" t="s">
        <v>66</v>
      </c>
      <c r="B305" s="25">
        <f>'CASE DATA'!J17</f>
        <v>0</v>
      </c>
      <c r="C305" s="27" t="s">
        <v>21</v>
      </c>
      <c r="D305" s="29">
        <f>'CASE DATA'!M17</f>
        <v>0</v>
      </c>
      <c r="E305" s="32" t="s">
        <v>24</v>
      </c>
      <c r="F305" s="34">
        <f>'CASE DATA'!P17</f>
        <v>0</v>
      </c>
      <c r="G305" s="37" t="s">
        <v>26</v>
      </c>
      <c r="H305" s="47">
        <f>'CASE DATA'!S17</f>
        <v>0</v>
      </c>
    </row>
    <row r="306" spans="1:8" x14ac:dyDescent="0.3">
      <c r="A306" s="49" t="s">
        <v>19</v>
      </c>
      <c r="B306" s="25">
        <f>'CASE DATA'!K17</f>
        <v>0</v>
      </c>
      <c r="C306" s="28" t="s">
        <v>22</v>
      </c>
      <c r="D306" s="30">
        <f>'CASE DATA'!N17</f>
        <v>0</v>
      </c>
      <c r="E306" s="33" t="s">
        <v>25</v>
      </c>
      <c r="F306" s="35">
        <f>'CASE DATA'!Q17</f>
        <v>0</v>
      </c>
      <c r="G306" s="21"/>
      <c r="H306" s="50"/>
    </row>
    <row r="307" spans="1:8" x14ac:dyDescent="0.3">
      <c r="A307" s="51" t="s">
        <v>9</v>
      </c>
      <c r="B307" s="254">
        <f>'CASE DATA'!T17</f>
        <v>0</v>
      </c>
      <c r="C307" s="255"/>
      <c r="D307" s="255"/>
      <c r="E307" s="255"/>
      <c r="F307" s="255"/>
      <c r="G307" s="255"/>
      <c r="H307" s="256"/>
    </row>
    <row r="308" spans="1:8" ht="18" x14ac:dyDescent="0.35">
      <c r="A308" s="242" t="s">
        <v>67</v>
      </c>
      <c r="B308" s="243"/>
      <c r="C308" s="243"/>
      <c r="D308" s="243"/>
      <c r="E308" s="243"/>
      <c r="F308" s="243"/>
      <c r="G308" s="243"/>
      <c r="H308" s="257"/>
    </row>
    <row r="309" spans="1:8" ht="28.8" x14ac:dyDescent="0.3">
      <c r="A309" s="52" t="s">
        <v>37</v>
      </c>
      <c r="B309" s="38" t="s">
        <v>68</v>
      </c>
      <c r="C309" s="39" t="s">
        <v>40</v>
      </c>
      <c r="D309" s="39" t="s">
        <v>41</v>
      </c>
      <c r="E309" s="39" t="s">
        <v>42</v>
      </c>
      <c r="F309" s="40" t="s">
        <v>43</v>
      </c>
      <c r="G309" s="19" t="s">
        <v>69</v>
      </c>
      <c r="H309" s="53"/>
    </row>
    <row r="310" spans="1:8" x14ac:dyDescent="0.3">
      <c r="A310" s="54" t="str">
        <f>EXPUNGEMENT!D16</f>
        <v>NO</v>
      </c>
      <c r="B310" s="54" t="str">
        <f>EXPUNGEMENT!G16</f>
        <v>N/A</v>
      </c>
      <c r="C310" s="128" t="str">
        <f>EXPUNGEMENT!H16</f>
        <v>NO</v>
      </c>
      <c r="D310" s="128" t="str">
        <f>EXPUNGEMENT!I16</f>
        <v>N/A</v>
      </c>
      <c r="E310" s="128" t="str">
        <f>EXPUNGEMENT!J16</f>
        <v>N/A</v>
      </c>
      <c r="F310" s="128" t="str">
        <f>EXPUNGEMENT!K16</f>
        <v>N/A</v>
      </c>
      <c r="G310" s="22"/>
      <c r="H310" s="55"/>
    </row>
    <row r="311" spans="1:8" x14ac:dyDescent="0.3">
      <c r="A311" s="56" t="s">
        <v>47</v>
      </c>
      <c r="B311" s="41" t="s">
        <v>70</v>
      </c>
      <c r="C311" s="42" t="s">
        <v>41</v>
      </c>
      <c r="D311" s="42" t="s">
        <v>42</v>
      </c>
      <c r="E311" s="22"/>
      <c r="F311" s="22"/>
      <c r="G311" s="22"/>
      <c r="H311" s="55"/>
    </row>
    <row r="312" spans="1:8" x14ac:dyDescent="0.3">
      <c r="A312" s="57" t="str">
        <f>EXPUNGEMENT!R16</f>
        <v>NO</v>
      </c>
      <c r="B312" s="57" t="str">
        <f>EXPUNGEMENT!S16</f>
        <v>N/A</v>
      </c>
      <c r="C312" s="57" t="str">
        <f>EXPUNGEMENT!T16</f>
        <v>N/A</v>
      </c>
      <c r="D312" s="57" t="str">
        <f>EXPUNGEMENT!U16</f>
        <v>N/A</v>
      </c>
      <c r="E312" s="22"/>
      <c r="F312" s="22"/>
      <c r="G312" s="22"/>
      <c r="H312" s="55"/>
    </row>
    <row r="313" spans="1:8" ht="18.75" customHeight="1" x14ac:dyDescent="0.35">
      <c r="A313" s="242" t="s">
        <v>71</v>
      </c>
      <c r="B313" s="243"/>
      <c r="C313" s="243"/>
      <c r="D313" s="243"/>
      <c r="E313" s="243"/>
      <c r="F313" s="244"/>
      <c r="G313" s="245">
        <v>14</v>
      </c>
      <c r="H313" s="246"/>
    </row>
    <row r="314" spans="1:8" ht="15" customHeight="1" x14ac:dyDescent="0.3">
      <c r="A314" s="58" t="s">
        <v>27</v>
      </c>
      <c r="B314" s="20">
        <f>BANKRUPTCY!C17</f>
        <v>0</v>
      </c>
      <c r="C314" s="43" t="s">
        <v>52</v>
      </c>
      <c r="D314" s="20">
        <f>BANKRUPTCY!D17</f>
        <v>0</v>
      </c>
      <c r="E314" s="43" t="s">
        <v>53</v>
      </c>
      <c r="F314" s="23">
        <f>BANKRUPTCY!E17</f>
        <v>0</v>
      </c>
      <c r="G314" s="247"/>
      <c r="H314" s="248"/>
    </row>
    <row r="315" spans="1:8" ht="18.75" customHeight="1" x14ac:dyDescent="0.35">
      <c r="A315" s="242" t="s">
        <v>72</v>
      </c>
      <c r="B315" s="243"/>
      <c r="C315" s="243"/>
      <c r="D315" s="243"/>
      <c r="E315" s="243"/>
      <c r="F315" s="244"/>
      <c r="G315" s="247"/>
      <c r="H315" s="248"/>
    </row>
    <row r="316" spans="1:8" ht="15" customHeight="1" x14ac:dyDescent="0.3">
      <c r="A316" s="58" t="s">
        <v>27</v>
      </c>
      <c r="B316" s="20">
        <f>SOL!C17</f>
        <v>0</v>
      </c>
      <c r="C316" s="43" t="s">
        <v>52</v>
      </c>
      <c r="D316" s="20">
        <f>SOL!D17</f>
        <v>0</v>
      </c>
      <c r="E316" s="43" t="s">
        <v>53</v>
      </c>
      <c r="F316" s="23">
        <f>SOL!E17</f>
        <v>0</v>
      </c>
      <c r="G316" s="247"/>
      <c r="H316" s="248"/>
    </row>
    <row r="317" spans="1:8" ht="18.75" customHeight="1" x14ac:dyDescent="0.35">
      <c r="A317" s="242" t="s">
        <v>73</v>
      </c>
      <c r="B317" s="243"/>
      <c r="C317" s="243"/>
      <c r="D317" s="243"/>
      <c r="E317" s="45"/>
      <c r="F317" s="44"/>
      <c r="G317" s="247"/>
      <c r="H317" s="248"/>
    </row>
    <row r="318" spans="1:8" ht="15" customHeight="1" x14ac:dyDescent="0.3">
      <c r="A318" s="58" t="s">
        <v>58</v>
      </c>
      <c r="B318" s="20">
        <f>EXEMPTIONS!C17</f>
        <v>0</v>
      </c>
      <c r="C318" s="43" t="s">
        <v>59</v>
      </c>
      <c r="D318" s="20">
        <f>EXEMPTIONS!D17</f>
        <v>0</v>
      </c>
      <c r="E318" s="24"/>
      <c r="F318" s="24"/>
      <c r="G318" s="247"/>
      <c r="H318" s="248"/>
    </row>
    <row r="319" spans="1:8" ht="18.75" customHeight="1" x14ac:dyDescent="0.35">
      <c r="A319" s="242" t="s">
        <v>74</v>
      </c>
      <c r="B319" s="243"/>
      <c r="C319" s="243"/>
      <c r="D319" s="243"/>
      <c r="E319" s="45"/>
      <c r="F319" s="45"/>
      <c r="G319" s="249"/>
      <c r="H319" s="250"/>
    </row>
    <row r="320" spans="1:8" ht="15" thickBot="1" x14ac:dyDescent="0.35">
      <c r="A320" s="59" t="s">
        <v>55</v>
      </c>
      <c r="B320" s="60" t="e">
        <f>#REF!</f>
        <v>#REF!</v>
      </c>
      <c r="C320" s="61" t="s">
        <v>56</v>
      </c>
      <c r="D320" s="60" t="e">
        <f>#REF!</f>
        <v>#REF!</v>
      </c>
      <c r="E320" s="251"/>
      <c r="F320" s="252"/>
      <c r="G320" s="252"/>
      <c r="H320" s="253"/>
    </row>
    <row r="324" spans="1:8" ht="15" thickBot="1" x14ac:dyDescent="0.35">
      <c r="A324" s="167"/>
      <c r="B324" s="167"/>
      <c r="C324" s="167"/>
      <c r="D324" s="167"/>
      <c r="E324" s="167"/>
      <c r="F324" s="167"/>
      <c r="G324" s="167"/>
      <c r="H324" s="167"/>
    </row>
    <row r="325" spans="1:8" x14ac:dyDescent="0.3">
      <c r="A325" s="68" t="s">
        <v>10</v>
      </c>
      <c r="B325" s="65" t="s">
        <v>11</v>
      </c>
      <c r="C325" s="65" t="s">
        <v>64</v>
      </c>
      <c r="D325" s="65" t="s">
        <v>12</v>
      </c>
      <c r="E325" s="65" t="s">
        <v>54</v>
      </c>
      <c r="F325" s="65" t="s">
        <v>13</v>
      </c>
      <c r="G325" s="65" t="s">
        <v>14</v>
      </c>
      <c r="H325" s="67" t="s">
        <v>15</v>
      </c>
    </row>
    <row r="326" spans="1:8" ht="17.399999999999999" x14ac:dyDescent="0.35">
      <c r="A326" s="69">
        <f>'CASE DATA'!A18</f>
        <v>0</v>
      </c>
      <c r="B326" s="70">
        <f>'CASE DATA'!B18</f>
        <v>0</v>
      </c>
      <c r="C326" s="72" t="e">
        <f>'CASE DATA'!#REF!</f>
        <v>#REF!</v>
      </c>
      <c r="D326" s="72">
        <f>'CASE DATA'!C18</f>
        <v>0</v>
      </c>
      <c r="E326" s="70">
        <f>'CASE DATA'!E18</f>
        <v>0</v>
      </c>
      <c r="F326" s="70">
        <f>'CASE DATA'!F18</f>
        <v>0</v>
      </c>
      <c r="G326" s="70">
        <f>'CASE DATA'!G18</f>
        <v>0</v>
      </c>
      <c r="H326" s="71">
        <f>'CASE DATA'!H18</f>
        <v>0</v>
      </c>
    </row>
    <row r="327" spans="1:8" x14ac:dyDescent="0.3">
      <c r="A327" s="46" t="s">
        <v>17</v>
      </c>
      <c r="B327" s="25">
        <f>'CASE DATA'!I18</f>
        <v>0</v>
      </c>
      <c r="C327" s="26" t="s">
        <v>20</v>
      </c>
      <c r="D327" s="29">
        <f>'CASE DATA'!L18</f>
        <v>0</v>
      </c>
      <c r="E327" s="31" t="s">
        <v>23</v>
      </c>
      <c r="F327" s="34">
        <f>'CASE DATA'!O18</f>
        <v>0</v>
      </c>
      <c r="G327" s="36" t="s">
        <v>65</v>
      </c>
      <c r="H327" s="47">
        <f>'CASE DATA'!R18</f>
        <v>0</v>
      </c>
    </row>
    <row r="328" spans="1:8" x14ac:dyDescent="0.3">
      <c r="A328" s="48" t="s">
        <v>66</v>
      </c>
      <c r="B328" s="25">
        <f>'CASE DATA'!J18</f>
        <v>0</v>
      </c>
      <c r="C328" s="27" t="s">
        <v>21</v>
      </c>
      <c r="D328" s="29">
        <f>'CASE DATA'!M18</f>
        <v>0</v>
      </c>
      <c r="E328" s="32" t="s">
        <v>24</v>
      </c>
      <c r="F328" s="34">
        <f>'CASE DATA'!P18</f>
        <v>0</v>
      </c>
      <c r="G328" s="37" t="s">
        <v>26</v>
      </c>
      <c r="H328" s="47">
        <f>'CASE DATA'!S18</f>
        <v>0</v>
      </c>
    </row>
    <row r="329" spans="1:8" x14ac:dyDescent="0.3">
      <c r="A329" s="49" t="s">
        <v>19</v>
      </c>
      <c r="B329" s="25">
        <f>'CASE DATA'!K18</f>
        <v>0</v>
      </c>
      <c r="C329" s="28" t="s">
        <v>22</v>
      </c>
      <c r="D329" s="30">
        <f>'CASE DATA'!N18</f>
        <v>0</v>
      </c>
      <c r="E329" s="33" t="s">
        <v>25</v>
      </c>
      <c r="F329" s="35">
        <f>'CASE DATA'!Q18</f>
        <v>0</v>
      </c>
      <c r="G329" s="21"/>
      <c r="H329" s="50"/>
    </row>
    <row r="330" spans="1:8" x14ac:dyDescent="0.3">
      <c r="A330" s="51" t="s">
        <v>9</v>
      </c>
      <c r="B330" s="254">
        <f>'CASE DATA'!T18</f>
        <v>0</v>
      </c>
      <c r="C330" s="255"/>
      <c r="D330" s="255"/>
      <c r="E330" s="255"/>
      <c r="F330" s="255"/>
      <c r="G330" s="255"/>
      <c r="H330" s="256"/>
    </row>
    <row r="331" spans="1:8" ht="18" x14ac:dyDescent="0.35">
      <c r="A331" s="242" t="s">
        <v>67</v>
      </c>
      <c r="B331" s="243"/>
      <c r="C331" s="243"/>
      <c r="D331" s="243"/>
      <c r="E331" s="243"/>
      <c r="F331" s="243"/>
      <c r="G331" s="243"/>
      <c r="H331" s="257"/>
    </row>
    <row r="332" spans="1:8" ht="28.8" x14ac:dyDescent="0.3">
      <c r="A332" s="52" t="s">
        <v>37</v>
      </c>
      <c r="B332" s="38" t="s">
        <v>68</v>
      </c>
      <c r="C332" s="39" t="s">
        <v>40</v>
      </c>
      <c r="D332" s="39" t="s">
        <v>41</v>
      </c>
      <c r="E332" s="39" t="s">
        <v>42</v>
      </c>
      <c r="F332" s="40" t="s">
        <v>43</v>
      </c>
      <c r="G332" s="19" t="s">
        <v>69</v>
      </c>
      <c r="H332" s="53"/>
    </row>
    <row r="333" spans="1:8" x14ac:dyDescent="0.3">
      <c r="A333" s="54" t="str">
        <f>EXPUNGEMENT!D17</f>
        <v>NO</v>
      </c>
      <c r="B333" s="54" t="str">
        <f>EXPUNGEMENT!G17</f>
        <v>N/A</v>
      </c>
      <c r="C333" s="128" t="str">
        <f>EXPUNGEMENT!H17</f>
        <v>NO</v>
      </c>
      <c r="D333" s="128" t="str">
        <f>EXPUNGEMENT!I17</f>
        <v>N/A</v>
      </c>
      <c r="E333" s="128" t="str">
        <f>EXPUNGEMENT!J17</f>
        <v>N/A</v>
      </c>
      <c r="F333" s="128" t="str">
        <f>EXPUNGEMENT!K17</f>
        <v>N/A</v>
      </c>
      <c r="G333" s="22"/>
      <c r="H333" s="55"/>
    </row>
    <row r="334" spans="1:8" x14ac:dyDescent="0.3">
      <c r="A334" s="56" t="s">
        <v>47</v>
      </c>
      <c r="B334" s="41" t="s">
        <v>70</v>
      </c>
      <c r="C334" s="42" t="s">
        <v>41</v>
      </c>
      <c r="D334" s="42" t="s">
        <v>42</v>
      </c>
      <c r="E334" s="22"/>
      <c r="F334" s="22"/>
      <c r="G334" s="22"/>
      <c r="H334" s="55"/>
    </row>
    <row r="335" spans="1:8" x14ac:dyDescent="0.3">
      <c r="A335" s="57" t="str">
        <f>EXPUNGEMENT!R17</f>
        <v>NO</v>
      </c>
      <c r="B335" s="57" t="str">
        <f>EXPUNGEMENT!S17</f>
        <v>N/A</v>
      </c>
      <c r="C335" s="57" t="str">
        <f>EXPUNGEMENT!T17</f>
        <v>N/A</v>
      </c>
      <c r="D335" s="57" t="str">
        <f>EXPUNGEMENT!U17</f>
        <v>N/A</v>
      </c>
      <c r="E335" s="22"/>
      <c r="F335" s="22"/>
      <c r="G335" s="22"/>
      <c r="H335" s="55"/>
    </row>
    <row r="336" spans="1:8" ht="18" x14ac:dyDescent="0.35">
      <c r="A336" s="242" t="s">
        <v>71</v>
      </c>
      <c r="B336" s="243"/>
      <c r="C336" s="243"/>
      <c r="D336" s="243"/>
      <c r="E336" s="243"/>
      <c r="F336" s="244"/>
      <c r="G336" s="245">
        <v>15</v>
      </c>
      <c r="H336" s="246"/>
    </row>
    <row r="337" spans="1:8" x14ac:dyDescent="0.3">
      <c r="A337" s="58" t="s">
        <v>27</v>
      </c>
      <c r="B337" s="20">
        <f>BANKRUPTCY!C18</f>
        <v>0</v>
      </c>
      <c r="C337" s="43" t="s">
        <v>52</v>
      </c>
      <c r="D337" s="20">
        <f>BANKRUPTCY!D18</f>
        <v>0</v>
      </c>
      <c r="E337" s="43" t="s">
        <v>53</v>
      </c>
      <c r="F337" s="23">
        <f>BANKRUPTCY!E18</f>
        <v>0</v>
      </c>
      <c r="G337" s="247"/>
      <c r="H337" s="248"/>
    </row>
    <row r="338" spans="1:8" ht="18" x14ac:dyDescent="0.35">
      <c r="A338" s="242" t="s">
        <v>72</v>
      </c>
      <c r="B338" s="243"/>
      <c r="C338" s="243"/>
      <c r="D338" s="243"/>
      <c r="E338" s="243"/>
      <c r="F338" s="244"/>
      <c r="G338" s="247"/>
      <c r="H338" s="248"/>
    </row>
    <row r="339" spans="1:8" x14ac:dyDescent="0.3">
      <c r="A339" s="58" t="s">
        <v>27</v>
      </c>
      <c r="B339" s="20">
        <f>SOL!C18</f>
        <v>0</v>
      </c>
      <c r="C339" s="43" t="s">
        <v>52</v>
      </c>
      <c r="D339" s="20">
        <f>SOL!D18</f>
        <v>0</v>
      </c>
      <c r="E339" s="43" t="s">
        <v>53</v>
      </c>
      <c r="F339" s="23">
        <f>SOL!E18</f>
        <v>0</v>
      </c>
      <c r="G339" s="247"/>
      <c r="H339" s="248"/>
    </row>
    <row r="340" spans="1:8" ht="18" x14ac:dyDescent="0.35">
      <c r="A340" s="242" t="s">
        <v>73</v>
      </c>
      <c r="B340" s="243"/>
      <c r="C340" s="243"/>
      <c r="D340" s="243"/>
      <c r="E340" s="45"/>
      <c r="F340" s="44"/>
      <c r="G340" s="247"/>
      <c r="H340" s="248"/>
    </row>
    <row r="341" spans="1:8" x14ac:dyDescent="0.3">
      <c r="A341" s="58" t="s">
        <v>58</v>
      </c>
      <c r="B341" s="20">
        <f>EXEMPTIONS!C18</f>
        <v>0</v>
      </c>
      <c r="C341" s="43" t="s">
        <v>59</v>
      </c>
      <c r="D341" s="20">
        <f>EXEMPTIONS!D18</f>
        <v>0</v>
      </c>
      <c r="E341" s="24"/>
      <c r="F341" s="24"/>
      <c r="G341" s="247"/>
      <c r="H341" s="248"/>
    </row>
    <row r="342" spans="1:8" ht="18" x14ac:dyDescent="0.35">
      <c r="A342" s="242" t="s">
        <v>74</v>
      </c>
      <c r="B342" s="243"/>
      <c r="C342" s="243"/>
      <c r="D342" s="243"/>
      <c r="E342" s="45"/>
      <c r="F342" s="45"/>
      <c r="G342" s="249"/>
      <c r="H342" s="250"/>
    </row>
    <row r="343" spans="1:8" ht="15" thickBot="1" x14ac:dyDescent="0.35">
      <c r="A343" s="59" t="s">
        <v>55</v>
      </c>
      <c r="B343" s="60" t="e">
        <f>#REF!</f>
        <v>#REF!</v>
      </c>
      <c r="C343" s="61" t="s">
        <v>56</v>
      </c>
      <c r="D343" s="60" t="e">
        <f>#REF!</f>
        <v>#REF!</v>
      </c>
      <c r="E343" s="251"/>
      <c r="F343" s="252"/>
      <c r="G343" s="252"/>
      <c r="H343" s="253"/>
    </row>
    <row r="347" spans="1:8" ht="15" thickBot="1" x14ac:dyDescent="0.35">
      <c r="A347" s="167"/>
      <c r="B347" s="167"/>
      <c r="C347" s="167"/>
      <c r="D347" s="167"/>
      <c r="E347" s="167"/>
      <c r="F347" s="167"/>
      <c r="G347" s="167"/>
      <c r="H347" s="167"/>
    </row>
    <row r="348" spans="1:8" x14ac:dyDescent="0.3">
      <c r="A348" s="68" t="s">
        <v>10</v>
      </c>
      <c r="B348" s="65" t="s">
        <v>11</v>
      </c>
      <c r="C348" s="65" t="s">
        <v>64</v>
      </c>
      <c r="D348" s="65" t="s">
        <v>12</v>
      </c>
      <c r="E348" s="65" t="s">
        <v>54</v>
      </c>
      <c r="F348" s="65" t="s">
        <v>13</v>
      </c>
      <c r="G348" s="65" t="s">
        <v>14</v>
      </c>
      <c r="H348" s="67" t="s">
        <v>15</v>
      </c>
    </row>
    <row r="349" spans="1:8" ht="17.399999999999999" x14ac:dyDescent="0.35">
      <c r="A349" s="69">
        <f>'CASE DATA'!A19</f>
        <v>0</v>
      </c>
      <c r="B349" s="70">
        <f>'CASE DATA'!B19</f>
        <v>0</v>
      </c>
      <c r="C349" s="72" t="e">
        <f>'CASE DATA'!#REF!</f>
        <v>#REF!</v>
      </c>
      <c r="D349" s="72">
        <f>'CASE DATA'!C19</f>
        <v>0</v>
      </c>
      <c r="E349" s="70">
        <f>'CASE DATA'!E19</f>
        <v>0</v>
      </c>
      <c r="F349" s="70">
        <f>'CASE DATA'!F19</f>
        <v>0</v>
      </c>
      <c r="G349" s="70">
        <f>'CASE DATA'!G19</f>
        <v>0</v>
      </c>
      <c r="H349" s="71">
        <f>'CASE DATA'!H19</f>
        <v>0</v>
      </c>
    </row>
    <row r="350" spans="1:8" x14ac:dyDescent="0.3">
      <c r="A350" s="46" t="s">
        <v>17</v>
      </c>
      <c r="B350" s="25">
        <f>'CASE DATA'!I19</f>
        <v>0</v>
      </c>
      <c r="C350" s="26" t="s">
        <v>20</v>
      </c>
      <c r="D350" s="29">
        <f>'CASE DATA'!L19</f>
        <v>0</v>
      </c>
      <c r="E350" s="31" t="s">
        <v>23</v>
      </c>
      <c r="F350" s="34">
        <f>'CASE DATA'!O19</f>
        <v>0</v>
      </c>
      <c r="G350" s="36" t="s">
        <v>65</v>
      </c>
      <c r="H350" s="47">
        <f>'CASE DATA'!R19</f>
        <v>0</v>
      </c>
    </row>
    <row r="351" spans="1:8" x14ac:dyDescent="0.3">
      <c r="A351" s="48" t="s">
        <v>66</v>
      </c>
      <c r="B351" s="25">
        <f>'CASE DATA'!J19</f>
        <v>0</v>
      </c>
      <c r="C351" s="27" t="s">
        <v>21</v>
      </c>
      <c r="D351" s="29">
        <f>'CASE DATA'!M19</f>
        <v>0</v>
      </c>
      <c r="E351" s="32" t="s">
        <v>24</v>
      </c>
      <c r="F351" s="34">
        <f>'CASE DATA'!P19</f>
        <v>0</v>
      </c>
      <c r="G351" s="37" t="s">
        <v>26</v>
      </c>
      <c r="H351" s="47">
        <f>'CASE DATA'!S19</f>
        <v>0</v>
      </c>
    </row>
    <row r="352" spans="1:8" x14ac:dyDescent="0.3">
      <c r="A352" s="49" t="s">
        <v>19</v>
      </c>
      <c r="B352" s="25">
        <f>'CASE DATA'!K19</f>
        <v>0</v>
      </c>
      <c r="C352" s="28" t="s">
        <v>22</v>
      </c>
      <c r="D352" s="30">
        <f>'CASE DATA'!N19</f>
        <v>0</v>
      </c>
      <c r="E352" s="33" t="s">
        <v>25</v>
      </c>
      <c r="F352" s="35">
        <f>'CASE DATA'!Q19</f>
        <v>0</v>
      </c>
      <c r="G352" s="21"/>
      <c r="H352" s="50"/>
    </row>
    <row r="353" spans="1:8" x14ac:dyDescent="0.3">
      <c r="A353" s="51" t="s">
        <v>9</v>
      </c>
      <c r="B353" s="254">
        <f>'CASE DATA'!T19</f>
        <v>0</v>
      </c>
      <c r="C353" s="255"/>
      <c r="D353" s="255"/>
      <c r="E353" s="255"/>
      <c r="F353" s="255"/>
      <c r="G353" s="255"/>
      <c r="H353" s="256"/>
    </row>
    <row r="354" spans="1:8" ht="18" x14ac:dyDescent="0.35">
      <c r="A354" s="242" t="s">
        <v>67</v>
      </c>
      <c r="B354" s="243"/>
      <c r="C354" s="243"/>
      <c r="D354" s="243"/>
      <c r="E354" s="243"/>
      <c r="F354" s="243"/>
      <c r="G354" s="243"/>
      <c r="H354" s="257"/>
    </row>
    <row r="355" spans="1:8" ht="28.8" x14ac:dyDescent="0.3">
      <c r="A355" s="52" t="s">
        <v>37</v>
      </c>
      <c r="B355" s="38" t="s">
        <v>68</v>
      </c>
      <c r="C355" s="39" t="s">
        <v>40</v>
      </c>
      <c r="D355" s="39" t="s">
        <v>41</v>
      </c>
      <c r="E355" s="39" t="s">
        <v>42</v>
      </c>
      <c r="F355" s="40" t="s">
        <v>43</v>
      </c>
      <c r="G355" s="19" t="s">
        <v>69</v>
      </c>
      <c r="H355" s="53"/>
    </row>
    <row r="356" spans="1:8" x14ac:dyDescent="0.3">
      <c r="A356" s="54" t="str">
        <f>EXPUNGEMENT!D18</f>
        <v>NO</v>
      </c>
      <c r="B356" s="54" t="str">
        <f>EXPUNGEMENT!G18</f>
        <v>N/A</v>
      </c>
      <c r="C356" s="128" t="str">
        <f>EXPUNGEMENT!H18</f>
        <v>NO</v>
      </c>
      <c r="D356" s="128" t="str">
        <f>EXPUNGEMENT!I18</f>
        <v>N/A</v>
      </c>
      <c r="E356" s="128" t="str">
        <f>EXPUNGEMENT!J18</f>
        <v>N/A</v>
      </c>
      <c r="F356" s="128" t="str">
        <f>EXPUNGEMENT!K18</f>
        <v>N/A</v>
      </c>
      <c r="G356" s="22"/>
      <c r="H356" s="55"/>
    </row>
    <row r="357" spans="1:8" x14ac:dyDescent="0.3">
      <c r="A357" s="56" t="s">
        <v>47</v>
      </c>
      <c r="B357" s="41" t="s">
        <v>70</v>
      </c>
      <c r="C357" s="42" t="s">
        <v>41</v>
      </c>
      <c r="D357" s="42" t="s">
        <v>42</v>
      </c>
      <c r="E357" s="22"/>
      <c r="F357" s="22"/>
      <c r="G357" s="22"/>
      <c r="H357" s="55"/>
    </row>
    <row r="358" spans="1:8" x14ac:dyDescent="0.3">
      <c r="A358" s="57" t="str">
        <f>EXPUNGEMENT!R18</f>
        <v>NO</v>
      </c>
      <c r="B358" s="57" t="str">
        <f>EXPUNGEMENT!S18</f>
        <v>N/A</v>
      </c>
      <c r="C358" s="57" t="str">
        <f>EXPUNGEMENT!T18</f>
        <v>N/A</v>
      </c>
      <c r="D358" s="57" t="str">
        <f>EXPUNGEMENT!U18</f>
        <v>N/A</v>
      </c>
      <c r="E358" s="22"/>
      <c r="F358" s="22"/>
      <c r="G358" s="22"/>
      <c r="H358" s="55"/>
    </row>
    <row r="359" spans="1:8" ht="18.75" customHeight="1" x14ac:dyDescent="0.35">
      <c r="A359" s="242" t="s">
        <v>71</v>
      </c>
      <c r="B359" s="243"/>
      <c r="C359" s="243"/>
      <c r="D359" s="243"/>
      <c r="E359" s="243"/>
      <c r="F359" s="244"/>
      <c r="G359" s="245">
        <v>16</v>
      </c>
      <c r="H359" s="246"/>
    </row>
    <row r="360" spans="1:8" ht="15" customHeight="1" x14ac:dyDescent="0.3">
      <c r="A360" s="58" t="s">
        <v>27</v>
      </c>
      <c r="B360" s="20">
        <f>BANKRUPTCY!C19</f>
        <v>0</v>
      </c>
      <c r="C360" s="43" t="s">
        <v>52</v>
      </c>
      <c r="D360" s="20">
        <f>BANKRUPTCY!D19</f>
        <v>0</v>
      </c>
      <c r="E360" s="43" t="s">
        <v>53</v>
      </c>
      <c r="F360" s="23">
        <f>BANKRUPTCY!E19</f>
        <v>0</v>
      </c>
      <c r="G360" s="247"/>
      <c r="H360" s="248"/>
    </row>
    <row r="361" spans="1:8" ht="18.75" customHeight="1" x14ac:dyDescent="0.35">
      <c r="A361" s="242" t="s">
        <v>72</v>
      </c>
      <c r="B361" s="243"/>
      <c r="C361" s="243"/>
      <c r="D361" s="243"/>
      <c r="E361" s="243"/>
      <c r="F361" s="244"/>
      <c r="G361" s="247"/>
      <c r="H361" s="248"/>
    </row>
    <row r="362" spans="1:8" ht="15" customHeight="1" x14ac:dyDescent="0.3">
      <c r="A362" s="58" t="s">
        <v>27</v>
      </c>
      <c r="B362" s="20">
        <f>SOL!C19</f>
        <v>0</v>
      </c>
      <c r="C362" s="43" t="s">
        <v>52</v>
      </c>
      <c r="D362" s="20">
        <f>SOL!D19</f>
        <v>0</v>
      </c>
      <c r="E362" s="43" t="s">
        <v>53</v>
      </c>
      <c r="F362" s="23">
        <f>SOL!E19</f>
        <v>0</v>
      </c>
      <c r="G362" s="247"/>
      <c r="H362" s="248"/>
    </row>
    <row r="363" spans="1:8" ht="18.75" customHeight="1" x14ac:dyDescent="0.35">
      <c r="A363" s="242" t="s">
        <v>73</v>
      </c>
      <c r="B363" s="243"/>
      <c r="C363" s="243"/>
      <c r="D363" s="243"/>
      <c r="E363" s="45"/>
      <c r="F363" s="44"/>
      <c r="G363" s="247"/>
      <c r="H363" s="248"/>
    </row>
    <row r="364" spans="1:8" ht="15" customHeight="1" x14ac:dyDescent="0.3">
      <c r="A364" s="58" t="s">
        <v>58</v>
      </c>
      <c r="B364" s="20">
        <f>EXEMPTIONS!C19</f>
        <v>0</v>
      </c>
      <c r="C364" s="43" t="s">
        <v>59</v>
      </c>
      <c r="D364" s="20">
        <f>EXEMPTIONS!D19</f>
        <v>0</v>
      </c>
      <c r="E364" s="24"/>
      <c r="F364" s="24"/>
      <c r="G364" s="247"/>
      <c r="H364" s="248"/>
    </row>
    <row r="365" spans="1:8" ht="18.75" customHeight="1" x14ac:dyDescent="0.35">
      <c r="A365" s="242" t="s">
        <v>74</v>
      </c>
      <c r="B365" s="243"/>
      <c r="C365" s="243"/>
      <c r="D365" s="243"/>
      <c r="E365" s="45"/>
      <c r="F365" s="45"/>
      <c r="G365" s="249"/>
      <c r="H365" s="250"/>
    </row>
    <row r="366" spans="1:8" ht="15" thickBot="1" x14ac:dyDescent="0.35">
      <c r="A366" s="59" t="s">
        <v>55</v>
      </c>
      <c r="B366" s="60" t="e">
        <f>#REF!</f>
        <v>#REF!</v>
      </c>
      <c r="C366" s="61" t="s">
        <v>56</v>
      </c>
      <c r="D366" s="60" t="e">
        <f>#REF!</f>
        <v>#REF!</v>
      </c>
      <c r="E366" s="251"/>
      <c r="F366" s="252"/>
      <c r="G366" s="252"/>
      <c r="H366" s="253"/>
    </row>
    <row r="370" spans="1:8" ht="15" thickBot="1" x14ac:dyDescent="0.35">
      <c r="A370" s="167"/>
      <c r="B370" s="167"/>
      <c r="C370" s="167"/>
      <c r="D370" s="167"/>
      <c r="E370" s="167"/>
      <c r="F370" s="167"/>
      <c r="G370" s="167"/>
      <c r="H370" s="167"/>
    </row>
    <row r="371" spans="1:8" x14ac:dyDescent="0.3">
      <c r="A371" s="68" t="s">
        <v>10</v>
      </c>
      <c r="B371" s="65" t="s">
        <v>11</v>
      </c>
      <c r="C371" s="65" t="s">
        <v>64</v>
      </c>
      <c r="D371" s="65" t="s">
        <v>12</v>
      </c>
      <c r="E371" s="65" t="s">
        <v>54</v>
      </c>
      <c r="F371" s="65" t="s">
        <v>13</v>
      </c>
      <c r="G371" s="65" t="s">
        <v>14</v>
      </c>
      <c r="H371" s="67" t="s">
        <v>15</v>
      </c>
    </row>
    <row r="372" spans="1:8" ht="17.399999999999999" x14ac:dyDescent="0.35">
      <c r="A372" s="69">
        <f>'CASE DATA'!A20</f>
        <v>0</v>
      </c>
      <c r="B372" s="70">
        <f>'CASE DATA'!B20</f>
        <v>0</v>
      </c>
      <c r="C372" s="72" t="e">
        <f>'CASE DATA'!#REF!</f>
        <v>#REF!</v>
      </c>
      <c r="D372" s="72">
        <f>'CASE DATA'!C20</f>
        <v>0</v>
      </c>
      <c r="E372" s="70">
        <f>'CASE DATA'!E20</f>
        <v>0</v>
      </c>
      <c r="F372" s="70">
        <f>'CASE DATA'!F20</f>
        <v>0</v>
      </c>
      <c r="G372" s="70">
        <f>'CASE DATA'!G20</f>
        <v>0</v>
      </c>
      <c r="H372" s="71">
        <f>'CASE DATA'!H20</f>
        <v>0</v>
      </c>
    </row>
    <row r="373" spans="1:8" x14ac:dyDescent="0.3">
      <c r="A373" s="46" t="s">
        <v>17</v>
      </c>
      <c r="B373" s="25">
        <f>'CASE DATA'!I20</f>
        <v>0</v>
      </c>
      <c r="C373" s="26" t="s">
        <v>20</v>
      </c>
      <c r="D373" s="29">
        <f>'CASE DATA'!L20</f>
        <v>0</v>
      </c>
      <c r="E373" s="31" t="s">
        <v>23</v>
      </c>
      <c r="F373" s="34">
        <f>'CASE DATA'!O20</f>
        <v>0</v>
      </c>
      <c r="G373" s="36" t="s">
        <v>65</v>
      </c>
      <c r="H373" s="47">
        <f>'CASE DATA'!R20</f>
        <v>0</v>
      </c>
    </row>
    <row r="374" spans="1:8" x14ac:dyDescent="0.3">
      <c r="A374" s="48" t="s">
        <v>66</v>
      </c>
      <c r="B374" s="25">
        <f>'CASE DATA'!J20</f>
        <v>0</v>
      </c>
      <c r="C374" s="27" t="s">
        <v>21</v>
      </c>
      <c r="D374" s="29">
        <f>'CASE DATA'!M20</f>
        <v>0</v>
      </c>
      <c r="E374" s="32" t="s">
        <v>24</v>
      </c>
      <c r="F374" s="34">
        <f>'CASE DATA'!P20</f>
        <v>0</v>
      </c>
      <c r="G374" s="37" t="s">
        <v>26</v>
      </c>
      <c r="H374" s="47">
        <f>'CASE DATA'!S20</f>
        <v>0</v>
      </c>
    </row>
    <row r="375" spans="1:8" x14ac:dyDescent="0.3">
      <c r="A375" s="49" t="s">
        <v>19</v>
      </c>
      <c r="B375" s="25">
        <f>'CASE DATA'!K20</f>
        <v>0</v>
      </c>
      <c r="C375" s="28" t="s">
        <v>22</v>
      </c>
      <c r="D375" s="30">
        <f>'CASE DATA'!N20</f>
        <v>0</v>
      </c>
      <c r="E375" s="33" t="s">
        <v>25</v>
      </c>
      <c r="F375" s="35">
        <f>'CASE DATA'!Q20</f>
        <v>0</v>
      </c>
      <c r="G375" s="21"/>
      <c r="H375" s="50"/>
    </row>
    <row r="376" spans="1:8" x14ac:dyDescent="0.3">
      <c r="A376" s="51" t="s">
        <v>9</v>
      </c>
      <c r="B376" s="254">
        <f>'CASE DATA'!T20</f>
        <v>0</v>
      </c>
      <c r="C376" s="255"/>
      <c r="D376" s="255"/>
      <c r="E376" s="255"/>
      <c r="F376" s="255"/>
      <c r="G376" s="255"/>
      <c r="H376" s="256"/>
    </row>
    <row r="377" spans="1:8" ht="18" x14ac:dyDescent="0.35">
      <c r="A377" s="242" t="s">
        <v>67</v>
      </c>
      <c r="B377" s="243"/>
      <c r="C377" s="243"/>
      <c r="D377" s="243"/>
      <c r="E377" s="243"/>
      <c r="F377" s="243"/>
      <c r="G377" s="243"/>
      <c r="H377" s="257"/>
    </row>
    <row r="378" spans="1:8" ht="28.8" x14ac:dyDescent="0.3">
      <c r="A378" s="52" t="s">
        <v>37</v>
      </c>
      <c r="B378" s="38" t="s">
        <v>68</v>
      </c>
      <c r="C378" s="39" t="s">
        <v>40</v>
      </c>
      <c r="D378" s="39" t="s">
        <v>41</v>
      </c>
      <c r="E378" s="39" t="s">
        <v>42</v>
      </c>
      <c r="F378" s="40" t="s">
        <v>43</v>
      </c>
      <c r="G378" s="19" t="s">
        <v>69</v>
      </c>
      <c r="H378" s="53"/>
    </row>
    <row r="379" spans="1:8" x14ac:dyDescent="0.3">
      <c r="A379" s="54" t="str">
        <f>EXPUNGEMENT!D19</f>
        <v>NO</v>
      </c>
      <c r="B379" s="54" t="str">
        <f>EXPUNGEMENT!G19</f>
        <v>N/A</v>
      </c>
      <c r="C379" s="128" t="str">
        <f>EXPUNGEMENT!H19</f>
        <v>NO</v>
      </c>
      <c r="D379" s="128" t="str">
        <f>EXPUNGEMENT!I19</f>
        <v>N/A</v>
      </c>
      <c r="E379" s="128" t="str">
        <f>EXPUNGEMENT!J19</f>
        <v>N/A</v>
      </c>
      <c r="F379" s="128" t="str">
        <f>EXPUNGEMENT!K19</f>
        <v>N/A</v>
      </c>
      <c r="G379" s="22"/>
      <c r="H379" s="55"/>
    </row>
    <row r="380" spans="1:8" x14ac:dyDescent="0.3">
      <c r="A380" s="56" t="s">
        <v>47</v>
      </c>
      <c r="B380" s="41" t="s">
        <v>70</v>
      </c>
      <c r="C380" s="42" t="s">
        <v>41</v>
      </c>
      <c r="D380" s="42" t="s">
        <v>42</v>
      </c>
      <c r="E380" s="22"/>
      <c r="F380" s="22"/>
      <c r="G380" s="22"/>
      <c r="H380" s="55"/>
    </row>
    <row r="381" spans="1:8" x14ac:dyDescent="0.3">
      <c r="A381" s="57" t="str">
        <f>EXPUNGEMENT!R19</f>
        <v>NO</v>
      </c>
      <c r="B381" s="57" t="str">
        <f>EXPUNGEMENT!S19</f>
        <v>N/A</v>
      </c>
      <c r="C381" s="57" t="str">
        <f>EXPUNGEMENT!T19</f>
        <v>N/A</v>
      </c>
      <c r="D381" s="57" t="str">
        <f>EXPUNGEMENT!U19</f>
        <v>N/A</v>
      </c>
      <c r="E381" s="22"/>
      <c r="F381" s="22"/>
      <c r="G381" s="22"/>
      <c r="H381" s="55"/>
    </row>
    <row r="382" spans="1:8" ht="18.75" customHeight="1" x14ac:dyDescent="0.35">
      <c r="A382" s="242" t="s">
        <v>71</v>
      </c>
      <c r="B382" s="243"/>
      <c r="C382" s="243"/>
      <c r="D382" s="243"/>
      <c r="E382" s="243"/>
      <c r="F382" s="244"/>
      <c r="G382" s="245">
        <v>17</v>
      </c>
      <c r="H382" s="246"/>
    </row>
    <row r="383" spans="1:8" ht="15" customHeight="1" x14ac:dyDescent="0.3">
      <c r="A383" s="58" t="s">
        <v>27</v>
      </c>
      <c r="B383" s="20">
        <f>BANKRUPTCY!C20</f>
        <v>0</v>
      </c>
      <c r="C383" s="43" t="s">
        <v>52</v>
      </c>
      <c r="D383" s="20">
        <f>BANKRUPTCY!D20</f>
        <v>0</v>
      </c>
      <c r="E383" s="43" t="s">
        <v>53</v>
      </c>
      <c r="F383" s="23">
        <f>BANKRUPTCY!E20</f>
        <v>0</v>
      </c>
      <c r="G383" s="247"/>
      <c r="H383" s="248"/>
    </row>
    <row r="384" spans="1:8" ht="18.75" customHeight="1" x14ac:dyDescent="0.35">
      <c r="A384" s="242" t="s">
        <v>72</v>
      </c>
      <c r="B384" s="243"/>
      <c r="C384" s="243"/>
      <c r="D384" s="243"/>
      <c r="E384" s="243"/>
      <c r="F384" s="244"/>
      <c r="G384" s="247"/>
      <c r="H384" s="248"/>
    </row>
    <row r="385" spans="1:8" ht="15" customHeight="1" x14ac:dyDescent="0.3">
      <c r="A385" s="58" t="s">
        <v>27</v>
      </c>
      <c r="B385" s="20">
        <f>SOL!C20</f>
        <v>0</v>
      </c>
      <c r="C385" s="43" t="s">
        <v>52</v>
      </c>
      <c r="D385" s="20">
        <f>SOL!D20</f>
        <v>0</v>
      </c>
      <c r="E385" s="43" t="s">
        <v>53</v>
      </c>
      <c r="F385" s="23">
        <f>SOL!E20</f>
        <v>0</v>
      </c>
      <c r="G385" s="247"/>
      <c r="H385" s="248"/>
    </row>
    <row r="386" spans="1:8" ht="18.75" customHeight="1" x14ac:dyDescent="0.35">
      <c r="A386" s="242" t="s">
        <v>73</v>
      </c>
      <c r="B386" s="243"/>
      <c r="C386" s="243"/>
      <c r="D386" s="243"/>
      <c r="E386" s="45"/>
      <c r="F386" s="44"/>
      <c r="G386" s="247"/>
      <c r="H386" s="248"/>
    </row>
    <row r="387" spans="1:8" ht="15" customHeight="1" x14ac:dyDescent="0.3">
      <c r="A387" s="58" t="s">
        <v>58</v>
      </c>
      <c r="B387" s="20">
        <f>EXEMPTIONS!C20</f>
        <v>0</v>
      </c>
      <c r="C387" s="43" t="s">
        <v>59</v>
      </c>
      <c r="D387" s="20">
        <f>EXEMPTIONS!D20</f>
        <v>0</v>
      </c>
      <c r="E387" s="24"/>
      <c r="F387" s="24"/>
      <c r="G387" s="247"/>
      <c r="H387" s="248"/>
    </row>
    <row r="388" spans="1:8" ht="18.75" customHeight="1" x14ac:dyDescent="0.35">
      <c r="A388" s="242" t="s">
        <v>74</v>
      </c>
      <c r="B388" s="243"/>
      <c r="C388" s="243"/>
      <c r="D388" s="243"/>
      <c r="E388" s="45"/>
      <c r="F388" s="45"/>
      <c r="G388" s="249"/>
      <c r="H388" s="250"/>
    </row>
    <row r="389" spans="1:8" ht="15" thickBot="1" x14ac:dyDescent="0.35">
      <c r="A389" s="59" t="s">
        <v>55</v>
      </c>
      <c r="B389" s="60" t="e">
        <f>#REF!</f>
        <v>#REF!</v>
      </c>
      <c r="C389" s="61" t="s">
        <v>56</v>
      </c>
      <c r="D389" s="60" t="e">
        <f>#REF!</f>
        <v>#REF!</v>
      </c>
      <c r="E389" s="251"/>
      <c r="F389" s="252"/>
      <c r="G389" s="252"/>
      <c r="H389" s="253"/>
    </row>
    <row r="393" spans="1:8" ht="15" thickBot="1" x14ac:dyDescent="0.35">
      <c r="A393" s="167"/>
      <c r="B393" s="167"/>
      <c r="C393" s="167"/>
      <c r="D393" s="167"/>
      <c r="E393" s="167"/>
      <c r="F393" s="167"/>
      <c r="G393" s="167"/>
      <c r="H393" s="167"/>
    </row>
    <row r="394" spans="1:8" x14ac:dyDescent="0.3">
      <c r="A394" s="68" t="s">
        <v>10</v>
      </c>
      <c r="B394" s="65" t="s">
        <v>11</v>
      </c>
      <c r="C394" s="65" t="s">
        <v>64</v>
      </c>
      <c r="D394" s="65" t="s">
        <v>12</v>
      </c>
      <c r="E394" s="65" t="s">
        <v>54</v>
      </c>
      <c r="F394" s="65" t="s">
        <v>13</v>
      </c>
      <c r="G394" s="65" t="s">
        <v>14</v>
      </c>
      <c r="H394" s="67" t="s">
        <v>15</v>
      </c>
    </row>
    <row r="395" spans="1:8" ht="17.399999999999999" x14ac:dyDescent="0.35">
      <c r="A395" s="69">
        <f>'CASE DATA'!A21</f>
        <v>0</v>
      </c>
      <c r="B395" s="70">
        <f>'CASE DATA'!B21</f>
        <v>0</v>
      </c>
      <c r="C395" s="72" t="e">
        <f>'CASE DATA'!#REF!</f>
        <v>#REF!</v>
      </c>
      <c r="D395" s="72">
        <f>'CASE DATA'!C21</f>
        <v>0</v>
      </c>
      <c r="E395" s="70">
        <f>'CASE DATA'!E21</f>
        <v>0</v>
      </c>
      <c r="F395" s="70">
        <f>'CASE DATA'!F21</f>
        <v>0</v>
      </c>
      <c r="G395" s="70">
        <f>'CASE DATA'!G21</f>
        <v>0</v>
      </c>
      <c r="H395" s="71">
        <f>'CASE DATA'!H21</f>
        <v>0</v>
      </c>
    </row>
    <row r="396" spans="1:8" x14ac:dyDescent="0.3">
      <c r="A396" s="46" t="s">
        <v>17</v>
      </c>
      <c r="B396" s="25">
        <f>'CASE DATA'!I21</f>
        <v>0</v>
      </c>
      <c r="C396" s="26" t="s">
        <v>20</v>
      </c>
      <c r="D396" s="29">
        <f>'CASE DATA'!L21</f>
        <v>0</v>
      </c>
      <c r="E396" s="31" t="s">
        <v>23</v>
      </c>
      <c r="F396" s="34">
        <f>'CASE DATA'!O21</f>
        <v>0</v>
      </c>
      <c r="G396" s="36" t="s">
        <v>65</v>
      </c>
      <c r="H396" s="47">
        <f>'CASE DATA'!R21</f>
        <v>0</v>
      </c>
    </row>
    <row r="397" spans="1:8" x14ac:dyDescent="0.3">
      <c r="A397" s="48" t="s">
        <v>66</v>
      </c>
      <c r="B397" s="25">
        <f>'CASE DATA'!J21</f>
        <v>0</v>
      </c>
      <c r="C397" s="27" t="s">
        <v>21</v>
      </c>
      <c r="D397" s="29">
        <f>'CASE DATA'!M21</f>
        <v>0</v>
      </c>
      <c r="E397" s="32" t="s">
        <v>24</v>
      </c>
      <c r="F397" s="34">
        <f>'CASE DATA'!P21</f>
        <v>0</v>
      </c>
      <c r="G397" s="37" t="s">
        <v>26</v>
      </c>
      <c r="H397" s="47">
        <f>'CASE DATA'!S21</f>
        <v>0</v>
      </c>
    </row>
    <row r="398" spans="1:8" x14ac:dyDescent="0.3">
      <c r="A398" s="49" t="s">
        <v>19</v>
      </c>
      <c r="B398" s="25">
        <f>'CASE DATA'!K21</f>
        <v>0</v>
      </c>
      <c r="C398" s="28" t="s">
        <v>22</v>
      </c>
      <c r="D398" s="30">
        <f>'CASE DATA'!N21</f>
        <v>0</v>
      </c>
      <c r="E398" s="33" t="s">
        <v>25</v>
      </c>
      <c r="F398" s="35">
        <f>'CASE DATA'!Q21</f>
        <v>0</v>
      </c>
      <c r="G398" s="21"/>
      <c r="H398" s="50"/>
    </row>
    <row r="399" spans="1:8" x14ac:dyDescent="0.3">
      <c r="A399" s="51" t="s">
        <v>9</v>
      </c>
      <c r="B399" s="254">
        <f>'CASE DATA'!T21</f>
        <v>0</v>
      </c>
      <c r="C399" s="255"/>
      <c r="D399" s="255"/>
      <c r="E399" s="255"/>
      <c r="F399" s="255"/>
      <c r="G399" s="255"/>
      <c r="H399" s="256"/>
    </row>
    <row r="400" spans="1:8" ht="18" x14ac:dyDescent="0.35">
      <c r="A400" s="242" t="s">
        <v>67</v>
      </c>
      <c r="B400" s="243"/>
      <c r="C400" s="243"/>
      <c r="D400" s="243"/>
      <c r="E400" s="243"/>
      <c r="F400" s="243"/>
      <c r="G400" s="243"/>
      <c r="H400" s="257"/>
    </row>
    <row r="401" spans="1:8" ht="28.8" x14ac:dyDescent="0.3">
      <c r="A401" s="52" t="s">
        <v>37</v>
      </c>
      <c r="B401" s="38" t="s">
        <v>68</v>
      </c>
      <c r="C401" s="39" t="s">
        <v>40</v>
      </c>
      <c r="D401" s="39" t="s">
        <v>41</v>
      </c>
      <c r="E401" s="39" t="s">
        <v>42</v>
      </c>
      <c r="F401" s="40" t="s">
        <v>43</v>
      </c>
      <c r="G401" s="19" t="s">
        <v>69</v>
      </c>
      <c r="H401" s="53"/>
    </row>
    <row r="402" spans="1:8" x14ac:dyDescent="0.3">
      <c r="A402" s="54" t="str">
        <f>EXPUNGEMENT!D20</f>
        <v>NO</v>
      </c>
      <c r="B402" s="54" t="str">
        <f>EXPUNGEMENT!G20</f>
        <v>N/A</v>
      </c>
      <c r="C402" s="128" t="str">
        <f>EXPUNGEMENT!H20</f>
        <v>NO</v>
      </c>
      <c r="D402" s="128" t="str">
        <f>EXPUNGEMENT!I20</f>
        <v>N/A</v>
      </c>
      <c r="E402" s="128" t="str">
        <f>EXPUNGEMENT!J20</f>
        <v>N/A</v>
      </c>
      <c r="F402" s="128" t="str">
        <f>EXPUNGEMENT!K20</f>
        <v>N/A</v>
      </c>
      <c r="G402" s="22"/>
      <c r="H402" s="55"/>
    </row>
    <row r="403" spans="1:8" x14ac:dyDescent="0.3">
      <c r="A403" s="56" t="s">
        <v>47</v>
      </c>
      <c r="B403" s="41" t="s">
        <v>70</v>
      </c>
      <c r="C403" s="42" t="s">
        <v>41</v>
      </c>
      <c r="D403" s="42" t="s">
        <v>42</v>
      </c>
      <c r="E403" s="22"/>
      <c r="F403" s="22"/>
      <c r="G403" s="22"/>
      <c r="H403" s="55"/>
    </row>
    <row r="404" spans="1:8" x14ac:dyDescent="0.3">
      <c r="A404" s="57" t="str">
        <f>EXPUNGEMENT!R20</f>
        <v>NO</v>
      </c>
      <c r="B404" s="57" t="str">
        <f>EXPUNGEMENT!S20</f>
        <v>N/A</v>
      </c>
      <c r="C404" s="57" t="str">
        <f>EXPUNGEMENT!T20</f>
        <v>N/A</v>
      </c>
      <c r="D404" s="57" t="str">
        <f>EXPUNGEMENT!U20</f>
        <v>N/A</v>
      </c>
      <c r="E404" s="22"/>
      <c r="F404" s="22"/>
      <c r="G404" s="22"/>
      <c r="H404" s="55"/>
    </row>
    <row r="405" spans="1:8" ht="18.75" customHeight="1" x14ac:dyDescent="0.35">
      <c r="A405" s="242" t="s">
        <v>71</v>
      </c>
      <c r="B405" s="243"/>
      <c r="C405" s="243"/>
      <c r="D405" s="243"/>
      <c r="E405" s="243"/>
      <c r="F405" s="244"/>
      <c r="G405" s="245">
        <v>18</v>
      </c>
      <c r="H405" s="246"/>
    </row>
    <row r="406" spans="1:8" ht="15" customHeight="1" x14ac:dyDescent="0.3">
      <c r="A406" s="58" t="s">
        <v>27</v>
      </c>
      <c r="B406" s="20">
        <f>BANKRUPTCY!C21</f>
        <v>0</v>
      </c>
      <c r="C406" s="43" t="s">
        <v>52</v>
      </c>
      <c r="D406" s="20">
        <f>BANKRUPTCY!D21</f>
        <v>0</v>
      </c>
      <c r="E406" s="43" t="s">
        <v>53</v>
      </c>
      <c r="F406" s="23">
        <f>BANKRUPTCY!E21</f>
        <v>0</v>
      </c>
      <c r="G406" s="247"/>
      <c r="H406" s="248"/>
    </row>
    <row r="407" spans="1:8" ht="18.75" customHeight="1" x14ac:dyDescent="0.35">
      <c r="A407" s="242" t="s">
        <v>72</v>
      </c>
      <c r="B407" s="243"/>
      <c r="C407" s="243"/>
      <c r="D407" s="243"/>
      <c r="E407" s="243"/>
      <c r="F407" s="244"/>
      <c r="G407" s="247"/>
      <c r="H407" s="248"/>
    </row>
    <row r="408" spans="1:8" ht="15" customHeight="1" x14ac:dyDescent="0.3">
      <c r="A408" s="58" t="s">
        <v>27</v>
      </c>
      <c r="B408" s="20">
        <f>SOL!C21</f>
        <v>0</v>
      </c>
      <c r="C408" s="43" t="s">
        <v>52</v>
      </c>
      <c r="D408" s="20">
        <f>SOL!D21</f>
        <v>0</v>
      </c>
      <c r="E408" s="43" t="s">
        <v>53</v>
      </c>
      <c r="F408" s="23">
        <f>SOL!E21</f>
        <v>0</v>
      </c>
      <c r="G408" s="247"/>
      <c r="H408" s="248"/>
    </row>
    <row r="409" spans="1:8" ht="18.75" customHeight="1" x14ac:dyDescent="0.35">
      <c r="A409" s="242" t="s">
        <v>73</v>
      </c>
      <c r="B409" s="243"/>
      <c r="C409" s="243"/>
      <c r="D409" s="243"/>
      <c r="E409" s="45"/>
      <c r="F409" s="44"/>
      <c r="G409" s="247"/>
      <c r="H409" s="248"/>
    </row>
    <row r="410" spans="1:8" ht="15" customHeight="1" x14ac:dyDescent="0.3">
      <c r="A410" s="58" t="s">
        <v>58</v>
      </c>
      <c r="B410" s="20">
        <f>EXEMPTIONS!C21</f>
        <v>0</v>
      </c>
      <c r="C410" s="43" t="s">
        <v>59</v>
      </c>
      <c r="D410" s="20">
        <f>EXEMPTIONS!D21</f>
        <v>0</v>
      </c>
      <c r="E410" s="24"/>
      <c r="F410" s="24"/>
      <c r="G410" s="247"/>
      <c r="H410" s="248"/>
    </row>
    <row r="411" spans="1:8" ht="18.75" customHeight="1" x14ac:dyDescent="0.35">
      <c r="A411" s="242" t="s">
        <v>74</v>
      </c>
      <c r="B411" s="243"/>
      <c r="C411" s="243"/>
      <c r="D411" s="243"/>
      <c r="E411" s="45"/>
      <c r="F411" s="45"/>
      <c r="G411" s="249"/>
      <c r="H411" s="250"/>
    </row>
    <row r="412" spans="1:8" ht="15" thickBot="1" x14ac:dyDescent="0.35">
      <c r="A412" s="59" t="s">
        <v>55</v>
      </c>
      <c r="B412" s="60" t="e">
        <f>#REF!</f>
        <v>#REF!</v>
      </c>
      <c r="C412" s="61" t="s">
        <v>56</v>
      </c>
      <c r="D412" s="60" t="e">
        <f>#REF!</f>
        <v>#REF!</v>
      </c>
      <c r="E412" s="251"/>
      <c r="F412" s="252"/>
      <c r="G412" s="252"/>
      <c r="H412" s="253"/>
    </row>
    <row r="416" spans="1:8" ht="15" thickBot="1" x14ac:dyDescent="0.35">
      <c r="A416" s="167"/>
      <c r="B416" s="167"/>
      <c r="C416" s="167"/>
      <c r="D416" s="167"/>
      <c r="E416" s="167"/>
      <c r="F416" s="167"/>
      <c r="G416" s="167"/>
      <c r="H416" s="167"/>
    </row>
    <row r="417" spans="1:8" x14ac:dyDescent="0.3">
      <c r="A417" s="68" t="s">
        <v>10</v>
      </c>
      <c r="B417" s="65" t="s">
        <v>11</v>
      </c>
      <c r="C417" s="65" t="s">
        <v>64</v>
      </c>
      <c r="D417" s="65" t="s">
        <v>12</v>
      </c>
      <c r="E417" s="65" t="s">
        <v>54</v>
      </c>
      <c r="F417" s="65" t="s">
        <v>13</v>
      </c>
      <c r="G417" s="65" t="s">
        <v>14</v>
      </c>
      <c r="H417" s="67" t="s">
        <v>15</v>
      </c>
    </row>
    <row r="418" spans="1:8" ht="17.399999999999999" x14ac:dyDescent="0.35">
      <c r="A418" s="69">
        <f>'CASE DATA'!A22</f>
        <v>0</v>
      </c>
      <c r="B418" s="70">
        <f>'CASE DATA'!B22</f>
        <v>0</v>
      </c>
      <c r="C418" s="72" t="e">
        <f>'CASE DATA'!#REF!</f>
        <v>#REF!</v>
      </c>
      <c r="D418" s="72">
        <f>'CASE DATA'!C22</f>
        <v>0</v>
      </c>
      <c r="E418" s="70">
        <f>'CASE DATA'!E22</f>
        <v>0</v>
      </c>
      <c r="F418" s="70">
        <f>'CASE DATA'!F22</f>
        <v>0</v>
      </c>
      <c r="G418" s="70">
        <f>'CASE DATA'!G22</f>
        <v>0</v>
      </c>
      <c r="H418" s="71">
        <f>'CASE DATA'!H22</f>
        <v>0</v>
      </c>
    </row>
    <row r="419" spans="1:8" x14ac:dyDescent="0.3">
      <c r="A419" s="46" t="s">
        <v>17</v>
      </c>
      <c r="B419" s="25">
        <f>'CASE DATA'!I22</f>
        <v>0</v>
      </c>
      <c r="C419" s="26" t="s">
        <v>20</v>
      </c>
      <c r="D419" s="29">
        <f>'CASE DATA'!L22</f>
        <v>0</v>
      </c>
      <c r="E419" s="31" t="s">
        <v>23</v>
      </c>
      <c r="F419" s="34">
        <f>'CASE DATA'!O22</f>
        <v>0</v>
      </c>
      <c r="G419" s="36" t="s">
        <v>65</v>
      </c>
      <c r="H419" s="47">
        <f>'CASE DATA'!R22</f>
        <v>0</v>
      </c>
    </row>
    <row r="420" spans="1:8" x14ac:dyDescent="0.3">
      <c r="A420" s="48" t="s">
        <v>66</v>
      </c>
      <c r="B420" s="25">
        <f>'CASE DATA'!J22</f>
        <v>0</v>
      </c>
      <c r="C420" s="27" t="s">
        <v>21</v>
      </c>
      <c r="D420" s="29">
        <f>'CASE DATA'!M22</f>
        <v>0</v>
      </c>
      <c r="E420" s="32" t="s">
        <v>24</v>
      </c>
      <c r="F420" s="34">
        <f>'CASE DATA'!P22</f>
        <v>0</v>
      </c>
      <c r="G420" s="37" t="s">
        <v>26</v>
      </c>
      <c r="H420" s="47">
        <f>'CASE DATA'!S22</f>
        <v>0</v>
      </c>
    </row>
    <row r="421" spans="1:8" x14ac:dyDescent="0.3">
      <c r="A421" s="49" t="s">
        <v>19</v>
      </c>
      <c r="B421" s="25">
        <f>'CASE DATA'!K22</f>
        <v>0</v>
      </c>
      <c r="C421" s="28" t="s">
        <v>22</v>
      </c>
      <c r="D421" s="30">
        <f>'CASE DATA'!N22</f>
        <v>0</v>
      </c>
      <c r="E421" s="33" t="s">
        <v>25</v>
      </c>
      <c r="F421" s="35">
        <f>'CASE DATA'!Q22</f>
        <v>0</v>
      </c>
      <c r="G421" s="21"/>
      <c r="H421" s="50"/>
    </row>
    <row r="422" spans="1:8" x14ac:dyDescent="0.3">
      <c r="A422" s="51" t="s">
        <v>9</v>
      </c>
      <c r="B422" s="254">
        <f>'CASE DATA'!T22</f>
        <v>0</v>
      </c>
      <c r="C422" s="255"/>
      <c r="D422" s="255"/>
      <c r="E422" s="255"/>
      <c r="F422" s="255"/>
      <c r="G422" s="255"/>
      <c r="H422" s="256"/>
    </row>
    <row r="423" spans="1:8" ht="18" x14ac:dyDescent="0.35">
      <c r="A423" s="242" t="s">
        <v>67</v>
      </c>
      <c r="B423" s="243"/>
      <c r="C423" s="243"/>
      <c r="D423" s="243"/>
      <c r="E423" s="243"/>
      <c r="F423" s="243"/>
      <c r="G423" s="243"/>
      <c r="H423" s="257"/>
    </row>
    <row r="424" spans="1:8" ht="28.8" x14ac:dyDescent="0.3">
      <c r="A424" s="52" t="s">
        <v>37</v>
      </c>
      <c r="B424" s="38" t="s">
        <v>68</v>
      </c>
      <c r="C424" s="39" t="s">
        <v>40</v>
      </c>
      <c r="D424" s="39" t="s">
        <v>41</v>
      </c>
      <c r="E424" s="39" t="s">
        <v>42</v>
      </c>
      <c r="F424" s="40" t="s">
        <v>43</v>
      </c>
      <c r="G424" s="19" t="s">
        <v>69</v>
      </c>
      <c r="H424" s="53"/>
    </row>
    <row r="425" spans="1:8" x14ac:dyDescent="0.3">
      <c r="A425" s="54" t="str">
        <f>EXPUNGEMENT!D21</f>
        <v>NO</v>
      </c>
      <c r="B425" s="54" t="str">
        <f>EXPUNGEMENT!G21</f>
        <v>N/A</v>
      </c>
      <c r="C425" s="128" t="str">
        <f>EXPUNGEMENT!H21</f>
        <v>NO</v>
      </c>
      <c r="D425" s="128" t="str">
        <f>EXPUNGEMENT!I21</f>
        <v>N/A</v>
      </c>
      <c r="E425" s="128" t="str">
        <f>EXPUNGEMENT!J21</f>
        <v>N/A</v>
      </c>
      <c r="F425" s="128" t="str">
        <f>EXPUNGEMENT!K21</f>
        <v>N/A</v>
      </c>
      <c r="G425" s="22"/>
      <c r="H425" s="55"/>
    </row>
    <row r="426" spans="1:8" x14ac:dyDescent="0.3">
      <c r="A426" s="56" t="s">
        <v>47</v>
      </c>
      <c r="B426" s="41" t="s">
        <v>70</v>
      </c>
      <c r="C426" s="42" t="s">
        <v>41</v>
      </c>
      <c r="D426" s="42" t="s">
        <v>42</v>
      </c>
      <c r="E426" s="22"/>
      <c r="F426" s="22"/>
      <c r="G426" s="22"/>
      <c r="H426" s="55"/>
    </row>
    <row r="427" spans="1:8" x14ac:dyDescent="0.3">
      <c r="A427" s="57" t="str">
        <f>EXPUNGEMENT!R21</f>
        <v>NO</v>
      </c>
      <c r="B427" s="57" t="str">
        <f>EXPUNGEMENT!S21</f>
        <v>N/A</v>
      </c>
      <c r="C427" s="57" t="str">
        <f>EXPUNGEMENT!T21</f>
        <v>N/A</v>
      </c>
      <c r="D427" s="57" t="str">
        <f>EXPUNGEMENT!U21</f>
        <v>N/A</v>
      </c>
      <c r="E427" s="22"/>
      <c r="F427" s="22"/>
      <c r="G427" s="22"/>
      <c r="H427" s="55"/>
    </row>
    <row r="428" spans="1:8" ht="18.75" customHeight="1" x14ac:dyDescent="0.35">
      <c r="A428" s="242" t="s">
        <v>71</v>
      </c>
      <c r="B428" s="243"/>
      <c r="C428" s="243"/>
      <c r="D428" s="243"/>
      <c r="E428" s="243"/>
      <c r="F428" s="244"/>
      <c r="G428" s="245">
        <v>19</v>
      </c>
      <c r="H428" s="246"/>
    </row>
    <row r="429" spans="1:8" ht="15" customHeight="1" x14ac:dyDescent="0.3">
      <c r="A429" s="58" t="s">
        <v>27</v>
      </c>
      <c r="B429" s="20">
        <f>BANKRUPTCY!C22</f>
        <v>0</v>
      </c>
      <c r="C429" s="43" t="s">
        <v>52</v>
      </c>
      <c r="D429" s="20">
        <f>BANKRUPTCY!D22</f>
        <v>0</v>
      </c>
      <c r="E429" s="43" t="s">
        <v>53</v>
      </c>
      <c r="F429" s="23">
        <f>BANKRUPTCY!E22</f>
        <v>0</v>
      </c>
      <c r="G429" s="247"/>
      <c r="H429" s="248"/>
    </row>
    <row r="430" spans="1:8" ht="18.75" customHeight="1" x14ac:dyDescent="0.35">
      <c r="A430" s="242" t="s">
        <v>72</v>
      </c>
      <c r="B430" s="243"/>
      <c r="C430" s="243"/>
      <c r="D430" s="243"/>
      <c r="E430" s="243"/>
      <c r="F430" s="244"/>
      <c r="G430" s="247"/>
      <c r="H430" s="248"/>
    </row>
    <row r="431" spans="1:8" ht="15" customHeight="1" x14ac:dyDescent="0.3">
      <c r="A431" s="58" t="s">
        <v>27</v>
      </c>
      <c r="B431" s="20">
        <f>SOL!C22</f>
        <v>0</v>
      </c>
      <c r="C431" s="43" t="s">
        <v>52</v>
      </c>
      <c r="D431" s="20">
        <f>SOL!D22</f>
        <v>0</v>
      </c>
      <c r="E431" s="43" t="s">
        <v>53</v>
      </c>
      <c r="F431" s="23">
        <f>SOL!E22</f>
        <v>0</v>
      </c>
      <c r="G431" s="247"/>
      <c r="H431" s="248"/>
    </row>
    <row r="432" spans="1:8" ht="18.75" customHeight="1" x14ac:dyDescent="0.35">
      <c r="A432" s="242" t="s">
        <v>73</v>
      </c>
      <c r="B432" s="243"/>
      <c r="C432" s="243"/>
      <c r="D432" s="243"/>
      <c r="E432" s="45"/>
      <c r="F432" s="44"/>
      <c r="G432" s="247"/>
      <c r="H432" s="248"/>
    </row>
    <row r="433" spans="1:8" ht="15" customHeight="1" x14ac:dyDescent="0.3">
      <c r="A433" s="58" t="s">
        <v>58</v>
      </c>
      <c r="B433" s="20">
        <f>EXEMPTIONS!C22</f>
        <v>0</v>
      </c>
      <c r="C433" s="43" t="s">
        <v>59</v>
      </c>
      <c r="D433" s="20">
        <f>EXEMPTIONS!D22</f>
        <v>0</v>
      </c>
      <c r="E433" s="24"/>
      <c r="F433" s="24"/>
      <c r="G433" s="247"/>
      <c r="H433" s="248"/>
    </row>
    <row r="434" spans="1:8" ht="18.75" customHeight="1" x14ac:dyDescent="0.35">
      <c r="A434" s="242" t="s">
        <v>74</v>
      </c>
      <c r="B434" s="243"/>
      <c r="C434" s="243"/>
      <c r="D434" s="243"/>
      <c r="E434" s="45"/>
      <c r="F434" s="45"/>
      <c r="G434" s="249"/>
      <c r="H434" s="250"/>
    </row>
    <row r="435" spans="1:8" ht="15" thickBot="1" x14ac:dyDescent="0.35">
      <c r="A435" s="59" t="s">
        <v>55</v>
      </c>
      <c r="B435" s="60" t="e">
        <f>#REF!</f>
        <v>#REF!</v>
      </c>
      <c r="C435" s="61" t="s">
        <v>56</v>
      </c>
      <c r="D435" s="60" t="e">
        <f>#REF!</f>
        <v>#REF!</v>
      </c>
      <c r="E435" s="251"/>
      <c r="F435" s="252"/>
      <c r="G435" s="252"/>
      <c r="H435" s="253"/>
    </row>
    <row r="439" spans="1:8" ht="15" thickBot="1" x14ac:dyDescent="0.35">
      <c r="A439" s="167"/>
      <c r="B439" s="167"/>
      <c r="C439" s="167"/>
      <c r="D439" s="167"/>
      <c r="E439" s="167"/>
      <c r="F439" s="167"/>
      <c r="G439" s="167"/>
      <c r="H439" s="167"/>
    </row>
    <row r="440" spans="1:8" x14ac:dyDescent="0.3">
      <c r="A440" s="68" t="s">
        <v>10</v>
      </c>
      <c r="B440" s="65" t="s">
        <v>11</v>
      </c>
      <c r="C440" s="65" t="s">
        <v>64</v>
      </c>
      <c r="D440" s="65" t="s">
        <v>12</v>
      </c>
      <c r="E440" s="65" t="s">
        <v>54</v>
      </c>
      <c r="F440" s="65" t="s">
        <v>13</v>
      </c>
      <c r="G440" s="65" t="s">
        <v>14</v>
      </c>
      <c r="H440" s="67" t="s">
        <v>15</v>
      </c>
    </row>
    <row r="441" spans="1:8" ht="17.399999999999999" x14ac:dyDescent="0.35">
      <c r="A441" s="69">
        <f>'CASE DATA'!A23</f>
        <v>0</v>
      </c>
      <c r="B441" s="70">
        <f>'CASE DATA'!B23</f>
        <v>0</v>
      </c>
      <c r="C441" s="72" t="e">
        <f>'CASE DATA'!#REF!</f>
        <v>#REF!</v>
      </c>
      <c r="D441" s="72">
        <f>'CASE DATA'!C23</f>
        <v>0</v>
      </c>
      <c r="E441" s="70">
        <f>'CASE DATA'!E23</f>
        <v>0</v>
      </c>
      <c r="F441" s="70">
        <f>'CASE DATA'!F23</f>
        <v>0</v>
      </c>
      <c r="G441" s="70">
        <f>'CASE DATA'!G23</f>
        <v>0</v>
      </c>
      <c r="H441" s="71">
        <f>'CASE DATA'!H23</f>
        <v>0</v>
      </c>
    </row>
    <row r="442" spans="1:8" x14ac:dyDescent="0.3">
      <c r="A442" s="46" t="s">
        <v>17</v>
      </c>
      <c r="B442" s="25">
        <f>'CASE DATA'!I23</f>
        <v>0</v>
      </c>
      <c r="C442" s="26" t="s">
        <v>20</v>
      </c>
      <c r="D442" s="29">
        <f>'CASE DATA'!L23</f>
        <v>0</v>
      </c>
      <c r="E442" s="31" t="s">
        <v>23</v>
      </c>
      <c r="F442" s="34">
        <f>'CASE DATA'!O23</f>
        <v>0</v>
      </c>
      <c r="G442" s="36" t="s">
        <v>65</v>
      </c>
      <c r="H442" s="47">
        <f>'CASE DATA'!R23</f>
        <v>0</v>
      </c>
    </row>
    <row r="443" spans="1:8" x14ac:dyDescent="0.3">
      <c r="A443" s="48" t="s">
        <v>66</v>
      </c>
      <c r="B443" s="25">
        <f>'CASE DATA'!J23</f>
        <v>0</v>
      </c>
      <c r="C443" s="27" t="s">
        <v>21</v>
      </c>
      <c r="D443" s="29">
        <f>'CASE DATA'!M23</f>
        <v>0</v>
      </c>
      <c r="E443" s="32" t="s">
        <v>24</v>
      </c>
      <c r="F443" s="34">
        <f>'CASE DATA'!P23</f>
        <v>0</v>
      </c>
      <c r="G443" s="37" t="s">
        <v>26</v>
      </c>
      <c r="H443" s="47">
        <f>'CASE DATA'!S23</f>
        <v>0</v>
      </c>
    </row>
    <row r="444" spans="1:8" x14ac:dyDescent="0.3">
      <c r="A444" s="49" t="s">
        <v>19</v>
      </c>
      <c r="B444" s="25">
        <f>'CASE DATA'!K23</f>
        <v>0</v>
      </c>
      <c r="C444" s="28" t="s">
        <v>22</v>
      </c>
      <c r="D444" s="30">
        <f>'CASE DATA'!N23</f>
        <v>0</v>
      </c>
      <c r="E444" s="33" t="s">
        <v>25</v>
      </c>
      <c r="F444" s="35">
        <f>'CASE DATA'!Q23</f>
        <v>0</v>
      </c>
      <c r="G444" s="21"/>
      <c r="H444" s="50"/>
    </row>
    <row r="445" spans="1:8" x14ac:dyDescent="0.3">
      <c r="A445" s="51" t="s">
        <v>9</v>
      </c>
      <c r="B445" s="254">
        <f>'CASE DATA'!T23</f>
        <v>0</v>
      </c>
      <c r="C445" s="255"/>
      <c r="D445" s="255"/>
      <c r="E445" s="255"/>
      <c r="F445" s="255"/>
      <c r="G445" s="255"/>
      <c r="H445" s="256"/>
    </row>
    <row r="446" spans="1:8" ht="18" x14ac:dyDescent="0.35">
      <c r="A446" s="242" t="s">
        <v>67</v>
      </c>
      <c r="B446" s="243"/>
      <c r="C446" s="243"/>
      <c r="D446" s="243"/>
      <c r="E446" s="243"/>
      <c r="F446" s="243"/>
      <c r="G446" s="243"/>
      <c r="H446" s="257"/>
    </row>
    <row r="447" spans="1:8" ht="28.8" x14ac:dyDescent="0.3">
      <c r="A447" s="52" t="s">
        <v>37</v>
      </c>
      <c r="B447" s="38" t="s">
        <v>68</v>
      </c>
      <c r="C447" s="39" t="s">
        <v>40</v>
      </c>
      <c r="D447" s="39" t="s">
        <v>41</v>
      </c>
      <c r="E447" s="39" t="s">
        <v>42</v>
      </c>
      <c r="F447" s="40" t="s">
        <v>43</v>
      </c>
      <c r="G447" s="19" t="s">
        <v>69</v>
      </c>
      <c r="H447" s="53"/>
    </row>
    <row r="448" spans="1:8" x14ac:dyDescent="0.3">
      <c r="A448" s="54" t="str">
        <f>EXPUNGEMENT!D22</f>
        <v>NO</v>
      </c>
      <c r="B448" s="54" t="str">
        <f>EXPUNGEMENT!G22</f>
        <v>N/A</v>
      </c>
      <c r="C448" s="128" t="str">
        <f>EXPUNGEMENT!H22</f>
        <v>NO</v>
      </c>
      <c r="D448" s="128" t="str">
        <f>EXPUNGEMENT!I22</f>
        <v>N/A</v>
      </c>
      <c r="E448" s="128" t="str">
        <f>EXPUNGEMENT!J22</f>
        <v>N/A</v>
      </c>
      <c r="F448" s="128" t="str">
        <f>EXPUNGEMENT!K22</f>
        <v>N/A</v>
      </c>
      <c r="G448" s="22"/>
      <c r="H448" s="55"/>
    </row>
    <row r="449" spans="1:8" x14ac:dyDescent="0.3">
      <c r="A449" s="56" t="s">
        <v>47</v>
      </c>
      <c r="B449" s="41" t="s">
        <v>70</v>
      </c>
      <c r="C449" s="42" t="s">
        <v>41</v>
      </c>
      <c r="D449" s="42" t="s">
        <v>42</v>
      </c>
      <c r="E449" s="22"/>
      <c r="F449" s="22"/>
      <c r="G449" s="22"/>
      <c r="H449" s="55"/>
    </row>
    <row r="450" spans="1:8" x14ac:dyDescent="0.3">
      <c r="A450" s="57" t="str">
        <f>EXPUNGEMENT!R22</f>
        <v>NO</v>
      </c>
      <c r="B450" s="57" t="str">
        <f>EXPUNGEMENT!S22</f>
        <v>N/A</v>
      </c>
      <c r="C450" s="57" t="str">
        <f>EXPUNGEMENT!T22</f>
        <v>N/A</v>
      </c>
      <c r="D450" s="57" t="str">
        <f>EXPUNGEMENT!U22</f>
        <v>N/A</v>
      </c>
      <c r="E450" s="22"/>
      <c r="F450" s="22"/>
      <c r="G450" s="22"/>
      <c r="H450" s="55"/>
    </row>
    <row r="451" spans="1:8" ht="18.75" customHeight="1" x14ac:dyDescent="0.35">
      <c r="A451" s="242" t="s">
        <v>71</v>
      </c>
      <c r="B451" s="243"/>
      <c r="C451" s="243"/>
      <c r="D451" s="243"/>
      <c r="E451" s="243"/>
      <c r="F451" s="244"/>
      <c r="G451" s="245">
        <v>20</v>
      </c>
      <c r="H451" s="246"/>
    </row>
    <row r="452" spans="1:8" ht="15" customHeight="1" x14ac:dyDescent="0.3">
      <c r="A452" s="58" t="s">
        <v>27</v>
      </c>
      <c r="B452" s="20">
        <f>BANKRUPTCY!C23</f>
        <v>0</v>
      </c>
      <c r="C452" s="43" t="s">
        <v>52</v>
      </c>
      <c r="D452" s="20">
        <f>BANKRUPTCY!D23</f>
        <v>0</v>
      </c>
      <c r="E452" s="43" t="s">
        <v>53</v>
      </c>
      <c r="F452" s="23">
        <f>BANKRUPTCY!E23</f>
        <v>0</v>
      </c>
      <c r="G452" s="247"/>
      <c r="H452" s="248"/>
    </row>
    <row r="453" spans="1:8" ht="18.75" customHeight="1" x14ac:dyDescent="0.35">
      <c r="A453" s="242" t="s">
        <v>72</v>
      </c>
      <c r="B453" s="243"/>
      <c r="C453" s="243"/>
      <c r="D453" s="243"/>
      <c r="E453" s="243"/>
      <c r="F453" s="244"/>
      <c r="G453" s="247"/>
      <c r="H453" s="248"/>
    </row>
    <row r="454" spans="1:8" ht="15" customHeight="1" x14ac:dyDescent="0.3">
      <c r="A454" s="58" t="s">
        <v>27</v>
      </c>
      <c r="B454" s="20">
        <f>SOL!C23</f>
        <v>0</v>
      </c>
      <c r="C454" s="43" t="s">
        <v>52</v>
      </c>
      <c r="D454" s="20">
        <f>SOL!D23</f>
        <v>0</v>
      </c>
      <c r="E454" s="43" t="s">
        <v>53</v>
      </c>
      <c r="F454" s="23">
        <f>SOL!E23</f>
        <v>0</v>
      </c>
      <c r="G454" s="247"/>
      <c r="H454" s="248"/>
    </row>
    <row r="455" spans="1:8" ht="18.75" customHeight="1" x14ac:dyDescent="0.35">
      <c r="A455" s="242" t="s">
        <v>73</v>
      </c>
      <c r="B455" s="243"/>
      <c r="C455" s="243"/>
      <c r="D455" s="243"/>
      <c r="E455" s="45"/>
      <c r="F455" s="44"/>
      <c r="G455" s="247"/>
      <c r="H455" s="248"/>
    </row>
    <row r="456" spans="1:8" ht="15" customHeight="1" x14ac:dyDescent="0.3">
      <c r="A456" s="58" t="s">
        <v>58</v>
      </c>
      <c r="B456" s="20">
        <f>EXEMPTIONS!C23</f>
        <v>0</v>
      </c>
      <c r="C456" s="43" t="s">
        <v>59</v>
      </c>
      <c r="D456" s="20">
        <f>EXEMPTIONS!D23</f>
        <v>0</v>
      </c>
      <c r="E456" s="24"/>
      <c r="F456" s="24"/>
      <c r="G456" s="247"/>
      <c r="H456" s="248"/>
    </row>
    <row r="457" spans="1:8" ht="18.75" customHeight="1" x14ac:dyDescent="0.35">
      <c r="A457" s="242" t="s">
        <v>74</v>
      </c>
      <c r="B457" s="243"/>
      <c r="C457" s="243"/>
      <c r="D457" s="243"/>
      <c r="E457" s="45"/>
      <c r="F457" s="45"/>
      <c r="G457" s="249"/>
      <c r="H457" s="250"/>
    </row>
    <row r="458" spans="1:8" ht="15" thickBot="1" x14ac:dyDescent="0.35">
      <c r="A458" s="59" t="s">
        <v>55</v>
      </c>
      <c r="B458" s="60" t="e">
        <f>#REF!</f>
        <v>#REF!</v>
      </c>
      <c r="C458" s="61" t="s">
        <v>56</v>
      </c>
      <c r="D458" s="60" t="e">
        <f>#REF!</f>
        <v>#REF!</v>
      </c>
      <c r="E458" s="251"/>
      <c r="F458" s="252"/>
      <c r="G458" s="252"/>
      <c r="H458" s="253"/>
    </row>
    <row r="462" spans="1:8" ht="15" thickBot="1" x14ac:dyDescent="0.35">
      <c r="A462" s="167"/>
      <c r="B462" s="167"/>
      <c r="C462" s="167"/>
      <c r="D462" s="167"/>
      <c r="E462" s="167"/>
      <c r="F462" s="167"/>
      <c r="G462" s="167"/>
      <c r="H462" s="167"/>
    </row>
    <row r="463" spans="1:8" x14ac:dyDescent="0.3">
      <c r="A463" s="68" t="s">
        <v>10</v>
      </c>
      <c r="B463" s="65" t="s">
        <v>11</v>
      </c>
      <c r="C463" s="65" t="s">
        <v>64</v>
      </c>
      <c r="D463" s="65" t="s">
        <v>12</v>
      </c>
      <c r="E463" s="65" t="s">
        <v>54</v>
      </c>
      <c r="F463" s="65" t="s">
        <v>13</v>
      </c>
      <c r="G463" s="65" t="s">
        <v>14</v>
      </c>
      <c r="H463" s="67" t="s">
        <v>15</v>
      </c>
    </row>
    <row r="464" spans="1:8" ht="17.399999999999999" x14ac:dyDescent="0.35">
      <c r="A464" s="69">
        <f>'CASE DATA'!A24</f>
        <v>0</v>
      </c>
      <c r="B464" s="70">
        <f>'CASE DATA'!B24</f>
        <v>0</v>
      </c>
      <c r="C464" s="72" t="e">
        <f>'CASE DATA'!#REF!</f>
        <v>#REF!</v>
      </c>
      <c r="D464" s="72">
        <f>'CASE DATA'!C24</f>
        <v>0</v>
      </c>
      <c r="E464" s="70">
        <f>'CASE DATA'!E24</f>
        <v>0</v>
      </c>
      <c r="F464" s="70">
        <f>'CASE DATA'!F24</f>
        <v>0</v>
      </c>
      <c r="G464" s="70">
        <f>'CASE DATA'!G24</f>
        <v>0</v>
      </c>
      <c r="H464" s="71">
        <f>'CASE DATA'!H24</f>
        <v>0</v>
      </c>
    </row>
    <row r="465" spans="1:8" x14ac:dyDescent="0.3">
      <c r="A465" s="46" t="s">
        <v>17</v>
      </c>
      <c r="B465" s="25">
        <f>'CASE DATA'!I24</f>
        <v>0</v>
      </c>
      <c r="C465" s="26" t="s">
        <v>20</v>
      </c>
      <c r="D465" s="29">
        <f>'CASE DATA'!L24</f>
        <v>0</v>
      </c>
      <c r="E465" s="31" t="s">
        <v>23</v>
      </c>
      <c r="F465" s="34">
        <f>'CASE DATA'!O24</f>
        <v>0</v>
      </c>
      <c r="G465" s="36" t="s">
        <v>65</v>
      </c>
      <c r="H465" s="47">
        <f>'CASE DATA'!R24</f>
        <v>0</v>
      </c>
    </row>
    <row r="466" spans="1:8" x14ac:dyDescent="0.3">
      <c r="A466" s="48" t="s">
        <v>66</v>
      </c>
      <c r="B466" s="25">
        <f>'CASE DATA'!J24</f>
        <v>0</v>
      </c>
      <c r="C466" s="27" t="s">
        <v>21</v>
      </c>
      <c r="D466" s="29">
        <f>'CASE DATA'!M24</f>
        <v>0</v>
      </c>
      <c r="E466" s="32" t="s">
        <v>24</v>
      </c>
      <c r="F466" s="34">
        <f>'CASE DATA'!P24</f>
        <v>0</v>
      </c>
      <c r="G466" s="37" t="s">
        <v>26</v>
      </c>
      <c r="H466" s="47">
        <f>'CASE DATA'!S24</f>
        <v>0</v>
      </c>
    </row>
    <row r="467" spans="1:8" x14ac:dyDescent="0.3">
      <c r="A467" s="49" t="s">
        <v>19</v>
      </c>
      <c r="B467" s="25">
        <f>'CASE DATA'!K24</f>
        <v>0</v>
      </c>
      <c r="C467" s="28" t="s">
        <v>22</v>
      </c>
      <c r="D467" s="30">
        <f>'CASE DATA'!N24</f>
        <v>0</v>
      </c>
      <c r="E467" s="33" t="s">
        <v>25</v>
      </c>
      <c r="F467" s="35">
        <f>'CASE DATA'!Q24</f>
        <v>0</v>
      </c>
      <c r="G467" s="21"/>
      <c r="H467" s="50"/>
    </row>
    <row r="468" spans="1:8" x14ac:dyDescent="0.3">
      <c r="A468" s="51" t="s">
        <v>9</v>
      </c>
      <c r="B468" s="254">
        <f>'CASE DATA'!T24</f>
        <v>0</v>
      </c>
      <c r="C468" s="255"/>
      <c r="D468" s="255"/>
      <c r="E468" s="255"/>
      <c r="F468" s="255"/>
      <c r="G468" s="255"/>
      <c r="H468" s="256"/>
    </row>
    <row r="469" spans="1:8" ht="18" x14ac:dyDescent="0.35">
      <c r="A469" s="242" t="s">
        <v>67</v>
      </c>
      <c r="B469" s="243"/>
      <c r="C469" s="243"/>
      <c r="D469" s="243"/>
      <c r="E469" s="243"/>
      <c r="F469" s="243"/>
      <c r="G469" s="243"/>
      <c r="H469" s="257"/>
    </row>
    <row r="470" spans="1:8" ht="28.8" x14ac:dyDescent="0.3">
      <c r="A470" s="52" t="s">
        <v>37</v>
      </c>
      <c r="B470" s="38" t="s">
        <v>68</v>
      </c>
      <c r="C470" s="39" t="s">
        <v>40</v>
      </c>
      <c r="D470" s="39" t="s">
        <v>41</v>
      </c>
      <c r="E470" s="39" t="s">
        <v>42</v>
      </c>
      <c r="F470" s="40" t="s">
        <v>43</v>
      </c>
      <c r="G470" s="19" t="s">
        <v>69</v>
      </c>
      <c r="H470" s="53"/>
    </row>
    <row r="471" spans="1:8" x14ac:dyDescent="0.3">
      <c r="A471" s="54" t="str">
        <f>EXPUNGEMENT!D23</f>
        <v>NO</v>
      </c>
      <c r="B471" s="54" t="str">
        <f>EXPUNGEMENT!G23</f>
        <v>N/A</v>
      </c>
      <c r="C471" s="128" t="str">
        <f>EXPUNGEMENT!H23</f>
        <v>NO</v>
      </c>
      <c r="D471" s="128" t="str">
        <f>EXPUNGEMENT!I23</f>
        <v>N/A</v>
      </c>
      <c r="E471" s="128" t="str">
        <f>EXPUNGEMENT!J23</f>
        <v>N/A</v>
      </c>
      <c r="F471" s="128" t="str">
        <f>EXPUNGEMENT!K23</f>
        <v>N/A</v>
      </c>
      <c r="G471" s="22"/>
      <c r="H471" s="55"/>
    </row>
    <row r="472" spans="1:8" x14ac:dyDescent="0.3">
      <c r="A472" s="56" t="s">
        <v>47</v>
      </c>
      <c r="B472" s="41" t="s">
        <v>70</v>
      </c>
      <c r="C472" s="42" t="s">
        <v>41</v>
      </c>
      <c r="D472" s="42" t="s">
        <v>42</v>
      </c>
      <c r="E472" s="22"/>
      <c r="F472" s="22"/>
      <c r="G472" s="22"/>
      <c r="H472" s="55"/>
    </row>
    <row r="473" spans="1:8" x14ac:dyDescent="0.3">
      <c r="A473" s="57" t="str">
        <f>EXPUNGEMENT!R23</f>
        <v>NO</v>
      </c>
      <c r="B473" s="57" t="str">
        <f>EXPUNGEMENT!S23</f>
        <v>N/A</v>
      </c>
      <c r="C473" s="57" t="str">
        <f>EXPUNGEMENT!T23</f>
        <v>N/A</v>
      </c>
      <c r="D473" s="57" t="str">
        <f>EXPUNGEMENT!U23</f>
        <v>N/A</v>
      </c>
      <c r="E473" s="22"/>
      <c r="F473" s="22"/>
      <c r="G473" s="22"/>
      <c r="H473" s="55"/>
    </row>
    <row r="474" spans="1:8" ht="18" x14ac:dyDescent="0.35">
      <c r="A474" s="242" t="s">
        <v>71</v>
      </c>
      <c r="B474" s="243"/>
      <c r="C474" s="243"/>
      <c r="D474" s="243"/>
      <c r="E474" s="243"/>
      <c r="F474" s="244"/>
      <c r="G474" s="245">
        <v>21</v>
      </c>
      <c r="H474" s="246"/>
    </row>
    <row r="475" spans="1:8" x14ac:dyDescent="0.3">
      <c r="A475" s="58" t="s">
        <v>27</v>
      </c>
      <c r="B475" s="20">
        <f>BANKRUPTCY!C24</f>
        <v>0</v>
      </c>
      <c r="C475" s="43" t="s">
        <v>52</v>
      </c>
      <c r="D475" s="20">
        <f>BANKRUPTCY!D24</f>
        <v>0</v>
      </c>
      <c r="E475" s="43" t="s">
        <v>53</v>
      </c>
      <c r="F475" s="23">
        <f>BANKRUPTCY!E24</f>
        <v>0</v>
      </c>
      <c r="G475" s="247"/>
      <c r="H475" s="248"/>
    </row>
    <row r="476" spans="1:8" ht="18" x14ac:dyDescent="0.35">
      <c r="A476" s="242" t="s">
        <v>72</v>
      </c>
      <c r="B476" s="243"/>
      <c r="C476" s="243"/>
      <c r="D476" s="243"/>
      <c r="E476" s="243"/>
      <c r="F476" s="244"/>
      <c r="G476" s="247"/>
      <c r="H476" s="248"/>
    </row>
    <row r="477" spans="1:8" x14ac:dyDescent="0.3">
      <c r="A477" s="58" t="s">
        <v>27</v>
      </c>
      <c r="B477" s="20">
        <f>SOL!C24</f>
        <v>0</v>
      </c>
      <c r="C477" s="43" t="s">
        <v>52</v>
      </c>
      <c r="D477" s="20">
        <f>SOL!D24</f>
        <v>0</v>
      </c>
      <c r="E477" s="43" t="s">
        <v>53</v>
      </c>
      <c r="F477" s="23">
        <f>SOL!E24</f>
        <v>0</v>
      </c>
      <c r="G477" s="247"/>
      <c r="H477" s="248"/>
    </row>
    <row r="478" spans="1:8" ht="18" x14ac:dyDescent="0.35">
      <c r="A478" s="242" t="s">
        <v>73</v>
      </c>
      <c r="B478" s="243"/>
      <c r="C478" s="243"/>
      <c r="D478" s="243"/>
      <c r="E478" s="45"/>
      <c r="F478" s="44"/>
      <c r="G478" s="247"/>
      <c r="H478" s="248"/>
    </row>
    <row r="479" spans="1:8" x14ac:dyDescent="0.3">
      <c r="A479" s="58" t="s">
        <v>58</v>
      </c>
      <c r="B479" s="20">
        <f>EXEMPTIONS!C24</f>
        <v>0</v>
      </c>
      <c r="C479" s="43" t="s">
        <v>59</v>
      </c>
      <c r="D479" s="20">
        <f>EXEMPTIONS!D24</f>
        <v>0</v>
      </c>
      <c r="E479" s="24"/>
      <c r="F479" s="24"/>
      <c r="G479" s="247"/>
      <c r="H479" s="248"/>
    </row>
    <row r="480" spans="1:8" ht="18" x14ac:dyDescent="0.35">
      <c r="A480" s="242" t="s">
        <v>74</v>
      </c>
      <c r="B480" s="243"/>
      <c r="C480" s="243"/>
      <c r="D480" s="243"/>
      <c r="E480" s="45"/>
      <c r="F480" s="45"/>
      <c r="G480" s="249"/>
      <c r="H480" s="250"/>
    </row>
    <row r="481" spans="1:8" ht="15" thickBot="1" x14ac:dyDescent="0.35">
      <c r="A481" s="59" t="s">
        <v>55</v>
      </c>
      <c r="B481" s="60" t="e">
        <f>#REF!</f>
        <v>#REF!</v>
      </c>
      <c r="C481" s="61" t="s">
        <v>56</v>
      </c>
      <c r="D481" s="60" t="e">
        <f>#REF!</f>
        <v>#REF!</v>
      </c>
      <c r="E481" s="251"/>
      <c r="F481" s="252"/>
      <c r="G481" s="252"/>
      <c r="H481" s="253"/>
    </row>
    <row r="485" spans="1:8" ht="15" thickBot="1" x14ac:dyDescent="0.35">
      <c r="A485" s="167"/>
      <c r="B485" s="167"/>
      <c r="C485" s="167"/>
      <c r="D485" s="167"/>
      <c r="E485" s="167"/>
      <c r="F485" s="167"/>
      <c r="G485" s="167"/>
      <c r="H485" s="167"/>
    </row>
    <row r="486" spans="1:8" x14ac:dyDescent="0.3">
      <c r="A486" s="68" t="s">
        <v>10</v>
      </c>
      <c r="B486" s="65" t="s">
        <v>11</v>
      </c>
      <c r="C486" s="65" t="s">
        <v>64</v>
      </c>
      <c r="D486" s="65" t="s">
        <v>12</v>
      </c>
      <c r="E486" s="65" t="s">
        <v>54</v>
      </c>
      <c r="F486" s="65" t="s">
        <v>13</v>
      </c>
      <c r="G486" s="65" t="s">
        <v>14</v>
      </c>
      <c r="H486" s="67" t="s">
        <v>15</v>
      </c>
    </row>
    <row r="487" spans="1:8" ht="17.399999999999999" x14ac:dyDescent="0.35">
      <c r="A487" s="69">
        <f>'CASE DATA'!A25</f>
        <v>0</v>
      </c>
      <c r="B487" s="70">
        <f>'CASE DATA'!B25</f>
        <v>0</v>
      </c>
      <c r="C487" s="72" t="e">
        <f>'CASE DATA'!#REF!</f>
        <v>#REF!</v>
      </c>
      <c r="D487" s="72">
        <f>'CASE DATA'!C25</f>
        <v>0</v>
      </c>
      <c r="E487" s="70">
        <f>'CASE DATA'!E25</f>
        <v>0</v>
      </c>
      <c r="F487" s="70">
        <f>'CASE DATA'!F25</f>
        <v>0</v>
      </c>
      <c r="G487" s="70">
        <f>'CASE DATA'!G25</f>
        <v>0</v>
      </c>
      <c r="H487" s="71">
        <f>'CASE DATA'!H25</f>
        <v>0</v>
      </c>
    </row>
    <row r="488" spans="1:8" x14ac:dyDescent="0.3">
      <c r="A488" s="46" t="s">
        <v>17</v>
      </c>
      <c r="B488" s="25">
        <f>'CASE DATA'!I25</f>
        <v>0</v>
      </c>
      <c r="C488" s="26" t="s">
        <v>20</v>
      </c>
      <c r="D488" s="29">
        <f>'CASE DATA'!L25</f>
        <v>0</v>
      </c>
      <c r="E488" s="31" t="s">
        <v>23</v>
      </c>
      <c r="F488" s="34">
        <f>'CASE DATA'!O25</f>
        <v>0</v>
      </c>
      <c r="G488" s="36" t="s">
        <v>65</v>
      </c>
      <c r="H488" s="47">
        <f>'CASE DATA'!R25</f>
        <v>0</v>
      </c>
    </row>
    <row r="489" spans="1:8" x14ac:dyDescent="0.3">
      <c r="A489" s="48" t="s">
        <v>66</v>
      </c>
      <c r="B489" s="25">
        <f>'CASE DATA'!J25</f>
        <v>0</v>
      </c>
      <c r="C489" s="27" t="s">
        <v>21</v>
      </c>
      <c r="D489" s="29">
        <f>'CASE DATA'!M25</f>
        <v>0</v>
      </c>
      <c r="E489" s="32" t="s">
        <v>24</v>
      </c>
      <c r="F489" s="34">
        <f>'CASE DATA'!P25</f>
        <v>0</v>
      </c>
      <c r="G489" s="37" t="s">
        <v>26</v>
      </c>
      <c r="H489" s="47">
        <f>'CASE DATA'!S25</f>
        <v>0</v>
      </c>
    </row>
    <row r="490" spans="1:8" x14ac:dyDescent="0.3">
      <c r="A490" s="49" t="s">
        <v>19</v>
      </c>
      <c r="B490" s="25">
        <f>'CASE DATA'!K25</f>
        <v>0</v>
      </c>
      <c r="C490" s="28" t="s">
        <v>22</v>
      </c>
      <c r="D490" s="30">
        <f>'CASE DATA'!N25</f>
        <v>0</v>
      </c>
      <c r="E490" s="33" t="s">
        <v>25</v>
      </c>
      <c r="F490" s="35">
        <f>'CASE DATA'!Q25</f>
        <v>0</v>
      </c>
      <c r="G490" s="21"/>
      <c r="H490" s="50"/>
    </row>
    <row r="491" spans="1:8" x14ac:dyDescent="0.3">
      <c r="A491" s="51" t="s">
        <v>9</v>
      </c>
      <c r="B491" s="254">
        <f>'CASE DATA'!T25</f>
        <v>0</v>
      </c>
      <c r="C491" s="255"/>
      <c r="D491" s="255"/>
      <c r="E491" s="255"/>
      <c r="F491" s="255"/>
      <c r="G491" s="255"/>
      <c r="H491" s="256"/>
    </row>
    <row r="492" spans="1:8" ht="18" x14ac:dyDescent="0.35">
      <c r="A492" s="242" t="s">
        <v>67</v>
      </c>
      <c r="B492" s="243"/>
      <c r="C492" s="243"/>
      <c r="D492" s="243"/>
      <c r="E492" s="243"/>
      <c r="F492" s="243"/>
      <c r="G492" s="243"/>
      <c r="H492" s="257"/>
    </row>
    <row r="493" spans="1:8" ht="28.8" x14ac:dyDescent="0.3">
      <c r="A493" s="52" t="s">
        <v>37</v>
      </c>
      <c r="B493" s="38" t="s">
        <v>68</v>
      </c>
      <c r="C493" s="39" t="s">
        <v>40</v>
      </c>
      <c r="D493" s="39" t="s">
        <v>41</v>
      </c>
      <c r="E493" s="39" t="s">
        <v>42</v>
      </c>
      <c r="F493" s="40" t="s">
        <v>43</v>
      </c>
      <c r="G493" s="19" t="s">
        <v>69</v>
      </c>
      <c r="H493" s="53"/>
    </row>
    <row r="494" spans="1:8" x14ac:dyDescent="0.3">
      <c r="A494" s="54" t="str">
        <f>EXPUNGEMENT!D24</f>
        <v>NO</v>
      </c>
      <c r="B494" s="54" t="str">
        <f>EXPUNGEMENT!G24</f>
        <v>N/A</v>
      </c>
      <c r="C494" s="128" t="str">
        <f>EXPUNGEMENT!H24</f>
        <v>NO</v>
      </c>
      <c r="D494" s="128" t="str">
        <f>EXPUNGEMENT!I24</f>
        <v>N/A</v>
      </c>
      <c r="E494" s="128" t="str">
        <f>EXPUNGEMENT!J24</f>
        <v>N/A</v>
      </c>
      <c r="F494" s="128" t="str">
        <f>EXPUNGEMENT!K24</f>
        <v>N/A</v>
      </c>
      <c r="G494" s="22"/>
      <c r="H494" s="55"/>
    </row>
    <row r="495" spans="1:8" x14ac:dyDescent="0.3">
      <c r="A495" s="56" t="s">
        <v>47</v>
      </c>
      <c r="B495" s="41" t="s">
        <v>70</v>
      </c>
      <c r="C495" s="42" t="s">
        <v>41</v>
      </c>
      <c r="D495" s="42" t="s">
        <v>42</v>
      </c>
      <c r="E495" s="22"/>
      <c r="F495" s="22"/>
      <c r="G495" s="22"/>
      <c r="H495" s="55"/>
    </row>
    <row r="496" spans="1:8" x14ac:dyDescent="0.3">
      <c r="A496" s="57" t="str">
        <f>EXPUNGEMENT!R24</f>
        <v>NO</v>
      </c>
      <c r="B496" s="57" t="str">
        <f>EXPUNGEMENT!S24</f>
        <v>N/A</v>
      </c>
      <c r="C496" s="57" t="str">
        <f>EXPUNGEMENT!T24</f>
        <v>N/A</v>
      </c>
      <c r="D496" s="57" t="str">
        <f>EXPUNGEMENT!U24</f>
        <v>N/A</v>
      </c>
      <c r="E496" s="22"/>
      <c r="F496" s="22"/>
      <c r="G496" s="22"/>
      <c r="H496" s="55"/>
    </row>
    <row r="497" spans="1:8" ht="18" x14ac:dyDescent="0.35">
      <c r="A497" s="242" t="s">
        <v>71</v>
      </c>
      <c r="B497" s="243"/>
      <c r="C497" s="243"/>
      <c r="D497" s="243"/>
      <c r="E497" s="243"/>
      <c r="F497" s="244"/>
      <c r="G497" s="245">
        <v>22</v>
      </c>
      <c r="H497" s="246"/>
    </row>
    <row r="498" spans="1:8" x14ac:dyDescent="0.3">
      <c r="A498" s="58" t="s">
        <v>27</v>
      </c>
      <c r="B498" s="20">
        <f>BANKRUPTCY!C25</f>
        <v>0</v>
      </c>
      <c r="C498" s="43" t="s">
        <v>52</v>
      </c>
      <c r="D498" s="20">
        <f>BANKRUPTCY!D25</f>
        <v>0</v>
      </c>
      <c r="E498" s="43" t="s">
        <v>53</v>
      </c>
      <c r="F498" s="23">
        <f>BANKRUPTCY!E25</f>
        <v>0</v>
      </c>
      <c r="G498" s="247"/>
      <c r="H498" s="248"/>
    </row>
    <row r="499" spans="1:8" ht="18" x14ac:dyDescent="0.35">
      <c r="A499" s="242" t="s">
        <v>72</v>
      </c>
      <c r="B499" s="243"/>
      <c r="C499" s="243"/>
      <c r="D499" s="243"/>
      <c r="E499" s="243"/>
      <c r="F499" s="244"/>
      <c r="G499" s="247"/>
      <c r="H499" s="248"/>
    </row>
    <row r="500" spans="1:8" x14ac:dyDescent="0.3">
      <c r="A500" s="58" t="s">
        <v>27</v>
      </c>
      <c r="B500" s="20">
        <f>SOL!C25</f>
        <v>0</v>
      </c>
      <c r="C500" s="43" t="s">
        <v>52</v>
      </c>
      <c r="D500" s="20">
        <f>SOL!D25</f>
        <v>0</v>
      </c>
      <c r="E500" s="43" t="s">
        <v>53</v>
      </c>
      <c r="F500" s="23">
        <f>SOL!E25</f>
        <v>0</v>
      </c>
      <c r="G500" s="247"/>
      <c r="H500" s="248"/>
    </row>
    <row r="501" spans="1:8" ht="18" x14ac:dyDescent="0.35">
      <c r="A501" s="242" t="s">
        <v>73</v>
      </c>
      <c r="B501" s="243"/>
      <c r="C501" s="243"/>
      <c r="D501" s="243"/>
      <c r="E501" s="45"/>
      <c r="F501" s="44"/>
      <c r="G501" s="247"/>
      <c r="H501" s="248"/>
    </row>
    <row r="502" spans="1:8" x14ac:dyDescent="0.3">
      <c r="A502" s="58" t="s">
        <v>58</v>
      </c>
      <c r="B502" s="20">
        <f>EXEMPTIONS!C25</f>
        <v>0</v>
      </c>
      <c r="C502" s="43" t="s">
        <v>59</v>
      </c>
      <c r="D502" s="20">
        <f>EXEMPTIONS!D25</f>
        <v>0</v>
      </c>
      <c r="E502" s="24"/>
      <c r="F502" s="24"/>
      <c r="G502" s="247"/>
      <c r="H502" s="248"/>
    </row>
    <row r="503" spans="1:8" ht="18" x14ac:dyDescent="0.35">
      <c r="A503" s="242" t="s">
        <v>74</v>
      </c>
      <c r="B503" s="243"/>
      <c r="C503" s="243"/>
      <c r="D503" s="243"/>
      <c r="E503" s="45"/>
      <c r="F503" s="45"/>
      <c r="G503" s="249"/>
      <c r="H503" s="250"/>
    </row>
    <row r="504" spans="1:8" ht="15" thickBot="1" x14ac:dyDescent="0.35">
      <c r="A504" s="59" t="s">
        <v>55</v>
      </c>
      <c r="B504" s="60" t="e">
        <f>#REF!</f>
        <v>#REF!</v>
      </c>
      <c r="C504" s="61" t="s">
        <v>56</v>
      </c>
      <c r="D504" s="60" t="e">
        <f>#REF!</f>
        <v>#REF!</v>
      </c>
      <c r="E504" s="251"/>
      <c r="F504" s="252"/>
      <c r="G504" s="252"/>
      <c r="H504" s="253"/>
    </row>
    <row r="508" spans="1:8" ht="15" thickBot="1" x14ac:dyDescent="0.35">
      <c r="A508" s="167"/>
      <c r="B508" s="167"/>
      <c r="C508" s="167"/>
      <c r="D508" s="167"/>
      <c r="E508" s="167"/>
      <c r="F508" s="167"/>
      <c r="G508" s="167"/>
      <c r="H508" s="167"/>
    </row>
    <row r="509" spans="1:8" x14ac:dyDescent="0.3">
      <c r="A509" s="68" t="s">
        <v>10</v>
      </c>
      <c r="B509" s="65" t="s">
        <v>11</v>
      </c>
      <c r="C509" s="65" t="s">
        <v>64</v>
      </c>
      <c r="D509" s="65" t="s">
        <v>12</v>
      </c>
      <c r="E509" s="65" t="s">
        <v>54</v>
      </c>
      <c r="F509" s="65" t="s">
        <v>13</v>
      </c>
      <c r="G509" s="65" t="s">
        <v>14</v>
      </c>
      <c r="H509" s="67" t="s">
        <v>15</v>
      </c>
    </row>
    <row r="510" spans="1:8" ht="17.399999999999999" x14ac:dyDescent="0.35">
      <c r="A510" s="69">
        <f>'CASE DATA'!A26</f>
        <v>0</v>
      </c>
      <c r="B510" s="70">
        <f>'CASE DATA'!B26</f>
        <v>0</v>
      </c>
      <c r="C510" s="72" t="e">
        <f>'CASE DATA'!#REF!</f>
        <v>#REF!</v>
      </c>
      <c r="D510" s="72">
        <f>'CASE DATA'!C26</f>
        <v>0</v>
      </c>
      <c r="E510" s="70">
        <f>'CASE DATA'!E26</f>
        <v>0</v>
      </c>
      <c r="F510" s="70">
        <f>'CASE DATA'!F26</f>
        <v>0</v>
      </c>
      <c r="G510" s="70">
        <f>'CASE DATA'!G26</f>
        <v>0</v>
      </c>
      <c r="H510" s="71">
        <f>'CASE DATA'!H26</f>
        <v>0</v>
      </c>
    </row>
    <row r="511" spans="1:8" x14ac:dyDescent="0.3">
      <c r="A511" s="46" t="s">
        <v>17</v>
      </c>
      <c r="B511" s="25">
        <f>'CASE DATA'!I26</f>
        <v>0</v>
      </c>
      <c r="C511" s="26" t="s">
        <v>20</v>
      </c>
      <c r="D511" s="29">
        <f>'CASE DATA'!L26</f>
        <v>0</v>
      </c>
      <c r="E511" s="31" t="s">
        <v>23</v>
      </c>
      <c r="F511" s="34">
        <f>'CASE DATA'!O26</f>
        <v>0</v>
      </c>
      <c r="G511" s="36" t="s">
        <v>65</v>
      </c>
      <c r="H511" s="47">
        <f>'CASE DATA'!R26</f>
        <v>0</v>
      </c>
    </row>
    <row r="512" spans="1:8" x14ac:dyDescent="0.3">
      <c r="A512" s="48" t="s">
        <v>66</v>
      </c>
      <c r="B512" s="25">
        <f>'CASE DATA'!J26</f>
        <v>0</v>
      </c>
      <c r="C512" s="27" t="s">
        <v>21</v>
      </c>
      <c r="D512" s="29">
        <f>'CASE DATA'!M26</f>
        <v>0</v>
      </c>
      <c r="E512" s="32" t="s">
        <v>24</v>
      </c>
      <c r="F512" s="34">
        <f>'CASE DATA'!P26</f>
        <v>0</v>
      </c>
      <c r="G512" s="37" t="s">
        <v>26</v>
      </c>
      <c r="H512" s="47">
        <f>'CASE DATA'!S26</f>
        <v>0</v>
      </c>
    </row>
    <row r="513" spans="1:8" x14ac:dyDescent="0.3">
      <c r="A513" s="49" t="s">
        <v>19</v>
      </c>
      <c r="B513" s="25">
        <f>'CASE DATA'!K26</f>
        <v>0</v>
      </c>
      <c r="C513" s="28" t="s">
        <v>22</v>
      </c>
      <c r="D513" s="30">
        <f>'CASE DATA'!N26</f>
        <v>0</v>
      </c>
      <c r="E513" s="33" t="s">
        <v>25</v>
      </c>
      <c r="F513" s="35">
        <f>'CASE DATA'!Q26</f>
        <v>0</v>
      </c>
      <c r="G513" s="21"/>
      <c r="H513" s="50"/>
    </row>
    <row r="514" spans="1:8" x14ac:dyDescent="0.3">
      <c r="A514" s="51" t="s">
        <v>9</v>
      </c>
      <c r="B514" s="254">
        <f>'CASE DATA'!T26</f>
        <v>0</v>
      </c>
      <c r="C514" s="255"/>
      <c r="D514" s="255"/>
      <c r="E514" s="255"/>
      <c r="F514" s="255"/>
      <c r="G514" s="255"/>
      <c r="H514" s="256"/>
    </row>
    <row r="515" spans="1:8" ht="18" x14ac:dyDescent="0.35">
      <c r="A515" s="242" t="s">
        <v>67</v>
      </c>
      <c r="B515" s="243"/>
      <c r="C515" s="243"/>
      <c r="D515" s="243"/>
      <c r="E515" s="243"/>
      <c r="F515" s="243"/>
      <c r="G515" s="243"/>
      <c r="H515" s="257"/>
    </row>
    <row r="516" spans="1:8" ht="28.8" x14ac:dyDescent="0.3">
      <c r="A516" s="52" t="s">
        <v>37</v>
      </c>
      <c r="B516" s="38" t="s">
        <v>68</v>
      </c>
      <c r="C516" s="39" t="s">
        <v>40</v>
      </c>
      <c r="D516" s="39" t="s">
        <v>41</v>
      </c>
      <c r="E516" s="39" t="s">
        <v>42</v>
      </c>
      <c r="F516" s="40" t="s">
        <v>43</v>
      </c>
      <c r="G516" s="19" t="s">
        <v>69</v>
      </c>
      <c r="H516" s="53"/>
    </row>
    <row r="517" spans="1:8" x14ac:dyDescent="0.3">
      <c r="A517" s="54" t="str">
        <f>EXPUNGEMENT!D25</f>
        <v>NO</v>
      </c>
      <c r="B517" s="54" t="str">
        <f>EXPUNGEMENT!G25</f>
        <v>N/A</v>
      </c>
      <c r="C517" s="128" t="str">
        <f>EXPUNGEMENT!H25</f>
        <v>NO</v>
      </c>
      <c r="D517" s="128" t="str">
        <f>EXPUNGEMENT!I25</f>
        <v>N/A</v>
      </c>
      <c r="E517" s="128" t="str">
        <f>EXPUNGEMENT!J25</f>
        <v>N/A</v>
      </c>
      <c r="F517" s="128" t="str">
        <f>EXPUNGEMENT!K25</f>
        <v>N/A</v>
      </c>
      <c r="G517" s="22"/>
      <c r="H517" s="55"/>
    </row>
    <row r="518" spans="1:8" x14ac:dyDescent="0.3">
      <c r="A518" s="56" t="s">
        <v>47</v>
      </c>
      <c r="B518" s="41" t="s">
        <v>70</v>
      </c>
      <c r="C518" s="42" t="s">
        <v>41</v>
      </c>
      <c r="D518" s="42" t="s">
        <v>42</v>
      </c>
      <c r="E518" s="22"/>
      <c r="F518" s="22"/>
      <c r="G518" s="22"/>
      <c r="H518" s="55"/>
    </row>
    <row r="519" spans="1:8" x14ac:dyDescent="0.3">
      <c r="A519" s="57" t="str">
        <f>EXPUNGEMENT!R25</f>
        <v>NO</v>
      </c>
      <c r="B519" s="57" t="str">
        <f>EXPUNGEMENT!S25</f>
        <v>N/A</v>
      </c>
      <c r="C519" s="57" t="str">
        <f>EXPUNGEMENT!T25</f>
        <v>N/A</v>
      </c>
      <c r="D519" s="57" t="str">
        <f>EXPUNGEMENT!U25</f>
        <v>N/A</v>
      </c>
      <c r="E519" s="22"/>
      <c r="F519" s="22"/>
      <c r="G519" s="22"/>
      <c r="H519" s="55"/>
    </row>
    <row r="520" spans="1:8" ht="18.75" customHeight="1" x14ac:dyDescent="0.35">
      <c r="A520" s="242" t="s">
        <v>71</v>
      </c>
      <c r="B520" s="243"/>
      <c r="C520" s="243"/>
      <c r="D520" s="243"/>
      <c r="E520" s="243"/>
      <c r="F520" s="244"/>
      <c r="G520" s="245">
        <v>23</v>
      </c>
      <c r="H520" s="246"/>
    </row>
    <row r="521" spans="1:8" ht="15" customHeight="1" x14ac:dyDescent="0.3">
      <c r="A521" s="58" t="s">
        <v>27</v>
      </c>
      <c r="B521" s="20">
        <f>BANKRUPTCY!C26</f>
        <v>0</v>
      </c>
      <c r="C521" s="43" t="s">
        <v>52</v>
      </c>
      <c r="D521" s="20">
        <f>BANKRUPTCY!D26</f>
        <v>0</v>
      </c>
      <c r="E521" s="43" t="s">
        <v>53</v>
      </c>
      <c r="F521" s="23">
        <f>BANKRUPTCY!E26</f>
        <v>0</v>
      </c>
      <c r="G521" s="247"/>
      <c r="H521" s="248"/>
    </row>
    <row r="522" spans="1:8" ht="18.75" customHeight="1" x14ac:dyDescent="0.35">
      <c r="A522" s="242" t="s">
        <v>72</v>
      </c>
      <c r="B522" s="243"/>
      <c r="C522" s="243"/>
      <c r="D522" s="243"/>
      <c r="E522" s="243"/>
      <c r="F522" s="244"/>
      <c r="G522" s="247"/>
      <c r="H522" s="248"/>
    </row>
    <row r="523" spans="1:8" ht="15" customHeight="1" x14ac:dyDescent="0.3">
      <c r="A523" s="58" t="s">
        <v>27</v>
      </c>
      <c r="B523" s="20">
        <f>SOL!C26</f>
        <v>0</v>
      </c>
      <c r="C523" s="43" t="s">
        <v>52</v>
      </c>
      <c r="D523" s="20">
        <f>SOL!D26</f>
        <v>0</v>
      </c>
      <c r="E523" s="43" t="s">
        <v>53</v>
      </c>
      <c r="F523" s="23">
        <f>SOL!E26</f>
        <v>0</v>
      </c>
      <c r="G523" s="247"/>
      <c r="H523" s="248"/>
    </row>
    <row r="524" spans="1:8" ht="18.75" customHeight="1" x14ac:dyDescent="0.35">
      <c r="A524" s="242" t="s">
        <v>73</v>
      </c>
      <c r="B524" s="243"/>
      <c r="C524" s="243"/>
      <c r="D524" s="243"/>
      <c r="E524" s="45"/>
      <c r="F524" s="44"/>
      <c r="G524" s="247"/>
      <c r="H524" s="248"/>
    </row>
    <row r="525" spans="1:8" ht="15" customHeight="1" x14ac:dyDescent="0.3">
      <c r="A525" s="58" t="s">
        <v>58</v>
      </c>
      <c r="B525" s="20">
        <f>EXEMPTIONS!C26</f>
        <v>0</v>
      </c>
      <c r="C525" s="43" t="s">
        <v>59</v>
      </c>
      <c r="D525" s="20">
        <f>EXEMPTIONS!D26</f>
        <v>0</v>
      </c>
      <c r="E525" s="24"/>
      <c r="F525" s="24"/>
      <c r="G525" s="247"/>
      <c r="H525" s="248"/>
    </row>
    <row r="526" spans="1:8" ht="18.75" customHeight="1" x14ac:dyDescent="0.35">
      <c r="A526" s="242" t="s">
        <v>74</v>
      </c>
      <c r="B526" s="243"/>
      <c r="C526" s="243"/>
      <c r="D526" s="243"/>
      <c r="E526" s="45"/>
      <c r="F526" s="45"/>
      <c r="G526" s="249"/>
      <c r="H526" s="250"/>
    </row>
    <row r="527" spans="1:8" ht="15" thickBot="1" x14ac:dyDescent="0.35">
      <c r="A527" s="59" t="s">
        <v>55</v>
      </c>
      <c r="B527" s="60" t="e">
        <f>#REF!</f>
        <v>#REF!</v>
      </c>
      <c r="C527" s="61" t="s">
        <v>56</v>
      </c>
      <c r="D527" s="60" t="e">
        <f>#REF!</f>
        <v>#REF!</v>
      </c>
      <c r="E527" s="251"/>
      <c r="F527" s="252"/>
      <c r="G527" s="252"/>
      <c r="H527" s="253"/>
    </row>
    <row r="531" spans="1:8" ht="15" thickBot="1" x14ac:dyDescent="0.35">
      <c r="A531" s="167"/>
      <c r="B531" s="167"/>
      <c r="C531" s="167"/>
      <c r="D531" s="167"/>
      <c r="E531" s="167"/>
      <c r="F531" s="167"/>
      <c r="G531" s="167"/>
      <c r="H531" s="167"/>
    </row>
    <row r="532" spans="1:8" x14ac:dyDescent="0.3">
      <c r="A532" s="68" t="s">
        <v>10</v>
      </c>
      <c r="B532" s="65" t="s">
        <v>11</v>
      </c>
      <c r="C532" s="65" t="s">
        <v>64</v>
      </c>
      <c r="D532" s="65" t="s">
        <v>12</v>
      </c>
      <c r="E532" s="65" t="s">
        <v>54</v>
      </c>
      <c r="F532" s="65" t="s">
        <v>13</v>
      </c>
      <c r="G532" s="65" t="s">
        <v>14</v>
      </c>
      <c r="H532" s="67" t="s">
        <v>15</v>
      </c>
    </row>
    <row r="533" spans="1:8" ht="17.399999999999999" x14ac:dyDescent="0.35">
      <c r="A533" s="69">
        <f>'CASE DATA'!A27</f>
        <v>0</v>
      </c>
      <c r="B533" s="70">
        <f>'CASE DATA'!B27</f>
        <v>0</v>
      </c>
      <c r="C533" s="72" t="e">
        <f>'CASE DATA'!#REF!</f>
        <v>#REF!</v>
      </c>
      <c r="D533" s="72">
        <f>'CASE DATA'!C27</f>
        <v>0</v>
      </c>
      <c r="E533" s="70">
        <f>'CASE DATA'!E27</f>
        <v>0</v>
      </c>
      <c r="F533" s="70">
        <f>'CASE DATA'!F27</f>
        <v>0</v>
      </c>
      <c r="G533" s="70">
        <f>'CASE DATA'!G27</f>
        <v>0</v>
      </c>
      <c r="H533" s="71">
        <f>'CASE DATA'!H27</f>
        <v>0</v>
      </c>
    </row>
    <row r="534" spans="1:8" x14ac:dyDescent="0.3">
      <c r="A534" s="46" t="s">
        <v>17</v>
      </c>
      <c r="B534" s="25">
        <f>'CASE DATA'!I27</f>
        <v>0</v>
      </c>
      <c r="C534" s="26" t="s">
        <v>20</v>
      </c>
      <c r="D534" s="29">
        <f>'CASE DATA'!L27</f>
        <v>0</v>
      </c>
      <c r="E534" s="31" t="s">
        <v>23</v>
      </c>
      <c r="F534" s="34">
        <f>'CASE DATA'!O27</f>
        <v>0</v>
      </c>
      <c r="G534" s="36" t="s">
        <v>65</v>
      </c>
      <c r="H534" s="47">
        <f>'CASE DATA'!R27</f>
        <v>0</v>
      </c>
    </row>
    <row r="535" spans="1:8" x14ac:dyDescent="0.3">
      <c r="A535" s="48" t="s">
        <v>66</v>
      </c>
      <c r="B535" s="25">
        <f>'CASE DATA'!J27</f>
        <v>0</v>
      </c>
      <c r="C535" s="27" t="s">
        <v>21</v>
      </c>
      <c r="D535" s="29">
        <f>'CASE DATA'!M27</f>
        <v>0</v>
      </c>
      <c r="E535" s="32" t="s">
        <v>24</v>
      </c>
      <c r="F535" s="34">
        <f>'CASE DATA'!P27</f>
        <v>0</v>
      </c>
      <c r="G535" s="37" t="s">
        <v>26</v>
      </c>
      <c r="H535" s="47">
        <f>'CASE DATA'!S27</f>
        <v>0</v>
      </c>
    </row>
    <row r="536" spans="1:8" x14ac:dyDescent="0.3">
      <c r="A536" s="49" t="s">
        <v>19</v>
      </c>
      <c r="B536" s="25">
        <f>'CASE DATA'!K27</f>
        <v>0</v>
      </c>
      <c r="C536" s="28" t="s">
        <v>22</v>
      </c>
      <c r="D536" s="30">
        <f>'CASE DATA'!N27</f>
        <v>0</v>
      </c>
      <c r="E536" s="33" t="s">
        <v>25</v>
      </c>
      <c r="F536" s="35">
        <f>'CASE DATA'!Q27</f>
        <v>0</v>
      </c>
      <c r="G536" s="21"/>
      <c r="H536" s="50"/>
    </row>
    <row r="537" spans="1:8" x14ac:dyDescent="0.3">
      <c r="A537" s="51" t="s">
        <v>9</v>
      </c>
      <c r="B537" s="254">
        <f>'CASE DATA'!T27</f>
        <v>0</v>
      </c>
      <c r="C537" s="255"/>
      <c r="D537" s="255"/>
      <c r="E537" s="255"/>
      <c r="F537" s="255"/>
      <c r="G537" s="255"/>
      <c r="H537" s="256"/>
    </row>
    <row r="538" spans="1:8" ht="18" x14ac:dyDescent="0.35">
      <c r="A538" s="242" t="s">
        <v>67</v>
      </c>
      <c r="B538" s="243"/>
      <c r="C538" s="243"/>
      <c r="D538" s="243"/>
      <c r="E538" s="243"/>
      <c r="F538" s="243"/>
      <c r="G538" s="243"/>
      <c r="H538" s="257"/>
    </row>
    <row r="539" spans="1:8" ht="28.8" x14ac:dyDescent="0.3">
      <c r="A539" s="52" t="s">
        <v>37</v>
      </c>
      <c r="B539" s="38" t="s">
        <v>68</v>
      </c>
      <c r="C539" s="39" t="s">
        <v>40</v>
      </c>
      <c r="D539" s="39" t="s">
        <v>41</v>
      </c>
      <c r="E539" s="39" t="s">
        <v>42</v>
      </c>
      <c r="F539" s="40" t="s">
        <v>43</v>
      </c>
      <c r="G539" s="19" t="s">
        <v>69</v>
      </c>
      <c r="H539" s="53"/>
    </row>
    <row r="540" spans="1:8" x14ac:dyDescent="0.3">
      <c r="A540" s="54" t="str">
        <f>EXPUNGEMENT!D26</f>
        <v>NO</v>
      </c>
      <c r="B540" s="54" t="str">
        <f>EXPUNGEMENT!G26</f>
        <v>N/A</v>
      </c>
      <c r="C540" s="128" t="str">
        <f>EXPUNGEMENT!H26</f>
        <v>NO</v>
      </c>
      <c r="D540" s="128" t="str">
        <f>EXPUNGEMENT!I26</f>
        <v>N/A</v>
      </c>
      <c r="E540" s="128" t="str">
        <f>EXPUNGEMENT!J26</f>
        <v>N/A</v>
      </c>
      <c r="F540" s="128" t="str">
        <f>EXPUNGEMENT!K26</f>
        <v>N/A</v>
      </c>
      <c r="G540" s="22"/>
      <c r="H540" s="55"/>
    </row>
    <row r="541" spans="1:8" x14ac:dyDescent="0.3">
      <c r="A541" s="56" t="s">
        <v>47</v>
      </c>
      <c r="B541" s="41" t="s">
        <v>70</v>
      </c>
      <c r="C541" s="42" t="s">
        <v>41</v>
      </c>
      <c r="D541" s="42" t="s">
        <v>42</v>
      </c>
      <c r="E541" s="22"/>
      <c r="F541" s="22"/>
      <c r="G541" s="22"/>
      <c r="H541" s="55"/>
    </row>
    <row r="542" spans="1:8" x14ac:dyDescent="0.3">
      <c r="A542" s="57" t="str">
        <f>EXPUNGEMENT!R26</f>
        <v>NO</v>
      </c>
      <c r="B542" s="57" t="str">
        <f>EXPUNGEMENT!S26</f>
        <v>N/A</v>
      </c>
      <c r="C542" s="57" t="str">
        <f>EXPUNGEMENT!T26</f>
        <v>N/A</v>
      </c>
      <c r="D542" s="57" t="str">
        <f>EXPUNGEMENT!U26</f>
        <v>N/A</v>
      </c>
      <c r="E542" s="22"/>
      <c r="F542" s="22"/>
      <c r="G542" s="22"/>
      <c r="H542" s="55"/>
    </row>
    <row r="543" spans="1:8" ht="18" x14ac:dyDescent="0.35">
      <c r="A543" s="242" t="s">
        <v>71</v>
      </c>
      <c r="B543" s="243"/>
      <c r="C543" s="243"/>
      <c r="D543" s="243"/>
      <c r="E543" s="243"/>
      <c r="F543" s="244"/>
      <c r="G543" s="245">
        <v>24</v>
      </c>
      <c r="H543" s="246"/>
    </row>
    <row r="544" spans="1:8" x14ac:dyDescent="0.3">
      <c r="A544" s="58" t="s">
        <v>27</v>
      </c>
      <c r="B544" s="20">
        <f>BANKRUPTCY!C27</f>
        <v>0</v>
      </c>
      <c r="C544" s="43" t="s">
        <v>52</v>
      </c>
      <c r="D544" s="20">
        <f>BANKRUPTCY!D27</f>
        <v>0</v>
      </c>
      <c r="E544" s="43" t="s">
        <v>53</v>
      </c>
      <c r="F544" s="23">
        <f>BANKRUPTCY!E27</f>
        <v>0</v>
      </c>
      <c r="G544" s="247"/>
      <c r="H544" s="248"/>
    </row>
    <row r="545" spans="1:8" ht="18" x14ac:dyDescent="0.35">
      <c r="A545" s="242" t="s">
        <v>72</v>
      </c>
      <c r="B545" s="243"/>
      <c r="C545" s="243"/>
      <c r="D545" s="243"/>
      <c r="E545" s="243"/>
      <c r="F545" s="244"/>
      <c r="G545" s="247"/>
      <c r="H545" s="248"/>
    </row>
    <row r="546" spans="1:8" x14ac:dyDescent="0.3">
      <c r="A546" s="58" t="s">
        <v>27</v>
      </c>
      <c r="B546" s="20">
        <f>SOL!C27</f>
        <v>0</v>
      </c>
      <c r="C546" s="43" t="s">
        <v>52</v>
      </c>
      <c r="D546" s="20">
        <f>SOL!D27</f>
        <v>0</v>
      </c>
      <c r="E546" s="43" t="s">
        <v>53</v>
      </c>
      <c r="F546" s="23">
        <f>SOL!E27</f>
        <v>0</v>
      </c>
      <c r="G546" s="247"/>
      <c r="H546" s="248"/>
    </row>
    <row r="547" spans="1:8" ht="18" x14ac:dyDescent="0.35">
      <c r="A547" s="242" t="s">
        <v>73</v>
      </c>
      <c r="B547" s="243"/>
      <c r="C547" s="243"/>
      <c r="D547" s="243"/>
      <c r="E547" s="45"/>
      <c r="F547" s="44"/>
      <c r="G547" s="247"/>
      <c r="H547" s="248"/>
    </row>
    <row r="548" spans="1:8" x14ac:dyDescent="0.3">
      <c r="A548" s="58" t="s">
        <v>58</v>
      </c>
      <c r="B548" s="20">
        <f>EXEMPTIONS!C27</f>
        <v>0</v>
      </c>
      <c r="C548" s="43" t="s">
        <v>59</v>
      </c>
      <c r="D548" s="20">
        <f>EXEMPTIONS!D27</f>
        <v>0</v>
      </c>
      <c r="E548" s="24"/>
      <c r="F548" s="24"/>
      <c r="G548" s="247"/>
      <c r="H548" s="248"/>
    </row>
    <row r="549" spans="1:8" ht="18" x14ac:dyDescent="0.35">
      <c r="A549" s="242" t="s">
        <v>74</v>
      </c>
      <c r="B549" s="243"/>
      <c r="C549" s="243"/>
      <c r="D549" s="243"/>
      <c r="E549" s="45"/>
      <c r="F549" s="45"/>
      <c r="G549" s="249"/>
      <c r="H549" s="250"/>
    </row>
    <row r="550" spans="1:8" ht="15" thickBot="1" x14ac:dyDescent="0.35">
      <c r="A550" s="59" t="s">
        <v>55</v>
      </c>
      <c r="B550" s="60" t="e">
        <f>#REF!</f>
        <v>#REF!</v>
      </c>
      <c r="C550" s="61" t="s">
        <v>56</v>
      </c>
      <c r="D550" s="60" t="e">
        <f>#REF!</f>
        <v>#REF!</v>
      </c>
      <c r="E550" s="251"/>
      <c r="F550" s="252"/>
      <c r="G550" s="252"/>
      <c r="H550" s="253"/>
    </row>
    <row r="554" spans="1:8" ht="15" thickBot="1" x14ac:dyDescent="0.35">
      <c r="A554" s="167"/>
      <c r="B554" s="167"/>
      <c r="C554" s="167"/>
      <c r="D554" s="167"/>
      <c r="E554" s="167"/>
      <c r="F554" s="167"/>
      <c r="G554" s="167"/>
      <c r="H554" s="167"/>
    </row>
    <row r="555" spans="1:8" x14ac:dyDescent="0.3">
      <c r="A555" s="68" t="s">
        <v>10</v>
      </c>
      <c r="B555" s="65" t="s">
        <v>11</v>
      </c>
      <c r="C555" s="65" t="s">
        <v>64</v>
      </c>
      <c r="D555" s="65" t="s">
        <v>12</v>
      </c>
      <c r="E555" s="65" t="s">
        <v>54</v>
      </c>
      <c r="F555" s="65" t="s">
        <v>13</v>
      </c>
      <c r="G555" s="65" t="s">
        <v>14</v>
      </c>
      <c r="H555" s="67" t="s">
        <v>15</v>
      </c>
    </row>
    <row r="556" spans="1:8" ht="17.399999999999999" x14ac:dyDescent="0.35">
      <c r="A556" s="69">
        <f>'CASE DATA'!A28</f>
        <v>0</v>
      </c>
      <c r="B556" s="70">
        <f>'CASE DATA'!B28</f>
        <v>0</v>
      </c>
      <c r="C556" s="72" t="e">
        <f>'CASE DATA'!#REF!</f>
        <v>#REF!</v>
      </c>
      <c r="D556" s="72">
        <f>'CASE DATA'!C28</f>
        <v>0</v>
      </c>
      <c r="E556" s="70">
        <f>'CASE DATA'!E28</f>
        <v>0</v>
      </c>
      <c r="F556" s="70">
        <f>'CASE DATA'!F28</f>
        <v>0</v>
      </c>
      <c r="G556" s="70">
        <f>'CASE DATA'!G28</f>
        <v>0</v>
      </c>
      <c r="H556" s="71">
        <f>'CASE DATA'!H28</f>
        <v>0</v>
      </c>
    </row>
    <row r="557" spans="1:8" x14ac:dyDescent="0.3">
      <c r="A557" s="46" t="s">
        <v>17</v>
      </c>
      <c r="B557" s="25">
        <f>'CASE DATA'!I28</f>
        <v>0</v>
      </c>
      <c r="C557" s="26" t="s">
        <v>20</v>
      </c>
      <c r="D557" s="29">
        <f>'CASE DATA'!L28</f>
        <v>0</v>
      </c>
      <c r="E557" s="31" t="s">
        <v>23</v>
      </c>
      <c r="F557" s="34">
        <f>'CASE DATA'!O28</f>
        <v>0</v>
      </c>
      <c r="G557" s="36" t="s">
        <v>65</v>
      </c>
      <c r="H557" s="47">
        <f>'CASE DATA'!R28</f>
        <v>0</v>
      </c>
    </row>
    <row r="558" spans="1:8" x14ac:dyDescent="0.3">
      <c r="A558" s="48" t="s">
        <v>66</v>
      </c>
      <c r="B558" s="25">
        <f>'CASE DATA'!J28</f>
        <v>0</v>
      </c>
      <c r="C558" s="27" t="s">
        <v>21</v>
      </c>
      <c r="D558" s="29">
        <f>'CASE DATA'!M28</f>
        <v>0</v>
      </c>
      <c r="E558" s="32" t="s">
        <v>24</v>
      </c>
      <c r="F558" s="34">
        <f>'CASE DATA'!P28</f>
        <v>0</v>
      </c>
      <c r="G558" s="37" t="s">
        <v>26</v>
      </c>
      <c r="H558" s="47">
        <f>'CASE DATA'!S28</f>
        <v>0</v>
      </c>
    </row>
    <row r="559" spans="1:8" x14ac:dyDescent="0.3">
      <c r="A559" s="49" t="s">
        <v>19</v>
      </c>
      <c r="B559" s="25">
        <f>'CASE DATA'!K28</f>
        <v>0</v>
      </c>
      <c r="C559" s="28" t="s">
        <v>22</v>
      </c>
      <c r="D559" s="30">
        <f>'CASE DATA'!N28</f>
        <v>0</v>
      </c>
      <c r="E559" s="33" t="s">
        <v>25</v>
      </c>
      <c r="F559" s="35">
        <f>'CASE DATA'!Q28</f>
        <v>0</v>
      </c>
      <c r="G559" s="21"/>
      <c r="H559" s="50"/>
    </row>
    <row r="560" spans="1:8" x14ac:dyDescent="0.3">
      <c r="A560" s="51" t="s">
        <v>9</v>
      </c>
      <c r="B560" s="254">
        <f>'CASE DATA'!T28</f>
        <v>0</v>
      </c>
      <c r="C560" s="255"/>
      <c r="D560" s="255"/>
      <c r="E560" s="255"/>
      <c r="F560" s="255"/>
      <c r="G560" s="255"/>
      <c r="H560" s="256"/>
    </row>
    <row r="561" spans="1:8" ht="18" x14ac:dyDescent="0.35">
      <c r="A561" s="242" t="s">
        <v>67</v>
      </c>
      <c r="B561" s="243"/>
      <c r="C561" s="243"/>
      <c r="D561" s="243"/>
      <c r="E561" s="243"/>
      <c r="F561" s="243"/>
      <c r="G561" s="243"/>
      <c r="H561" s="257"/>
    </row>
    <row r="562" spans="1:8" ht="28.8" x14ac:dyDescent="0.3">
      <c r="A562" s="52" t="s">
        <v>37</v>
      </c>
      <c r="B562" s="38" t="s">
        <v>68</v>
      </c>
      <c r="C562" s="39" t="s">
        <v>40</v>
      </c>
      <c r="D562" s="39" t="s">
        <v>41</v>
      </c>
      <c r="E562" s="39" t="s">
        <v>42</v>
      </c>
      <c r="F562" s="40" t="s">
        <v>43</v>
      </c>
      <c r="G562" s="19" t="s">
        <v>69</v>
      </c>
      <c r="H562" s="53"/>
    </row>
    <row r="563" spans="1:8" x14ac:dyDescent="0.3">
      <c r="A563" s="54" t="str">
        <f>EXPUNGEMENT!D27</f>
        <v>NO</v>
      </c>
      <c r="B563" s="54" t="str">
        <f>EXPUNGEMENT!G27</f>
        <v>N/A</v>
      </c>
      <c r="C563" s="128" t="str">
        <f>EXPUNGEMENT!H27</f>
        <v>NO</v>
      </c>
      <c r="D563" s="128" t="str">
        <f>EXPUNGEMENT!I27</f>
        <v>N/A</v>
      </c>
      <c r="E563" s="128" t="str">
        <f>EXPUNGEMENT!J27</f>
        <v>N/A</v>
      </c>
      <c r="F563" s="128" t="str">
        <f>EXPUNGEMENT!K27</f>
        <v>N/A</v>
      </c>
      <c r="G563" s="22"/>
      <c r="H563" s="55"/>
    </row>
    <row r="564" spans="1:8" x14ac:dyDescent="0.3">
      <c r="A564" s="56" t="s">
        <v>47</v>
      </c>
      <c r="B564" s="41" t="s">
        <v>70</v>
      </c>
      <c r="C564" s="42" t="s">
        <v>41</v>
      </c>
      <c r="D564" s="42" t="s">
        <v>42</v>
      </c>
      <c r="E564" s="22"/>
      <c r="F564" s="22"/>
      <c r="G564" s="22"/>
      <c r="H564" s="55"/>
    </row>
    <row r="565" spans="1:8" x14ac:dyDescent="0.3">
      <c r="A565" s="57" t="str">
        <f>EXPUNGEMENT!R27</f>
        <v>NO</v>
      </c>
      <c r="B565" s="57" t="str">
        <f>EXPUNGEMENT!S27</f>
        <v>N/A</v>
      </c>
      <c r="C565" s="57" t="str">
        <f>EXPUNGEMENT!T27</f>
        <v>N/A</v>
      </c>
      <c r="D565" s="57" t="str">
        <f>EXPUNGEMENT!U27</f>
        <v>N/A</v>
      </c>
      <c r="E565" s="22"/>
      <c r="F565" s="22"/>
      <c r="G565" s="22"/>
      <c r="H565" s="55"/>
    </row>
    <row r="566" spans="1:8" ht="18" x14ac:dyDescent="0.35">
      <c r="A566" s="242" t="s">
        <v>71</v>
      </c>
      <c r="B566" s="243"/>
      <c r="C566" s="243"/>
      <c r="D566" s="243"/>
      <c r="E566" s="243"/>
      <c r="F566" s="244"/>
      <c r="G566" s="245">
        <v>25</v>
      </c>
      <c r="H566" s="246"/>
    </row>
    <row r="567" spans="1:8" x14ac:dyDescent="0.3">
      <c r="A567" s="58" t="s">
        <v>27</v>
      </c>
      <c r="B567" s="20">
        <f>BANKRUPTCY!C28</f>
        <v>0</v>
      </c>
      <c r="C567" s="43" t="s">
        <v>52</v>
      </c>
      <c r="D567" s="20">
        <f>BANKRUPTCY!D28</f>
        <v>0</v>
      </c>
      <c r="E567" s="43" t="s">
        <v>53</v>
      </c>
      <c r="F567" s="23">
        <f>BANKRUPTCY!E28</f>
        <v>0</v>
      </c>
      <c r="G567" s="247"/>
      <c r="H567" s="248"/>
    </row>
    <row r="568" spans="1:8" ht="18" x14ac:dyDescent="0.35">
      <c r="A568" s="242" t="s">
        <v>72</v>
      </c>
      <c r="B568" s="243"/>
      <c r="C568" s="243"/>
      <c r="D568" s="243"/>
      <c r="E568" s="243"/>
      <c r="F568" s="244"/>
      <c r="G568" s="247"/>
      <c r="H568" s="248"/>
    </row>
    <row r="569" spans="1:8" x14ac:dyDescent="0.3">
      <c r="A569" s="58" t="s">
        <v>27</v>
      </c>
      <c r="B569" s="20">
        <f>SOL!C28</f>
        <v>0</v>
      </c>
      <c r="C569" s="43" t="s">
        <v>52</v>
      </c>
      <c r="D569" s="20">
        <f>SOL!D28</f>
        <v>0</v>
      </c>
      <c r="E569" s="43" t="s">
        <v>53</v>
      </c>
      <c r="F569" s="23">
        <f>SOL!E28</f>
        <v>0</v>
      </c>
      <c r="G569" s="247"/>
      <c r="H569" s="248"/>
    </row>
    <row r="570" spans="1:8" ht="18" x14ac:dyDescent="0.35">
      <c r="A570" s="242" t="s">
        <v>73</v>
      </c>
      <c r="B570" s="243"/>
      <c r="C570" s="243"/>
      <c r="D570" s="243"/>
      <c r="E570" s="45"/>
      <c r="F570" s="44"/>
      <c r="G570" s="247"/>
      <c r="H570" s="248"/>
    </row>
    <row r="571" spans="1:8" x14ac:dyDescent="0.3">
      <c r="A571" s="58" t="s">
        <v>58</v>
      </c>
      <c r="B571" s="20">
        <f>EXEMPTIONS!C28</f>
        <v>0</v>
      </c>
      <c r="C571" s="43" t="s">
        <v>59</v>
      </c>
      <c r="D571" s="20">
        <f>EXEMPTIONS!D28</f>
        <v>0</v>
      </c>
      <c r="E571" s="24"/>
      <c r="F571" s="24"/>
      <c r="G571" s="247"/>
      <c r="H571" s="248"/>
    </row>
    <row r="572" spans="1:8" ht="18" x14ac:dyDescent="0.35">
      <c r="A572" s="242" t="s">
        <v>74</v>
      </c>
      <c r="B572" s="243"/>
      <c r="C572" s="243"/>
      <c r="D572" s="243"/>
      <c r="E572" s="45"/>
      <c r="F572" s="45"/>
      <c r="G572" s="249"/>
      <c r="H572" s="250"/>
    </row>
    <row r="573" spans="1:8" ht="15" thickBot="1" x14ac:dyDescent="0.35">
      <c r="A573" s="59" t="s">
        <v>55</v>
      </c>
      <c r="B573" s="60" t="e">
        <f>#REF!</f>
        <v>#REF!</v>
      </c>
      <c r="C573" s="61" t="s">
        <v>56</v>
      </c>
      <c r="D573" s="60" t="e">
        <f>#REF!</f>
        <v>#REF!</v>
      </c>
      <c r="E573" s="251"/>
      <c r="F573" s="252"/>
      <c r="G573" s="252"/>
      <c r="H573" s="253"/>
    </row>
    <row r="577" spans="1:8" ht="15" thickBot="1" x14ac:dyDescent="0.35">
      <c r="A577" s="167"/>
      <c r="B577" s="167"/>
      <c r="C577" s="167"/>
      <c r="D577" s="167"/>
      <c r="E577" s="167"/>
      <c r="F577" s="167"/>
      <c r="G577" s="167"/>
      <c r="H577" s="167"/>
    </row>
    <row r="578" spans="1:8" x14ac:dyDescent="0.3">
      <c r="A578" s="68" t="s">
        <v>10</v>
      </c>
      <c r="B578" s="65" t="s">
        <v>11</v>
      </c>
      <c r="C578" s="65" t="s">
        <v>64</v>
      </c>
      <c r="D578" s="65" t="s">
        <v>12</v>
      </c>
      <c r="E578" s="65" t="s">
        <v>54</v>
      </c>
      <c r="F578" s="65" t="s">
        <v>13</v>
      </c>
      <c r="G578" s="65" t="s">
        <v>14</v>
      </c>
      <c r="H578" s="67" t="s">
        <v>15</v>
      </c>
    </row>
    <row r="579" spans="1:8" ht="17.399999999999999" x14ac:dyDescent="0.35">
      <c r="A579" s="69">
        <f>'CASE DATA'!A29</f>
        <v>0</v>
      </c>
      <c r="B579" s="70">
        <f>'CASE DATA'!B29</f>
        <v>0</v>
      </c>
      <c r="C579" s="72" t="e">
        <f>'CASE DATA'!#REF!</f>
        <v>#REF!</v>
      </c>
      <c r="D579" s="72">
        <f>'CASE DATA'!C29</f>
        <v>0</v>
      </c>
      <c r="E579" s="70">
        <f>'CASE DATA'!E29</f>
        <v>0</v>
      </c>
      <c r="F579" s="70">
        <f>'CASE DATA'!F29</f>
        <v>0</v>
      </c>
      <c r="G579" s="70">
        <f>'CASE DATA'!G29</f>
        <v>0</v>
      </c>
      <c r="H579" s="71">
        <f>'CASE DATA'!H29</f>
        <v>0</v>
      </c>
    </row>
    <row r="580" spans="1:8" x14ac:dyDescent="0.3">
      <c r="A580" s="46" t="s">
        <v>17</v>
      </c>
      <c r="B580" s="25">
        <f>'CASE DATA'!I29</f>
        <v>0</v>
      </c>
      <c r="C580" s="26" t="s">
        <v>20</v>
      </c>
      <c r="D580" s="29">
        <f>'CASE DATA'!L29</f>
        <v>0</v>
      </c>
      <c r="E580" s="31" t="s">
        <v>23</v>
      </c>
      <c r="F580" s="34">
        <f>'CASE DATA'!O29</f>
        <v>0</v>
      </c>
      <c r="G580" s="36" t="s">
        <v>65</v>
      </c>
      <c r="H580" s="47">
        <f>'CASE DATA'!R29</f>
        <v>0</v>
      </c>
    </row>
    <row r="581" spans="1:8" x14ac:dyDescent="0.3">
      <c r="A581" s="48" t="s">
        <v>66</v>
      </c>
      <c r="B581" s="25">
        <f>'CASE DATA'!J29</f>
        <v>0</v>
      </c>
      <c r="C581" s="27" t="s">
        <v>21</v>
      </c>
      <c r="D581" s="29">
        <f>'CASE DATA'!M29</f>
        <v>0</v>
      </c>
      <c r="E581" s="32" t="s">
        <v>24</v>
      </c>
      <c r="F581" s="34">
        <f>'CASE DATA'!P29</f>
        <v>0</v>
      </c>
      <c r="G581" s="37" t="s">
        <v>26</v>
      </c>
      <c r="H581" s="47">
        <f>'CASE DATA'!S29</f>
        <v>0</v>
      </c>
    </row>
    <row r="582" spans="1:8" x14ac:dyDescent="0.3">
      <c r="A582" s="49" t="s">
        <v>19</v>
      </c>
      <c r="B582" s="25">
        <f>'CASE DATA'!K29</f>
        <v>0</v>
      </c>
      <c r="C582" s="28" t="s">
        <v>22</v>
      </c>
      <c r="D582" s="30">
        <f>'CASE DATA'!N29</f>
        <v>0</v>
      </c>
      <c r="E582" s="33" t="s">
        <v>25</v>
      </c>
      <c r="F582" s="35">
        <f>'CASE DATA'!Q29</f>
        <v>0</v>
      </c>
      <c r="G582" s="21"/>
      <c r="H582" s="50"/>
    </row>
    <row r="583" spans="1:8" x14ac:dyDescent="0.3">
      <c r="A583" s="51" t="s">
        <v>9</v>
      </c>
      <c r="B583" s="254">
        <f>'CASE DATA'!T29</f>
        <v>0</v>
      </c>
      <c r="C583" s="255"/>
      <c r="D583" s="255"/>
      <c r="E583" s="255"/>
      <c r="F583" s="255"/>
      <c r="G583" s="255"/>
      <c r="H583" s="256"/>
    </row>
    <row r="584" spans="1:8" ht="18" x14ac:dyDescent="0.35">
      <c r="A584" s="242" t="s">
        <v>67</v>
      </c>
      <c r="B584" s="243"/>
      <c r="C584" s="243"/>
      <c r="D584" s="243"/>
      <c r="E584" s="243"/>
      <c r="F584" s="243"/>
      <c r="G584" s="243"/>
      <c r="H584" s="257"/>
    </row>
    <row r="585" spans="1:8" ht="28.8" x14ac:dyDescent="0.3">
      <c r="A585" s="52" t="s">
        <v>37</v>
      </c>
      <c r="B585" s="38" t="s">
        <v>68</v>
      </c>
      <c r="C585" s="39" t="s">
        <v>40</v>
      </c>
      <c r="D585" s="39" t="s">
        <v>41</v>
      </c>
      <c r="E585" s="39" t="s">
        <v>42</v>
      </c>
      <c r="F585" s="40" t="s">
        <v>43</v>
      </c>
      <c r="G585" s="19" t="s">
        <v>69</v>
      </c>
      <c r="H585" s="53"/>
    </row>
    <row r="586" spans="1:8" x14ac:dyDescent="0.3">
      <c r="A586" s="54" t="str">
        <f>EXPUNGEMENT!D28</f>
        <v>NO</v>
      </c>
      <c r="B586" s="54" t="str">
        <f>EXPUNGEMENT!G28</f>
        <v>N/A</v>
      </c>
      <c r="C586" s="128" t="str">
        <f>EXPUNGEMENT!H28</f>
        <v>NO</v>
      </c>
      <c r="D586" s="128" t="str">
        <f>EXPUNGEMENT!I28</f>
        <v>N/A</v>
      </c>
      <c r="E586" s="128" t="str">
        <f>EXPUNGEMENT!J28</f>
        <v>N/A</v>
      </c>
      <c r="F586" s="128" t="str">
        <f>EXPUNGEMENT!K28</f>
        <v>N/A</v>
      </c>
      <c r="G586" s="22"/>
      <c r="H586" s="55"/>
    </row>
    <row r="587" spans="1:8" x14ac:dyDescent="0.3">
      <c r="A587" s="56" t="s">
        <v>47</v>
      </c>
      <c r="B587" s="41" t="s">
        <v>70</v>
      </c>
      <c r="C587" s="42" t="s">
        <v>41</v>
      </c>
      <c r="D587" s="42" t="s">
        <v>42</v>
      </c>
      <c r="E587" s="22"/>
      <c r="F587" s="22"/>
      <c r="G587" s="22"/>
      <c r="H587" s="55"/>
    </row>
    <row r="588" spans="1:8" x14ac:dyDescent="0.3">
      <c r="A588" s="57" t="str">
        <f>EXPUNGEMENT!R28</f>
        <v>NO</v>
      </c>
      <c r="B588" s="57" t="str">
        <f>EXPUNGEMENT!S28</f>
        <v>N/A</v>
      </c>
      <c r="C588" s="57" t="str">
        <f>EXPUNGEMENT!T28</f>
        <v>N/A</v>
      </c>
      <c r="D588" s="57" t="str">
        <f>EXPUNGEMENT!U85</f>
        <v>N/A</v>
      </c>
      <c r="E588" s="22"/>
      <c r="F588" s="22"/>
      <c r="G588" s="22"/>
      <c r="H588" s="55"/>
    </row>
    <row r="589" spans="1:8" ht="18.75" customHeight="1" x14ac:dyDescent="0.35">
      <c r="A589" s="242" t="s">
        <v>71</v>
      </c>
      <c r="B589" s="243"/>
      <c r="C589" s="243"/>
      <c r="D589" s="243"/>
      <c r="E589" s="243"/>
      <c r="F589" s="244"/>
      <c r="G589" s="245">
        <v>26</v>
      </c>
      <c r="H589" s="246"/>
    </row>
    <row r="590" spans="1:8" ht="15" customHeight="1" x14ac:dyDescent="0.3">
      <c r="A590" s="58" t="s">
        <v>27</v>
      </c>
      <c r="B590" s="20">
        <f>BANKRUPTCY!C29</f>
        <v>0</v>
      </c>
      <c r="C590" s="43" t="s">
        <v>52</v>
      </c>
      <c r="D590" s="20">
        <f>BANKRUPTCY!D29</f>
        <v>0</v>
      </c>
      <c r="E590" s="43" t="s">
        <v>53</v>
      </c>
      <c r="F590" s="23">
        <f>BANKRUPTCY!E29</f>
        <v>0</v>
      </c>
      <c r="G590" s="247"/>
      <c r="H590" s="248"/>
    </row>
    <row r="591" spans="1:8" ht="18.75" customHeight="1" x14ac:dyDescent="0.35">
      <c r="A591" s="242" t="s">
        <v>72</v>
      </c>
      <c r="B591" s="243"/>
      <c r="C591" s="243"/>
      <c r="D591" s="243"/>
      <c r="E591" s="243"/>
      <c r="F591" s="244"/>
      <c r="G591" s="247"/>
      <c r="H591" s="248"/>
    </row>
    <row r="592" spans="1:8" ht="15" customHeight="1" x14ac:dyDescent="0.3">
      <c r="A592" s="58" t="s">
        <v>27</v>
      </c>
      <c r="B592" s="20">
        <f>SOL!C29</f>
        <v>0</v>
      </c>
      <c r="C592" s="43" t="s">
        <v>52</v>
      </c>
      <c r="D592" s="20">
        <f>SOL!D29</f>
        <v>0</v>
      </c>
      <c r="E592" s="43" t="s">
        <v>53</v>
      </c>
      <c r="F592" s="23">
        <f>SOL!E29</f>
        <v>0</v>
      </c>
      <c r="G592" s="247"/>
      <c r="H592" s="248"/>
    </row>
    <row r="593" spans="1:8" ht="18.75" customHeight="1" x14ac:dyDescent="0.35">
      <c r="A593" s="242" t="s">
        <v>73</v>
      </c>
      <c r="B593" s="243"/>
      <c r="C593" s="243"/>
      <c r="D593" s="243"/>
      <c r="E593" s="45"/>
      <c r="F593" s="44"/>
      <c r="G593" s="247"/>
      <c r="H593" s="248"/>
    </row>
    <row r="594" spans="1:8" ht="15" customHeight="1" x14ac:dyDescent="0.3">
      <c r="A594" s="58" t="s">
        <v>58</v>
      </c>
      <c r="B594" s="20">
        <f>EXEMPTIONS!C29</f>
        <v>0</v>
      </c>
      <c r="C594" s="43" t="s">
        <v>59</v>
      </c>
      <c r="D594" s="20">
        <f>EXEMPTIONS!D29</f>
        <v>0</v>
      </c>
      <c r="E594" s="24"/>
      <c r="F594" s="24"/>
      <c r="G594" s="247"/>
      <c r="H594" s="248"/>
    </row>
    <row r="595" spans="1:8" ht="18.75" customHeight="1" x14ac:dyDescent="0.35">
      <c r="A595" s="242" t="s">
        <v>74</v>
      </c>
      <c r="B595" s="243"/>
      <c r="C595" s="243"/>
      <c r="D595" s="243"/>
      <c r="E595" s="45"/>
      <c r="F595" s="45"/>
      <c r="G595" s="249"/>
      <c r="H595" s="250"/>
    </row>
    <row r="596" spans="1:8" ht="15" thickBot="1" x14ac:dyDescent="0.35">
      <c r="A596" s="59" t="s">
        <v>55</v>
      </c>
      <c r="B596" s="60" t="e">
        <f>#REF!</f>
        <v>#REF!</v>
      </c>
      <c r="C596" s="61" t="s">
        <v>56</v>
      </c>
      <c r="D596" s="60" t="e">
        <f>#REF!</f>
        <v>#REF!</v>
      </c>
      <c r="E596" s="251"/>
      <c r="F596" s="252"/>
      <c r="G596" s="252"/>
      <c r="H596" s="253"/>
    </row>
    <row r="600" spans="1:8" ht="15" thickBot="1" x14ac:dyDescent="0.35">
      <c r="A600" s="167"/>
      <c r="B600" s="167"/>
      <c r="C600" s="167"/>
      <c r="D600" s="167"/>
      <c r="E600" s="167"/>
      <c r="F600" s="167"/>
      <c r="G600" s="167"/>
      <c r="H600" s="167"/>
    </row>
    <row r="601" spans="1:8" x14ac:dyDescent="0.3">
      <c r="A601" s="68" t="s">
        <v>10</v>
      </c>
      <c r="B601" s="65" t="s">
        <v>11</v>
      </c>
      <c r="C601" s="65" t="s">
        <v>64</v>
      </c>
      <c r="D601" s="65" t="s">
        <v>12</v>
      </c>
      <c r="E601" s="65" t="s">
        <v>54</v>
      </c>
      <c r="F601" s="65" t="s">
        <v>13</v>
      </c>
      <c r="G601" s="65" t="s">
        <v>14</v>
      </c>
      <c r="H601" s="67" t="s">
        <v>15</v>
      </c>
    </row>
    <row r="602" spans="1:8" ht="17.399999999999999" x14ac:dyDescent="0.35">
      <c r="A602" s="69">
        <f>'CASE DATA'!A30</f>
        <v>0</v>
      </c>
      <c r="B602" s="70">
        <f>'CASE DATA'!B30</f>
        <v>0</v>
      </c>
      <c r="C602" s="72" t="e">
        <f>'CASE DATA'!#REF!</f>
        <v>#REF!</v>
      </c>
      <c r="D602" s="72">
        <f>'CASE DATA'!C30</f>
        <v>0</v>
      </c>
      <c r="E602" s="70">
        <f>'CASE DATA'!E30</f>
        <v>0</v>
      </c>
      <c r="F602" s="70">
        <f>'CASE DATA'!F30</f>
        <v>0</v>
      </c>
      <c r="G602" s="70">
        <f>'CASE DATA'!G30</f>
        <v>0</v>
      </c>
      <c r="H602" s="71">
        <f>'CASE DATA'!H30</f>
        <v>0</v>
      </c>
    </row>
    <row r="603" spans="1:8" x14ac:dyDescent="0.3">
      <c r="A603" s="46" t="s">
        <v>17</v>
      </c>
      <c r="B603" s="25">
        <f>'CASE DATA'!I30</f>
        <v>0</v>
      </c>
      <c r="C603" s="26" t="s">
        <v>20</v>
      </c>
      <c r="D603" s="29">
        <f>'CASE DATA'!L30</f>
        <v>0</v>
      </c>
      <c r="E603" s="31" t="s">
        <v>23</v>
      </c>
      <c r="F603" s="34">
        <f>'CASE DATA'!O30</f>
        <v>0</v>
      </c>
      <c r="G603" s="36" t="s">
        <v>65</v>
      </c>
      <c r="H603" s="47">
        <f>'CASE DATA'!R30</f>
        <v>0</v>
      </c>
    </row>
    <row r="604" spans="1:8" x14ac:dyDescent="0.3">
      <c r="A604" s="48" t="s">
        <v>66</v>
      </c>
      <c r="B604" s="25">
        <f>'CASE DATA'!J30</f>
        <v>0</v>
      </c>
      <c r="C604" s="27" t="s">
        <v>21</v>
      </c>
      <c r="D604" s="29">
        <f>'CASE DATA'!M30</f>
        <v>0</v>
      </c>
      <c r="E604" s="32" t="s">
        <v>24</v>
      </c>
      <c r="F604" s="34">
        <f>'CASE DATA'!P30</f>
        <v>0</v>
      </c>
      <c r="G604" s="37" t="s">
        <v>26</v>
      </c>
      <c r="H604" s="47">
        <f>'CASE DATA'!S30</f>
        <v>0</v>
      </c>
    </row>
    <row r="605" spans="1:8" x14ac:dyDescent="0.3">
      <c r="A605" s="49" t="s">
        <v>19</v>
      </c>
      <c r="B605" s="25">
        <f>'CASE DATA'!K30</f>
        <v>0</v>
      </c>
      <c r="C605" s="28" t="s">
        <v>22</v>
      </c>
      <c r="D605" s="30">
        <f>'CASE DATA'!N30</f>
        <v>0</v>
      </c>
      <c r="E605" s="33" t="s">
        <v>25</v>
      </c>
      <c r="F605" s="35">
        <f>'CASE DATA'!Q30</f>
        <v>0</v>
      </c>
      <c r="G605" s="21"/>
      <c r="H605" s="50"/>
    </row>
    <row r="606" spans="1:8" x14ac:dyDescent="0.3">
      <c r="A606" s="51" t="s">
        <v>9</v>
      </c>
      <c r="B606" s="254">
        <f>'CASE DATA'!T30</f>
        <v>0</v>
      </c>
      <c r="C606" s="255"/>
      <c r="D606" s="255"/>
      <c r="E606" s="255"/>
      <c r="F606" s="255"/>
      <c r="G606" s="255"/>
      <c r="H606" s="256"/>
    </row>
    <row r="607" spans="1:8" ht="18" x14ac:dyDescent="0.35">
      <c r="A607" s="242" t="s">
        <v>67</v>
      </c>
      <c r="B607" s="243"/>
      <c r="C607" s="243"/>
      <c r="D607" s="243"/>
      <c r="E607" s="243"/>
      <c r="F607" s="243"/>
      <c r="G607" s="243"/>
      <c r="H607" s="257"/>
    </row>
    <row r="608" spans="1:8" ht="28.8" x14ac:dyDescent="0.3">
      <c r="A608" s="52" t="s">
        <v>37</v>
      </c>
      <c r="B608" s="38" t="s">
        <v>68</v>
      </c>
      <c r="C608" s="39" t="s">
        <v>40</v>
      </c>
      <c r="D608" s="39" t="s">
        <v>41</v>
      </c>
      <c r="E608" s="39" t="s">
        <v>42</v>
      </c>
      <c r="F608" s="40" t="s">
        <v>43</v>
      </c>
      <c r="G608" s="19" t="s">
        <v>69</v>
      </c>
      <c r="H608" s="53"/>
    </row>
    <row r="609" spans="1:8" x14ac:dyDescent="0.3">
      <c r="A609" s="54" t="str">
        <f>EXPUNGEMENT!D29</f>
        <v>NO</v>
      </c>
      <c r="B609" s="54" t="str">
        <f>EXPUNGEMENT!G29</f>
        <v>N/A</v>
      </c>
      <c r="C609" s="128" t="str">
        <f>EXPUNGEMENT!H29</f>
        <v>NO</v>
      </c>
      <c r="D609" s="128" t="str">
        <f>EXPUNGEMENT!I29</f>
        <v>N/A</v>
      </c>
      <c r="E609" s="128" t="str">
        <f>EXPUNGEMENT!J29</f>
        <v>N/A</v>
      </c>
      <c r="F609" s="128" t="str">
        <f>EXPUNGEMENT!K29</f>
        <v>N/A</v>
      </c>
      <c r="G609" s="22"/>
      <c r="H609" s="55"/>
    </row>
    <row r="610" spans="1:8" x14ac:dyDescent="0.3">
      <c r="A610" s="56" t="s">
        <v>47</v>
      </c>
      <c r="B610" s="41" t="s">
        <v>70</v>
      </c>
      <c r="C610" s="42" t="s">
        <v>41</v>
      </c>
      <c r="D610" s="42" t="s">
        <v>42</v>
      </c>
      <c r="E610" s="22"/>
      <c r="F610" s="22"/>
      <c r="G610" s="22"/>
      <c r="H610" s="55"/>
    </row>
    <row r="611" spans="1:8" x14ac:dyDescent="0.3">
      <c r="A611" s="57" t="str">
        <f>EXPUNGEMENT!R29</f>
        <v>NO</v>
      </c>
      <c r="B611" s="57" t="str">
        <f>EXPUNGEMENT!S29</f>
        <v>N/A</v>
      </c>
      <c r="C611" s="57" t="str">
        <f>EXPUNGEMENT!T29</f>
        <v>N/A</v>
      </c>
      <c r="D611" s="57" t="str">
        <f>EXPUNGEMENT!U29</f>
        <v>N/A</v>
      </c>
      <c r="E611" s="22"/>
      <c r="F611" s="22"/>
      <c r="G611" s="22"/>
      <c r="H611" s="55"/>
    </row>
    <row r="612" spans="1:8" ht="18" x14ac:dyDescent="0.35">
      <c r="A612" s="242" t="s">
        <v>71</v>
      </c>
      <c r="B612" s="243"/>
      <c r="C612" s="243"/>
      <c r="D612" s="243"/>
      <c r="E612" s="243"/>
      <c r="F612" s="244"/>
      <c r="G612" s="245">
        <v>27</v>
      </c>
      <c r="H612" s="246"/>
    </row>
    <row r="613" spans="1:8" x14ac:dyDescent="0.3">
      <c r="A613" s="58" t="s">
        <v>27</v>
      </c>
      <c r="B613" s="20">
        <f>BANKRUPTCY!C30</f>
        <v>0</v>
      </c>
      <c r="C613" s="43" t="s">
        <v>52</v>
      </c>
      <c r="D613" s="20">
        <f>BANKRUPTCY!D30</f>
        <v>0</v>
      </c>
      <c r="E613" s="43" t="s">
        <v>53</v>
      </c>
      <c r="F613" s="23">
        <f>BANKRUPTCY!E30</f>
        <v>0</v>
      </c>
      <c r="G613" s="247"/>
      <c r="H613" s="248"/>
    </row>
    <row r="614" spans="1:8" ht="18" x14ac:dyDescent="0.35">
      <c r="A614" s="242" t="s">
        <v>72</v>
      </c>
      <c r="B614" s="243"/>
      <c r="C614" s="243"/>
      <c r="D614" s="243"/>
      <c r="E614" s="243"/>
      <c r="F614" s="244"/>
      <c r="G614" s="247"/>
      <c r="H614" s="248"/>
    </row>
    <row r="615" spans="1:8" x14ac:dyDescent="0.3">
      <c r="A615" s="58" t="s">
        <v>27</v>
      </c>
      <c r="B615" s="20">
        <f>SOL!C30</f>
        <v>0</v>
      </c>
      <c r="C615" s="43" t="s">
        <v>52</v>
      </c>
      <c r="D615" s="20">
        <f>SOL!D30</f>
        <v>0</v>
      </c>
      <c r="E615" s="43" t="s">
        <v>53</v>
      </c>
      <c r="F615" s="23">
        <f>SOL!E30</f>
        <v>0</v>
      </c>
      <c r="G615" s="247"/>
      <c r="H615" s="248"/>
    </row>
    <row r="616" spans="1:8" ht="18" x14ac:dyDescent="0.35">
      <c r="A616" s="242" t="s">
        <v>73</v>
      </c>
      <c r="B616" s="243"/>
      <c r="C616" s="243"/>
      <c r="D616" s="243"/>
      <c r="E616" s="45"/>
      <c r="F616" s="44"/>
      <c r="G616" s="247"/>
      <c r="H616" s="248"/>
    </row>
    <row r="617" spans="1:8" x14ac:dyDescent="0.3">
      <c r="A617" s="58" t="s">
        <v>58</v>
      </c>
      <c r="B617" s="20">
        <f>EXEMPTIONS!C30</f>
        <v>0</v>
      </c>
      <c r="C617" s="43" t="s">
        <v>59</v>
      </c>
      <c r="D617" s="20">
        <f>EXEMPTIONS!D30</f>
        <v>0</v>
      </c>
      <c r="E617" s="24"/>
      <c r="F617" s="24"/>
      <c r="G617" s="247"/>
      <c r="H617" s="248"/>
    </row>
    <row r="618" spans="1:8" ht="18" x14ac:dyDescent="0.35">
      <c r="A618" s="242" t="s">
        <v>74</v>
      </c>
      <c r="B618" s="243"/>
      <c r="C618" s="243"/>
      <c r="D618" s="243"/>
      <c r="E618" s="45"/>
      <c r="F618" s="45"/>
      <c r="G618" s="249"/>
      <c r="H618" s="250"/>
    </row>
    <row r="619" spans="1:8" ht="15" thickBot="1" x14ac:dyDescent="0.35">
      <c r="A619" s="59" t="s">
        <v>55</v>
      </c>
      <c r="B619" s="60" t="e">
        <f>#REF!</f>
        <v>#REF!</v>
      </c>
      <c r="C619" s="61" t="s">
        <v>56</v>
      </c>
      <c r="D619" s="60" t="e">
        <f>#REF!</f>
        <v>#REF!</v>
      </c>
      <c r="E619" s="251"/>
      <c r="F619" s="252"/>
      <c r="G619" s="252"/>
      <c r="H619" s="253"/>
    </row>
    <row r="623" spans="1:8" ht="15" thickBot="1" x14ac:dyDescent="0.35">
      <c r="A623" s="167"/>
      <c r="B623" s="167"/>
      <c r="C623" s="167"/>
      <c r="D623" s="167"/>
      <c r="E623" s="167"/>
      <c r="F623" s="167"/>
      <c r="G623" s="167"/>
      <c r="H623" s="167"/>
    </row>
    <row r="624" spans="1:8" x14ac:dyDescent="0.3">
      <c r="A624" s="68" t="s">
        <v>10</v>
      </c>
      <c r="B624" s="65" t="s">
        <v>11</v>
      </c>
      <c r="C624" s="65" t="s">
        <v>64</v>
      </c>
      <c r="D624" s="65" t="s">
        <v>12</v>
      </c>
      <c r="E624" s="65" t="s">
        <v>54</v>
      </c>
      <c r="F624" s="65" t="s">
        <v>13</v>
      </c>
      <c r="G624" s="65" t="s">
        <v>14</v>
      </c>
      <c r="H624" s="67" t="s">
        <v>15</v>
      </c>
    </row>
    <row r="625" spans="1:8" ht="17.399999999999999" x14ac:dyDescent="0.35">
      <c r="A625" s="69">
        <f>'CASE DATA'!A31</f>
        <v>0</v>
      </c>
      <c r="B625" s="70">
        <f>'CASE DATA'!B31</f>
        <v>0</v>
      </c>
      <c r="C625" s="72" t="e">
        <f>'CASE DATA'!#REF!</f>
        <v>#REF!</v>
      </c>
      <c r="D625" s="72">
        <f>'CASE DATA'!C31</f>
        <v>0</v>
      </c>
      <c r="E625" s="70">
        <f>'CASE DATA'!E31</f>
        <v>0</v>
      </c>
      <c r="F625" s="70">
        <f>'CASE DATA'!F31</f>
        <v>0</v>
      </c>
      <c r="G625" s="70">
        <f>'CASE DATA'!G31</f>
        <v>0</v>
      </c>
      <c r="H625" s="71">
        <f>'CASE DATA'!H31</f>
        <v>0</v>
      </c>
    </row>
    <row r="626" spans="1:8" x14ac:dyDescent="0.3">
      <c r="A626" s="46" t="s">
        <v>17</v>
      </c>
      <c r="B626" s="25">
        <f>'CASE DATA'!I31</f>
        <v>0</v>
      </c>
      <c r="C626" s="26" t="s">
        <v>20</v>
      </c>
      <c r="D626" s="29">
        <f>'CASE DATA'!L31</f>
        <v>0</v>
      </c>
      <c r="E626" s="31" t="s">
        <v>23</v>
      </c>
      <c r="F626" s="34">
        <f>'CASE DATA'!O31</f>
        <v>0</v>
      </c>
      <c r="G626" s="36" t="s">
        <v>65</v>
      </c>
      <c r="H626" s="47">
        <f>'CASE DATA'!R31</f>
        <v>0</v>
      </c>
    </row>
    <row r="627" spans="1:8" x14ac:dyDescent="0.3">
      <c r="A627" s="48" t="s">
        <v>66</v>
      </c>
      <c r="B627" s="25">
        <f>'CASE DATA'!J31</f>
        <v>0</v>
      </c>
      <c r="C627" s="27" t="s">
        <v>21</v>
      </c>
      <c r="D627" s="29">
        <f>'CASE DATA'!M31</f>
        <v>0</v>
      </c>
      <c r="E627" s="32" t="s">
        <v>24</v>
      </c>
      <c r="F627" s="34">
        <f>'CASE DATA'!P31</f>
        <v>0</v>
      </c>
      <c r="G627" s="37" t="s">
        <v>26</v>
      </c>
      <c r="H627" s="47">
        <f>'CASE DATA'!S31</f>
        <v>0</v>
      </c>
    </row>
    <row r="628" spans="1:8" x14ac:dyDescent="0.3">
      <c r="A628" s="49" t="s">
        <v>19</v>
      </c>
      <c r="B628" s="25">
        <f>'CASE DATA'!K31</f>
        <v>0</v>
      </c>
      <c r="C628" s="28" t="s">
        <v>22</v>
      </c>
      <c r="D628" s="30">
        <f>'CASE DATA'!N31</f>
        <v>0</v>
      </c>
      <c r="E628" s="33" t="s">
        <v>25</v>
      </c>
      <c r="F628" s="35">
        <f>'CASE DATA'!Q31</f>
        <v>0</v>
      </c>
      <c r="G628" s="21"/>
      <c r="H628" s="50"/>
    </row>
    <row r="629" spans="1:8" x14ac:dyDescent="0.3">
      <c r="A629" s="51" t="s">
        <v>9</v>
      </c>
      <c r="B629" s="254">
        <f>'CASE DATA'!T31</f>
        <v>0</v>
      </c>
      <c r="C629" s="255"/>
      <c r="D629" s="255"/>
      <c r="E629" s="255"/>
      <c r="F629" s="255"/>
      <c r="G629" s="255"/>
      <c r="H629" s="256"/>
    </row>
    <row r="630" spans="1:8" ht="18" x14ac:dyDescent="0.35">
      <c r="A630" s="242" t="s">
        <v>67</v>
      </c>
      <c r="B630" s="243"/>
      <c r="C630" s="243"/>
      <c r="D630" s="243"/>
      <c r="E630" s="243"/>
      <c r="F630" s="243"/>
      <c r="G630" s="243"/>
      <c r="H630" s="257"/>
    </row>
    <row r="631" spans="1:8" ht="28.8" x14ac:dyDescent="0.3">
      <c r="A631" s="52" t="s">
        <v>37</v>
      </c>
      <c r="B631" s="38" t="s">
        <v>68</v>
      </c>
      <c r="C631" s="39" t="s">
        <v>40</v>
      </c>
      <c r="D631" s="39" t="s">
        <v>41</v>
      </c>
      <c r="E631" s="39" t="s">
        <v>42</v>
      </c>
      <c r="F631" s="40" t="s">
        <v>43</v>
      </c>
      <c r="G631" s="19" t="s">
        <v>69</v>
      </c>
      <c r="H631" s="53"/>
    </row>
    <row r="632" spans="1:8" x14ac:dyDescent="0.3">
      <c r="A632" s="54" t="str">
        <f>EXPUNGEMENT!D30</f>
        <v>NO</v>
      </c>
      <c r="B632" s="54" t="str">
        <f>EXPUNGEMENT!G30</f>
        <v>N/A</v>
      </c>
      <c r="C632" s="128" t="str">
        <f>EXPUNGEMENT!H30</f>
        <v>NO</v>
      </c>
      <c r="D632" s="128" t="str">
        <f>EXPUNGEMENT!I30</f>
        <v>N/A</v>
      </c>
      <c r="E632" s="128" t="str">
        <f>EXPUNGEMENT!J30</f>
        <v>N/A</v>
      </c>
      <c r="F632" s="128" t="str">
        <f>EXPUNGEMENT!K30</f>
        <v>N/A</v>
      </c>
      <c r="G632" s="22"/>
      <c r="H632" s="55"/>
    </row>
    <row r="633" spans="1:8" x14ac:dyDescent="0.3">
      <c r="A633" s="56" t="s">
        <v>47</v>
      </c>
      <c r="B633" s="41" t="s">
        <v>70</v>
      </c>
      <c r="C633" s="42" t="s">
        <v>41</v>
      </c>
      <c r="D633" s="42" t="s">
        <v>42</v>
      </c>
      <c r="E633" s="22"/>
      <c r="F633" s="22"/>
      <c r="G633" s="22"/>
      <c r="H633" s="55"/>
    </row>
    <row r="634" spans="1:8" x14ac:dyDescent="0.3">
      <c r="A634" s="57" t="str">
        <f>EXPUNGEMENT!R30</f>
        <v>NO</v>
      </c>
      <c r="B634" s="57" t="str">
        <f>EXPUNGEMENT!S30</f>
        <v>N/A</v>
      </c>
      <c r="C634" s="57" t="str">
        <f>EXPUNGEMENT!T30</f>
        <v>N/A</v>
      </c>
      <c r="D634" s="57" t="str">
        <f>EXPUNGEMENT!U30</f>
        <v>N/A</v>
      </c>
      <c r="E634" s="22"/>
      <c r="F634" s="22"/>
      <c r="G634" s="22"/>
      <c r="H634" s="55"/>
    </row>
    <row r="635" spans="1:8" ht="18" x14ac:dyDescent="0.35">
      <c r="A635" s="242" t="s">
        <v>71</v>
      </c>
      <c r="B635" s="243"/>
      <c r="C635" s="243"/>
      <c r="D635" s="243"/>
      <c r="E635" s="243"/>
      <c r="F635" s="244"/>
      <c r="G635" s="245">
        <v>28</v>
      </c>
      <c r="H635" s="246"/>
    </row>
    <row r="636" spans="1:8" x14ac:dyDescent="0.3">
      <c r="A636" s="58" t="s">
        <v>27</v>
      </c>
      <c r="B636" s="20">
        <f>BANKRUPTCY!C31</f>
        <v>0</v>
      </c>
      <c r="C636" s="43" t="s">
        <v>52</v>
      </c>
      <c r="D636" s="20">
        <f>BANKRUPTCY!D31</f>
        <v>0</v>
      </c>
      <c r="E636" s="43" t="s">
        <v>53</v>
      </c>
      <c r="F636" s="23">
        <f>BANKRUPTCY!E31</f>
        <v>0</v>
      </c>
      <c r="G636" s="247"/>
      <c r="H636" s="248"/>
    </row>
    <row r="637" spans="1:8" ht="18" x14ac:dyDescent="0.35">
      <c r="A637" s="242" t="s">
        <v>72</v>
      </c>
      <c r="B637" s="243"/>
      <c r="C637" s="243"/>
      <c r="D637" s="243"/>
      <c r="E637" s="243"/>
      <c r="F637" s="244"/>
      <c r="G637" s="247"/>
      <c r="H637" s="248"/>
    </row>
    <row r="638" spans="1:8" x14ac:dyDescent="0.3">
      <c r="A638" s="58" t="s">
        <v>27</v>
      </c>
      <c r="B638" s="20">
        <f>SOL!C31</f>
        <v>0</v>
      </c>
      <c r="C638" s="43" t="s">
        <v>52</v>
      </c>
      <c r="D638" s="20">
        <f>SOL!D31</f>
        <v>0</v>
      </c>
      <c r="E638" s="43" t="s">
        <v>53</v>
      </c>
      <c r="F638" s="23">
        <f>SOL!E31</f>
        <v>0</v>
      </c>
      <c r="G638" s="247"/>
      <c r="H638" s="248"/>
    </row>
    <row r="639" spans="1:8" ht="18" x14ac:dyDescent="0.35">
      <c r="A639" s="242" t="s">
        <v>73</v>
      </c>
      <c r="B639" s="243"/>
      <c r="C639" s="243"/>
      <c r="D639" s="243"/>
      <c r="E639" s="45"/>
      <c r="F639" s="44"/>
      <c r="G639" s="247"/>
      <c r="H639" s="248"/>
    </row>
    <row r="640" spans="1:8" x14ac:dyDescent="0.3">
      <c r="A640" s="58" t="s">
        <v>58</v>
      </c>
      <c r="B640" s="20">
        <f>EXEMPTIONS!C31</f>
        <v>0</v>
      </c>
      <c r="C640" s="43" t="s">
        <v>59</v>
      </c>
      <c r="D640" s="20">
        <f>EXEMPTIONS!D31</f>
        <v>0</v>
      </c>
      <c r="E640" s="24"/>
      <c r="F640" s="24"/>
      <c r="G640" s="247"/>
      <c r="H640" s="248"/>
    </row>
    <row r="641" spans="1:8" ht="18" x14ac:dyDescent="0.35">
      <c r="A641" s="242" t="s">
        <v>74</v>
      </c>
      <c r="B641" s="243"/>
      <c r="C641" s="243"/>
      <c r="D641" s="243"/>
      <c r="E641" s="45"/>
      <c r="F641" s="45"/>
      <c r="G641" s="249"/>
      <c r="H641" s="250"/>
    </row>
    <row r="642" spans="1:8" ht="15" thickBot="1" x14ac:dyDescent="0.35">
      <c r="A642" s="59" t="s">
        <v>55</v>
      </c>
      <c r="B642" s="60" t="e">
        <f>#REF!</f>
        <v>#REF!</v>
      </c>
      <c r="C642" s="61" t="s">
        <v>56</v>
      </c>
      <c r="D642" s="60" t="e">
        <f>#REF!</f>
        <v>#REF!</v>
      </c>
      <c r="E642" s="251"/>
      <c r="F642" s="252"/>
      <c r="G642" s="252"/>
      <c r="H642" s="253"/>
    </row>
    <row r="646" spans="1:8" ht="15" thickBot="1" x14ac:dyDescent="0.35">
      <c r="A646" s="167"/>
      <c r="B646" s="167"/>
      <c r="C646" s="167"/>
      <c r="D646" s="167"/>
      <c r="E646" s="167"/>
      <c r="F646" s="167"/>
      <c r="G646" s="167"/>
      <c r="H646" s="167"/>
    </row>
    <row r="647" spans="1:8" x14ac:dyDescent="0.3">
      <c r="A647" s="68" t="s">
        <v>10</v>
      </c>
      <c r="B647" s="65" t="s">
        <v>11</v>
      </c>
      <c r="C647" s="65" t="s">
        <v>64</v>
      </c>
      <c r="D647" s="65" t="s">
        <v>12</v>
      </c>
      <c r="E647" s="65" t="s">
        <v>54</v>
      </c>
      <c r="F647" s="65" t="s">
        <v>13</v>
      </c>
      <c r="G647" s="65" t="s">
        <v>14</v>
      </c>
      <c r="H647" s="67" t="s">
        <v>15</v>
      </c>
    </row>
    <row r="648" spans="1:8" ht="17.399999999999999" x14ac:dyDescent="0.35">
      <c r="A648" s="69">
        <f>'CASE DATA'!A32</f>
        <v>0</v>
      </c>
      <c r="B648" s="70">
        <f>'CASE DATA'!B32</f>
        <v>0</v>
      </c>
      <c r="C648" s="72" t="e">
        <f>'CASE DATA'!#REF!</f>
        <v>#REF!</v>
      </c>
      <c r="D648" s="72">
        <f>'CASE DATA'!C32</f>
        <v>0</v>
      </c>
      <c r="E648" s="70">
        <f>'CASE DATA'!E32</f>
        <v>0</v>
      </c>
      <c r="F648" s="70">
        <f>'CASE DATA'!F32</f>
        <v>0</v>
      </c>
      <c r="G648" s="70">
        <f>'CASE DATA'!G32</f>
        <v>0</v>
      </c>
      <c r="H648" s="71">
        <f>'CASE DATA'!H32</f>
        <v>0</v>
      </c>
    </row>
    <row r="649" spans="1:8" x14ac:dyDescent="0.3">
      <c r="A649" s="46" t="s">
        <v>17</v>
      </c>
      <c r="B649" s="25">
        <f>'CASE DATA'!I32</f>
        <v>0</v>
      </c>
      <c r="C649" s="26" t="s">
        <v>20</v>
      </c>
      <c r="D649" s="29">
        <f>'CASE DATA'!L32</f>
        <v>0</v>
      </c>
      <c r="E649" s="31" t="s">
        <v>23</v>
      </c>
      <c r="F649" s="34">
        <f>'CASE DATA'!O32</f>
        <v>0</v>
      </c>
      <c r="G649" s="36" t="s">
        <v>65</v>
      </c>
      <c r="H649" s="47">
        <f>'CASE DATA'!R32</f>
        <v>0</v>
      </c>
    </row>
    <row r="650" spans="1:8" x14ac:dyDescent="0.3">
      <c r="A650" s="48" t="s">
        <v>66</v>
      </c>
      <c r="B650" s="25">
        <f>'CASE DATA'!J32</f>
        <v>0</v>
      </c>
      <c r="C650" s="27" t="s">
        <v>21</v>
      </c>
      <c r="D650" s="29">
        <f>'CASE DATA'!M32</f>
        <v>0</v>
      </c>
      <c r="E650" s="32" t="s">
        <v>24</v>
      </c>
      <c r="F650" s="34">
        <f>'CASE DATA'!P32</f>
        <v>0</v>
      </c>
      <c r="G650" s="37" t="s">
        <v>26</v>
      </c>
      <c r="H650" s="47">
        <f>'CASE DATA'!S32</f>
        <v>0</v>
      </c>
    </row>
    <row r="651" spans="1:8" x14ac:dyDescent="0.3">
      <c r="A651" s="49" t="s">
        <v>19</v>
      </c>
      <c r="B651" s="25">
        <f>'CASE DATA'!K32</f>
        <v>0</v>
      </c>
      <c r="C651" s="28" t="s">
        <v>22</v>
      </c>
      <c r="D651" s="30">
        <f>'CASE DATA'!N32</f>
        <v>0</v>
      </c>
      <c r="E651" s="33" t="s">
        <v>25</v>
      </c>
      <c r="F651" s="35">
        <f>'CASE DATA'!Q32</f>
        <v>0</v>
      </c>
      <c r="G651" s="21"/>
      <c r="H651" s="50"/>
    </row>
    <row r="652" spans="1:8" x14ac:dyDescent="0.3">
      <c r="A652" s="51" t="s">
        <v>9</v>
      </c>
      <c r="B652" s="254">
        <f>'CASE DATA'!T32</f>
        <v>0</v>
      </c>
      <c r="C652" s="255"/>
      <c r="D652" s="255"/>
      <c r="E652" s="255"/>
      <c r="F652" s="255"/>
      <c r="G652" s="255"/>
      <c r="H652" s="256"/>
    </row>
    <row r="653" spans="1:8" ht="18" x14ac:dyDescent="0.35">
      <c r="A653" s="242" t="s">
        <v>67</v>
      </c>
      <c r="B653" s="243"/>
      <c r="C653" s="243"/>
      <c r="D653" s="243"/>
      <c r="E653" s="243"/>
      <c r="F653" s="243"/>
      <c r="G653" s="243"/>
      <c r="H653" s="257"/>
    </row>
    <row r="654" spans="1:8" ht="28.8" x14ac:dyDescent="0.3">
      <c r="A654" s="52" t="s">
        <v>37</v>
      </c>
      <c r="B654" s="38" t="s">
        <v>68</v>
      </c>
      <c r="C654" s="39" t="s">
        <v>40</v>
      </c>
      <c r="D654" s="39" t="s">
        <v>41</v>
      </c>
      <c r="E654" s="39" t="s">
        <v>42</v>
      </c>
      <c r="F654" s="40" t="s">
        <v>43</v>
      </c>
      <c r="G654" s="19" t="s">
        <v>69</v>
      </c>
      <c r="H654" s="53"/>
    </row>
    <row r="655" spans="1:8" x14ac:dyDescent="0.3">
      <c r="A655" s="54" t="str">
        <f>EXPUNGEMENT!D31</f>
        <v>NO</v>
      </c>
      <c r="B655" s="54" t="str">
        <f>EXPUNGEMENT!G31</f>
        <v>N/A</v>
      </c>
      <c r="C655" s="128" t="str">
        <f>EXPUNGEMENT!H31</f>
        <v>NO</v>
      </c>
      <c r="D655" s="128" t="str">
        <f>EXPUNGEMENT!I31</f>
        <v>N/A</v>
      </c>
      <c r="E655" s="128" t="str">
        <f>EXPUNGEMENT!J31</f>
        <v>N/A</v>
      </c>
      <c r="F655" s="128" t="str">
        <f>EXPUNGEMENT!K31</f>
        <v>N/A</v>
      </c>
      <c r="G655" s="22"/>
      <c r="H655" s="55"/>
    </row>
    <row r="656" spans="1:8" x14ac:dyDescent="0.3">
      <c r="A656" s="56" t="s">
        <v>47</v>
      </c>
      <c r="B656" s="41" t="s">
        <v>70</v>
      </c>
      <c r="C656" s="42" t="s">
        <v>41</v>
      </c>
      <c r="D656" s="42" t="s">
        <v>42</v>
      </c>
      <c r="E656" s="22"/>
      <c r="F656" s="22"/>
      <c r="G656" s="22"/>
      <c r="H656" s="55"/>
    </row>
    <row r="657" spans="1:8" x14ac:dyDescent="0.3">
      <c r="A657" s="57" t="str">
        <f>EXPUNGEMENT!R31</f>
        <v>NO</v>
      </c>
      <c r="B657" s="57" t="str">
        <f>EXPUNGEMENT!S31</f>
        <v>N/A</v>
      </c>
      <c r="C657" s="57" t="str">
        <f>EXPUNGEMENT!T31</f>
        <v>N/A</v>
      </c>
      <c r="D657" s="57" t="str">
        <f>EXPUNGEMENT!U31</f>
        <v>N/A</v>
      </c>
      <c r="E657" s="22"/>
      <c r="F657" s="22"/>
      <c r="G657" s="22"/>
      <c r="H657" s="55"/>
    </row>
    <row r="658" spans="1:8" ht="18.75" customHeight="1" x14ac:dyDescent="0.35">
      <c r="A658" s="242" t="s">
        <v>71</v>
      </c>
      <c r="B658" s="243"/>
      <c r="C658" s="243"/>
      <c r="D658" s="243"/>
      <c r="E658" s="243"/>
      <c r="F658" s="244"/>
      <c r="G658" s="245">
        <v>29</v>
      </c>
      <c r="H658" s="246"/>
    </row>
    <row r="659" spans="1:8" ht="15" customHeight="1" x14ac:dyDescent="0.3">
      <c r="A659" s="58" t="s">
        <v>27</v>
      </c>
      <c r="B659" s="20">
        <f>BANKRUPTCY!C32</f>
        <v>0</v>
      </c>
      <c r="C659" s="43" t="s">
        <v>52</v>
      </c>
      <c r="D659" s="20">
        <f>BANKRUPTCY!D32</f>
        <v>0</v>
      </c>
      <c r="E659" s="43" t="s">
        <v>53</v>
      </c>
      <c r="F659" s="23">
        <f>BANKRUPTCY!E32</f>
        <v>0</v>
      </c>
      <c r="G659" s="247"/>
      <c r="H659" s="248"/>
    </row>
    <row r="660" spans="1:8" ht="18.75" customHeight="1" x14ac:dyDescent="0.35">
      <c r="A660" s="242" t="s">
        <v>72</v>
      </c>
      <c r="B660" s="243"/>
      <c r="C660" s="243"/>
      <c r="D660" s="243"/>
      <c r="E660" s="243"/>
      <c r="F660" s="244"/>
      <c r="G660" s="247"/>
      <c r="H660" s="248"/>
    </row>
    <row r="661" spans="1:8" ht="15" customHeight="1" x14ac:dyDescent="0.3">
      <c r="A661" s="58" t="s">
        <v>27</v>
      </c>
      <c r="B661" s="20">
        <f>SOL!C32</f>
        <v>0</v>
      </c>
      <c r="C661" s="43" t="s">
        <v>52</v>
      </c>
      <c r="D661" s="20">
        <f>SOL!D32</f>
        <v>0</v>
      </c>
      <c r="E661" s="43" t="s">
        <v>53</v>
      </c>
      <c r="F661" s="23">
        <f>SOL!E32</f>
        <v>0</v>
      </c>
      <c r="G661" s="247"/>
      <c r="H661" s="248"/>
    </row>
    <row r="662" spans="1:8" ht="18.75" customHeight="1" x14ac:dyDescent="0.35">
      <c r="A662" s="242" t="s">
        <v>73</v>
      </c>
      <c r="B662" s="243"/>
      <c r="C662" s="243"/>
      <c r="D662" s="243"/>
      <c r="E662" s="45"/>
      <c r="F662" s="44"/>
      <c r="G662" s="247"/>
      <c r="H662" s="248"/>
    </row>
    <row r="663" spans="1:8" ht="15" customHeight="1" x14ac:dyDescent="0.3">
      <c r="A663" s="58" t="s">
        <v>58</v>
      </c>
      <c r="B663" s="20">
        <f>EXEMPTIONS!C32</f>
        <v>0</v>
      </c>
      <c r="C663" s="43" t="s">
        <v>59</v>
      </c>
      <c r="D663" s="20">
        <f>EXEMPTIONS!D32</f>
        <v>0</v>
      </c>
      <c r="E663" s="24"/>
      <c r="F663" s="24"/>
      <c r="G663" s="247"/>
      <c r="H663" s="248"/>
    </row>
    <row r="664" spans="1:8" ht="18.75" customHeight="1" x14ac:dyDescent="0.35">
      <c r="A664" s="242" t="s">
        <v>74</v>
      </c>
      <c r="B664" s="243"/>
      <c r="C664" s="243"/>
      <c r="D664" s="243"/>
      <c r="E664" s="45"/>
      <c r="F664" s="45"/>
      <c r="G664" s="249"/>
      <c r="H664" s="250"/>
    </row>
    <row r="665" spans="1:8" ht="15" thickBot="1" x14ac:dyDescent="0.35">
      <c r="A665" s="59" t="s">
        <v>55</v>
      </c>
      <c r="B665" s="60" t="e">
        <f>#REF!</f>
        <v>#REF!</v>
      </c>
      <c r="C665" s="61" t="s">
        <v>56</v>
      </c>
      <c r="D665" s="60" t="e">
        <f>#REF!</f>
        <v>#REF!</v>
      </c>
      <c r="E665" s="251"/>
      <c r="F665" s="252"/>
      <c r="G665" s="252"/>
      <c r="H665" s="253"/>
    </row>
    <row r="669" spans="1:8" ht="15" thickBot="1" x14ac:dyDescent="0.35">
      <c r="A669" s="167"/>
      <c r="B669" s="167"/>
      <c r="C669" s="167"/>
      <c r="D669" s="167"/>
      <c r="E669" s="167"/>
      <c r="F669" s="167"/>
      <c r="G669" s="167"/>
      <c r="H669" s="167"/>
    </row>
    <row r="670" spans="1:8" x14ac:dyDescent="0.3">
      <c r="A670" s="68" t="s">
        <v>10</v>
      </c>
      <c r="B670" s="65" t="s">
        <v>11</v>
      </c>
      <c r="C670" s="65" t="s">
        <v>64</v>
      </c>
      <c r="D670" s="65" t="s">
        <v>12</v>
      </c>
      <c r="E670" s="65" t="s">
        <v>54</v>
      </c>
      <c r="F670" s="65" t="s">
        <v>13</v>
      </c>
      <c r="G670" s="65" t="s">
        <v>14</v>
      </c>
      <c r="H670" s="67" t="s">
        <v>15</v>
      </c>
    </row>
    <row r="671" spans="1:8" ht="17.399999999999999" x14ac:dyDescent="0.35">
      <c r="A671" s="69">
        <f>'CASE DATA'!A33</f>
        <v>0</v>
      </c>
      <c r="B671" s="70">
        <f>'CASE DATA'!B33</f>
        <v>0</v>
      </c>
      <c r="C671" s="72" t="e">
        <f>'CASE DATA'!#REF!</f>
        <v>#REF!</v>
      </c>
      <c r="D671" s="72">
        <f>'CASE DATA'!C33</f>
        <v>0</v>
      </c>
      <c r="E671" s="70">
        <f>'CASE DATA'!E33</f>
        <v>0</v>
      </c>
      <c r="F671" s="70">
        <f>'CASE DATA'!F33</f>
        <v>0</v>
      </c>
      <c r="G671" s="70">
        <f>'CASE DATA'!G33</f>
        <v>0</v>
      </c>
      <c r="H671" s="71">
        <f>'CASE DATA'!H33</f>
        <v>0</v>
      </c>
    </row>
    <row r="672" spans="1:8" x14ac:dyDescent="0.3">
      <c r="A672" s="46" t="s">
        <v>17</v>
      </c>
      <c r="B672" s="25">
        <f>'CASE DATA'!I33</f>
        <v>0</v>
      </c>
      <c r="C672" s="26" t="s">
        <v>20</v>
      </c>
      <c r="D672" s="29">
        <f>'CASE DATA'!L33</f>
        <v>0</v>
      </c>
      <c r="E672" s="31" t="s">
        <v>23</v>
      </c>
      <c r="F672" s="34">
        <f>'CASE DATA'!O33</f>
        <v>0</v>
      </c>
      <c r="G672" s="36" t="s">
        <v>65</v>
      </c>
      <c r="H672" s="47">
        <f>'CASE DATA'!R33</f>
        <v>0</v>
      </c>
    </row>
    <row r="673" spans="1:8" x14ac:dyDescent="0.3">
      <c r="A673" s="48" t="s">
        <v>66</v>
      </c>
      <c r="B673" s="25">
        <f>'CASE DATA'!J33</f>
        <v>0</v>
      </c>
      <c r="C673" s="27" t="s">
        <v>21</v>
      </c>
      <c r="D673" s="29">
        <f>'CASE DATA'!M33</f>
        <v>0</v>
      </c>
      <c r="E673" s="32" t="s">
        <v>24</v>
      </c>
      <c r="F673" s="34">
        <f>'CASE DATA'!P33</f>
        <v>0</v>
      </c>
      <c r="G673" s="37" t="s">
        <v>26</v>
      </c>
      <c r="H673" s="47">
        <f>'CASE DATA'!S33</f>
        <v>0</v>
      </c>
    </row>
    <row r="674" spans="1:8" x14ac:dyDescent="0.3">
      <c r="A674" s="49" t="s">
        <v>19</v>
      </c>
      <c r="B674" s="25">
        <f>'CASE DATA'!K33</f>
        <v>0</v>
      </c>
      <c r="C674" s="28" t="s">
        <v>22</v>
      </c>
      <c r="D674" s="30">
        <f>'CASE DATA'!N33</f>
        <v>0</v>
      </c>
      <c r="E674" s="33" t="s">
        <v>25</v>
      </c>
      <c r="F674" s="35">
        <f>'CASE DATA'!Q33</f>
        <v>0</v>
      </c>
      <c r="G674" s="21"/>
      <c r="H674" s="50"/>
    </row>
    <row r="675" spans="1:8" x14ac:dyDescent="0.3">
      <c r="A675" s="51" t="s">
        <v>9</v>
      </c>
      <c r="B675" s="254">
        <f>'CASE DATA'!T33</f>
        <v>0</v>
      </c>
      <c r="C675" s="255"/>
      <c r="D675" s="255"/>
      <c r="E675" s="255"/>
      <c r="F675" s="255"/>
      <c r="G675" s="255"/>
      <c r="H675" s="256"/>
    </row>
    <row r="676" spans="1:8" ht="18" x14ac:dyDescent="0.35">
      <c r="A676" s="242" t="s">
        <v>67</v>
      </c>
      <c r="B676" s="243"/>
      <c r="C676" s="243"/>
      <c r="D676" s="243"/>
      <c r="E676" s="243"/>
      <c r="F676" s="243"/>
      <c r="G676" s="243"/>
      <c r="H676" s="257"/>
    </row>
    <row r="677" spans="1:8" ht="28.8" x14ac:dyDescent="0.3">
      <c r="A677" s="52" t="s">
        <v>37</v>
      </c>
      <c r="B677" s="38" t="s">
        <v>68</v>
      </c>
      <c r="C677" s="39" t="s">
        <v>40</v>
      </c>
      <c r="D677" s="39" t="s">
        <v>41</v>
      </c>
      <c r="E677" s="39" t="s">
        <v>42</v>
      </c>
      <c r="F677" s="40" t="s">
        <v>43</v>
      </c>
      <c r="G677" s="19" t="s">
        <v>69</v>
      </c>
      <c r="H677" s="53"/>
    </row>
    <row r="678" spans="1:8" x14ac:dyDescent="0.3">
      <c r="A678" s="54" t="str">
        <f>EXPUNGEMENT!D32</f>
        <v>NO</v>
      </c>
      <c r="B678" s="54" t="str">
        <f>EXPUNGEMENT!G32</f>
        <v>N/A</v>
      </c>
      <c r="C678" s="128" t="str">
        <f>EXPUNGEMENT!H32</f>
        <v>NO</v>
      </c>
      <c r="D678" s="128" t="str">
        <f>EXPUNGEMENT!I32</f>
        <v>N/A</v>
      </c>
      <c r="E678" s="128" t="str">
        <f>EXPUNGEMENT!J32</f>
        <v>N/A</v>
      </c>
      <c r="F678" s="128" t="str">
        <f>EXPUNGEMENT!K32</f>
        <v>N/A</v>
      </c>
      <c r="G678" s="22"/>
      <c r="H678" s="55"/>
    </row>
    <row r="679" spans="1:8" x14ac:dyDescent="0.3">
      <c r="A679" s="56" t="s">
        <v>47</v>
      </c>
      <c r="B679" s="41" t="s">
        <v>70</v>
      </c>
      <c r="C679" s="42" t="s">
        <v>41</v>
      </c>
      <c r="D679" s="42" t="s">
        <v>42</v>
      </c>
      <c r="E679" s="22"/>
      <c r="F679" s="22"/>
      <c r="G679" s="22"/>
      <c r="H679" s="55"/>
    </row>
    <row r="680" spans="1:8" x14ac:dyDescent="0.3">
      <c r="A680" s="57" t="str">
        <f>EXPUNGEMENT!R32</f>
        <v>NO</v>
      </c>
      <c r="B680" s="57" t="str">
        <f>EXPUNGEMENT!S32</f>
        <v>N/A</v>
      </c>
      <c r="C680" s="57" t="str">
        <f>EXPUNGEMENT!T32</f>
        <v>N/A</v>
      </c>
      <c r="D680" s="57" t="str">
        <f>EXPUNGEMENT!U32</f>
        <v>N/A</v>
      </c>
      <c r="E680" s="22"/>
      <c r="F680" s="22"/>
      <c r="G680" s="22"/>
      <c r="H680" s="55"/>
    </row>
    <row r="681" spans="1:8" ht="18" x14ac:dyDescent="0.35">
      <c r="A681" s="242" t="s">
        <v>71</v>
      </c>
      <c r="B681" s="243"/>
      <c r="C681" s="243"/>
      <c r="D681" s="243"/>
      <c r="E681" s="243"/>
      <c r="F681" s="244"/>
      <c r="G681" s="245">
        <v>30</v>
      </c>
      <c r="H681" s="246"/>
    </row>
    <row r="682" spans="1:8" x14ac:dyDescent="0.3">
      <c r="A682" s="58" t="s">
        <v>27</v>
      </c>
      <c r="B682" s="20">
        <f>BANKRUPTCY!C33</f>
        <v>0</v>
      </c>
      <c r="C682" s="43" t="s">
        <v>52</v>
      </c>
      <c r="D682" s="20">
        <f>BANKRUPTCY!D33</f>
        <v>0</v>
      </c>
      <c r="E682" s="43" t="s">
        <v>53</v>
      </c>
      <c r="F682" s="23">
        <f>BANKRUPTCY!E33</f>
        <v>0</v>
      </c>
      <c r="G682" s="247"/>
      <c r="H682" s="248"/>
    </row>
    <row r="683" spans="1:8" ht="18" x14ac:dyDescent="0.35">
      <c r="A683" s="242" t="s">
        <v>72</v>
      </c>
      <c r="B683" s="243"/>
      <c r="C683" s="243"/>
      <c r="D683" s="243"/>
      <c r="E683" s="243"/>
      <c r="F683" s="244"/>
      <c r="G683" s="247"/>
      <c r="H683" s="248"/>
    </row>
    <row r="684" spans="1:8" x14ac:dyDescent="0.3">
      <c r="A684" s="58" t="s">
        <v>27</v>
      </c>
      <c r="B684" s="20">
        <f>SOL!C33</f>
        <v>0</v>
      </c>
      <c r="C684" s="43" t="s">
        <v>52</v>
      </c>
      <c r="D684" s="20">
        <f>SOL!D33</f>
        <v>0</v>
      </c>
      <c r="E684" s="43" t="s">
        <v>53</v>
      </c>
      <c r="F684" s="23">
        <f>SOL!E33</f>
        <v>0</v>
      </c>
      <c r="G684" s="247"/>
      <c r="H684" s="248"/>
    </row>
    <row r="685" spans="1:8" ht="18" x14ac:dyDescent="0.35">
      <c r="A685" s="242" t="s">
        <v>73</v>
      </c>
      <c r="B685" s="243"/>
      <c r="C685" s="243"/>
      <c r="D685" s="243"/>
      <c r="E685" s="45"/>
      <c r="F685" s="44"/>
      <c r="G685" s="247"/>
      <c r="H685" s="248"/>
    </row>
    <row r="686" spans="1:8" x14ac:dyDescent="0.3">
      <c r="A686" s="58" t="s">
        <v>58</v>
      </c>
      <c r="B686" s="20">
        <f>EXEMPTIONS!C33</f>
        <v>0</v>
      </c>
      <c r="C686" s="43" t="s">
        <v>59</v>
      </c>
      <c r="D686" s="20">
        <f>EXEMPTIONS!D33</f>
        <v>0</v>
      </c>
      <c r="E686" s="24"/>
      <c r="F686" s="24"/>
      <c r="G686" s="247"/>
      <c r="H686" s="248"/>
    </row>
    <row r="687" spans="1:8" ht="18" x14ac:dyDescent="0.35">
      <c r="A687" s="242" t="s">
        <v>74</v>
      </c>
      <c r="B687" s="243"/>
      <c r="C687" s="243"/>
      <c r="D687" s="243"/>
      <c r="E687" s="45"/>
      <c r="F687" s="45"/>
      <c r="G687" s="249"/>
      <c r="H687" s="250"/>
    </row>
    <row r="688" spans="1:8" ht="15" thickBot="1" x14ac:dyDescent="0.35">
      <c r="A688" s="59" t="s">
        <v>55</v>
      </c>
      <c r="B688" s="60" t="e">
        <f>#REF!</f>
        <v>#REF!</v>
      </c>
      <c r="C688" s="61" t="s">
        <v>56</v>
      </c>
      <c r="D688" s="60" t="e">
        <f>#REF!</f>
        <v>#REF!</v>
      </c>
      <c r="E688" s="251"/>
      <c r="F688" s="252"/>
      <c r="G688" s="252"/>
      <c r="H688" s="253"/>
    </row>
    <row r="692" spans="1:8" ht="15" thickBot="1" x14ac:dyDescent="0.35">
      <c r="A692" s="167"/>
      <c r="B692" s="167"/>
      <c r="C692" s="167"/>
      <c r="D692" s="167"/>
      <c r="E692" s="167"/>
      <c r="F692" s="167"/>
      <c r="G692" s="167"/>
      <c r="H692" s="167"/>
    </row>
    <row r="693" spans="1:8" x14ac:dyDescent="0.3">
      <c r="A693" s="68" t="s">
        <v>10</v>
      </c>
      <c r="B693" s="65" t="s">
        <v>11</v>
      </c>
      <c r="C693" s="65" t="s">
        <v>64</v>
      </c>
      <c r="D693" s="65" t="s">
        <v>12</v>
      </c>
      <c r="E693" s="65" t="s">
        <v>54</v>
      </c>
      <c r="F693" s="65" t="s">
        <v>13</v>
      </c>
      <c r="G693" s="65" t="s">
        <v>14</v>
      </c>
      <c r="H693" s="67" t="s">
        <v>15</v>
      </c>
    </row>
    <row r="694" spans="1:8" ht="17.399999999999999" x14ac:dyDescent="0.35">
      <c r="A694" s="69">
        <f>'CASE DATA'!A34</f>
        <v>0</v>
      </c>
      <c r="B694" s="70">
        <f>'CASE DATA'!B34</f>
        <v>0</v>
      </c>
      <c r="C694" s="72" t="e">
        <f>'CASE DATA'!#REF!</f>
        <v>#REF!</v>
      </c>
      <c r="D694" s="72">
        <f>'CASE DATA'!C34</f>
        <v>0</v>
      </c>
      <c r="E694" s="70">
        <f>'CASE DATA'!E34</f>
        <v>0</v>
      </c>
      <c r="F694" s="70">
        <f>'CASE DATA'!F34</f>
        <v>0</v>
      </c>
      <c r="G694" s="70">
        <f>'CASE DATA'!G34</f>
        <v>0</v>
      </c>
      <c r="H694" s="71">
        <f>'CASE DATA'!H34</f>
        <v>0</v>
      </c>
    </row>
    <row r="695" spans="1:8" x14ac:dyDescent="0.3">
      <c r="A695" s="46" t="s">
        <v>17</v>
      </c>
      <c r="B695" s="25">
        <f>'CASE DATA'!I34</f>
        <v>0</v>
      </c>
      <c r="C695" s="26" t="s">
        <v>20</v>
      </c>
      <c r="D695" s="29">
        <f>'CASE DATA'!L34</f>
        <v>0</v>
      </c>
      <c r="E695" s="31" t="s">
        <v>23</v>
      </c>
      <c r="F695" s="34">
        <f>'CASE DATA'!O34</f>
        <v>0</v>
      </c>
      <c r="G695" s="36" t="s">
        <v>65</v>
      </c>
      <c r="H695" s="47">
        <f>'CASE DATA'!R34</f>
        <v>0</v>
      </c>
    </row>
    <row r="696" spans="1:8" x14ac:dyDescent="0.3">
      <c r="A696" s="48" t="s">
        <v>66</v>
      </c>
      <c r="B696" s="25">
        <f>'CASE DATA'!J34</f>
        <v>0</v>
      </c>
      <c r="C696" s="27" t="s">
        <v>21</v>
      </c>
      <c r="D696" s="29">
        <f>'CASE DATA'!M34</f>
        <v>0</v>
      </c>
      <c r="E696" s="32" t="s">
        <v>24</v>
      </c>
      <c r="F696" s="34">
        <f>'CASE DATA'!P34</f>
        <v>0</v>
      </c>
      <c r="G696" s="37" t="s">
        <v>26</v>
      </c>
      <c r="H696" s="47">
        <f>'CASE DATA'!S34</f>
        <v>0</v>
      </c>
    </row>
    <row r="697" spans="1:8" x14ac:dyDescent="0.3">
      <c r="A697" s="49" t="s">
        <v>19</v>
      </c>
      <c r="B697" s="25">
        <f>'CASE DATA'!K34</f>
        <v>0</v>
      </c>
      <c r="C697" s="28" t="s">
        <v>22</v>
      </c>
      <c r="D697" s="30">
        <f>'CASE DATA'!N34</f>
        <v>0</v>
      </c>
      <c r="E697" s="33" t="s">
        <v>25</v>
      </c>
      <c r="F697" s="35">
        <f>'CASE DATA'!Q34</f>
        <v>0</v>
      </c>
      <c r="G697" s="21"/>
      <c r="H697" s="50"/>
    </row>
    <row r="698" spans="1:8" x14ac:dyDescent="0.3">
      <c r="A698" s="51" t="s">
        <v>9</v>
      </c>
      <c r="B698" s="254">
        <f>'CASE DATA'!T34</f>
        <v>0</v>
      </c>
      <c r="C698" s="255"/>
      <c r="D698" s="255"/>
      <c r="E698" s="255"/>
      <c r="F698" s="255"/>
      <c r="G698" s="255"/>
      <c r="H698" s="256"/>
    </row>
    <row r="699" spans="1:8" ht="18" x14ac:dyDescent="0.35">
      <c r="A699" s="242" t="s">
        <v>67</v>
      </c>
      <c r="B699" s="243"/>
      <c r="C699" s="243"/>
      <c r="D699" s="243"/>
      <c r="E699" s="243"/>
      <c r="F699" s="243"/>
      <c r="G699" s="243"/>
      <c r="H699" s="257"/>
    </row>
    <row r="700" spans="1:8" ht="28.8" x14ac:dyDescent="0.3">
      <c r="A700" s="52" t="s">
        <v>37</v>
      </c>
      <c r="B700" s="38" t="s">
        <v>68</v>
      </c>
      <c r="C700" s="39" t="s">
        <v>40</v>
      </c>
      <c r="D700" s="39" t="s">
        <v>41</v>
      </c>
      <c r="E700" s="39" t="s">
        <v>42</v>
      </c>
      <c r="F700" s="40" t="s">
        <v>43</v>
      </c>
      <c r="G700" s="19" t="s">
        <v>69</v>
      </c>
      <c r="H700" s="53"/>
    </row>
    <row r="701" spans="1:8" x14ac:dyDescent="0.3">
      <c r="A701" s="54" t="str">
        <f>EXPUNGEMENT!D33</f>
        <v>NO</v>
      </c>
      <c r="B701" s="54" t="str">
        <f>EXPUNGEMENT!G33</f>
        <v>N/A</v>
      </c>
      <c r="C701" s="128" t="str">
        <f>EXPUNGEMENT!H33</f>
        <v>NO</v>
      </c>
      <c r="D701" s="128" t="str">
        <f>EXPUNGEMENT!I33</f>
        <v>N/A</v>
      </c>
      <c r="E701" s="128" t="str">
        <f>EXPUNGEMENT!J33</f>
        <v>N/A</v>
      </c>
      <c r="F701" s="128" t="str">
        <f>EXPUNGEMENT!K33</f>
        <v>N/A</v>
      </c>
      <c r="G701" s="22"/>
      <c r="H701" s="55"/>
    </row>
    <row r="702" spans="1:8" x14ac:dyDescent="0.3">
      <c r="A702" s="56" t="s">
        <v>47</v>
      </c>
      <c r="B702" s="41" t="s">
        <v>70</v>
      </c>
      <c r="C702" s="42" t="s">
        <v>41</v>
      </c>
      <c r="D702" s="42" t="s">
        <v>42</v>
      </c>
      <c r="E702" s="22"/>
      <c r="F702" s="22"/>
      <c r="G702" s="22"/>
      <c r="H702" s="55"/>
    </row>
    <row r="703" spans="1:8" x14ac:dyDescent="0.3">
      <c r="A703" s="57" t="str">
        <f>EXPUNGEMENT!R33</f>
        <v>NO</v>
      </c>
      <c r="B703" s="57" t="str">
        <f>EXPUNGEMENT!S33</f>
        <v>N/A</v>
      </c>
      <c r="C703" s="57" t="str">
        <f>EXPUNGEMENT!T33</f>
        <v>N/A</v>
      </c>
      <c r="D703" s="57" t="str">
        <f>EXPUNGEMENT!U33</f>
        <v>N/A</v>
      </c>
      <c r="E703" s="22"/>
      <c r="F703" s="22"/>
      <c r="G703" s="22"/>
      <c r="H703" s="55"/>
    </row>
    <row r="704" spans="1:8" ht="18" x14ac:dyDescent="0.35">
      <c r="A704" s="242" t="s">
        <v>71</v>
      </c>
      <c r="B704" s="243"/>
      <c r="C704" s="243"/>
      <c r="D704" s="243"/>
      <c r="E704" s="243"/>
      <c r="F704" s="244"/>
      <c r="G704" s="245">
        <v>31</v>
      </c>
      <c r="H704" s="246"/>
    </row>
    <row r="705" spans="1:8" x14ac:dyDescent="0.3">
      <c r="A705" s="58" t="s">
        <v>27</v>
      </c>
      <c r="B705" s="20">
        <f>BANKRUPTCY!C34</f>
        <v>0</v>
      </c>
      <c r="C705" s="43" t="s">
        <v>52</v>
      </c>
      <c r="D705" s="20">
        <f>BANKRUPTCY!D34</f>
        <v>0</v>
      </c>
      <c r="E705" s="43" t="s">
        <v>53</v>
      </c>
      <c r="F705" s="23">
        <f>BANKRUPTCY!E34</f>
        <v>0</v>
      </c>
      <c r="G705" s="247"/>
      <c r="H705" s="248"/>
    </row>
    <row r="706" spans="1:8" ht="18" x14ac:dyDescent="0.35">
      <c r="A706" s="242" t="s">
        <v>72</v>
      </c>
      <c r="B706" s="243"/>
      <c r="C706" s="243"/>
      <c r="D706" s="243"/>
      <c r="E706" s="243"/>
      <c r="F706" s="244"/>
      <c r="G706" s="247"/>
      <c r="H706" s="248"/>
    </row>
    <row r="707" spans="1:8" x14ac:dyDescent="0.3">
      <c r="A707" s="58" t="s">
        <v>27</v>
      </c>
      <c r="B707" s="20">
        <f>SOL!C34</f>
        <v>0</v>
      </c>
      <c r="C707" s="43" t="s">
        <v>52</v>
      </c>
      <c r="D707" s="20">
        <f>SOL!D34</f>
        <v>0</v>
      </c>
      <c r="E707" s="43" t="s">
        <v>53</v>
      </c>
      <c r="F707" s="23">
        <f>SOL!E34</f>
        <v>0</v>
      </c>
      <c r="G707" s="247"/>
      <c r="H707" s="248"/>
    </row>
    <row r="708" spans="1:8" ht="18" x14ac:dyDescent="0.35">
      <c r="A708" s="242" t="s">
        <v>73</v>
      </c>
      <c r="B708" s="243"/>
      <c r="C708" s="243"/>
      <c r="D708" s="243"/>
      <c r="E708" s="45"/>
      <c r="F708" s="44"/>
      <c r="G708" s="247"/>
      <c r="H708" s="248"/>
    </row>
    <row r="709" spans="1:8" x14ac:dyDescent="0.3">
      <c r="A709" s="58" t="s">
        <v>58</v>
      </c>
      <c r="B709" s="20">
        <f>EXEMPTIONS!C34</f>
        <v>0</v>
      </c>
      <c r="C709" s="43" t="s">
        <v>59</v>
      </c>
      <c r="D709" s="20">
        <f>EXEMPTIONS!D34</f>
        <v>0</v>
      </c>
      <c r="E709" s="24"/>
      <c r="F709" s="24"/>
      <c r="G709" s="247"/>
      <c r="H709" s="248"/>
    </row>
    <row r="710" spans="1:8" ht="18" x14ac:dyDescent="0.35">
      <c r="A710" s="242" t="s">
        <v>74</v>
      </c>
      <c r="B710" s="243"/>
      <c r="C710" s="243"/>
      <c r="D710" s="243"/>
      <c r="E710" s="45"/>
      <c r="F710" s="45"/>
      <c r="G710" s="249"/>
      <c r="H710" s="250"/>
    </row>
    <row r="711" spans="1:8" ht="15" thickBot="1" x14ac:dyDescent="0.35">
      <c r="A711" s="59" t="s">
        <v>55</v>
      </c>
      <c r="B711" s="60" t="e">
        <f>#REF!</f>
        <v>#REF!</v>
      </c>
      <c r="C711" s="61" t="s">
        <v>56</v>
      </c>
      <c r="D711" s="60" t="e">
        <f>#REF!</f>
        <v>#REF!</v>
      </c>
      <c r="E711" s="251"/>
      <c r="F711" s="252"/>
      <c r="G711" s="252"/>
      <c r="H711" s="253"/>
    </row>
    <row r="715" spans="1:8" ht="15" thickBot="1" x14ac:dyDescent="0.35">
      <c r="A715" s="167"/>
      <c r="B715" s="167"/>
      <c r="C715" s="167"/>
      <c r="D715" s="167"/>
      <c r="E715" s="167"/>
      <c r="F715" s="167"/>
      <c r="G715" s="167"/>
      <c r="H715" s="167"/>
    </row>
    <row r="716" spans="1:8" x14ac:dyDescent="0.3">
      <c r="A716" s="68" t="s">
        <v>10</v>
      </c>
      <c r="B716" s="65" t="s">
        <v>11</v>
      </c>
      <c r="C716" s="65" t="s">
        <v>64</v>
      </c>
      <c r="D716" s="65" t="s">
        <v>12</v>
      </c>
      <c r="E716" s="65" t="s">
        <v>54</v>
      </c>
      <c r="F716" s="65" t="s">
        <v>13</v>
      </c>
      <c r="G716" s="65" t="s">
        <v>14</v>
      </c>
      <c r="H716" s="67" t="s">
        <v>15</v>
      </c>
    </row>
    <row r="717" spans="1:8" ht="17.399999999999999" x14ac:dyDescent="0.35">
      <c r="A717" s="69">
        <f>'CASE DATA'!A35</f>
        <v>0</v>
      </c>
      <c r="B717" s="70">
        <f>'CASE DATA'!B35</f>
        <v>0</v>
      </c>
      <c r="C717" s="72" t="e">
        <f>'CASE DATA'!#REF!</f>
        <v>#REF!</v>
      </c>
      <c r="D717" s="72">
        <f>'CASE DATA'!C35</f>
        <v>0</v>
      </c>
      <c r="E717" s="70">
        <f>'CASE DATA'!E35</f>
        <v>0</v>
      </c>
      <c r="F717" s="70">
        <f>'CASE DATA'!F35</f>
        <v>0</v>
      </c>
      <c r="G717" s="70">
        <f>'CASE DATA'!G35</f>
        <v>0</v>
      </c>
      <c r="H717" s="71">
        <f>'CASE DATA'!H35</f>
        <v>0</v>
      </c>
    </row>
    <row r="718" spans="1:8" x14ac:dyDescent="0.3">
      <c r="A718" s="46" t="s">
        <v>17</v>
      </c>
      <c r="B718" s="25">
        <f>'CASE DATA'!I35</f>
        <v>0</v>
      </c>
      <c r="C718" s="26" t="s">
        <v>20</v>
      </c>
      <c r="D718" s="29">
        <f>'CASE DATA'!L35</f>
        <v>0</v>
      </c>
      <c r="E718" s="31" t="s">
        <v>23</v>
      </c>
      <c r="F718" s="34">
        <f>'CASE DATA'!O35</f>
        <v>0</v>
      </c>
      <c r="G718" s="36" t="s">
        <v>65</v>
      </c>
      <c r="H718" s="47">
        <f>'CASE DATA'!R35</f>
        <v>0</v>
      </c>
    </row>
    <row r="719" spans="1:8" x14ac:dyDescent="0.3">
      <c r="A719" s="48" t="s">
        <v>66</v>
      </c>
      <c r="B719" s="25">
        <f>'CASE DATA'!J35</f>
        <v>0</v>
      </c>
      <c r="C719" s="27" t="s">
        <v>21</v>
      </c>
      <c r="D719" s="29">
        <f>'CASE DATA'!M35</f>
        <v>0</v>
      </c>
      <c r="E719" s="32" t="s">
        <v>24</v>
      </c>
      <c r="F719" s="34">
        <f>'CASE DATA'!P35</f>
        <v>0</v>
      </c>
      <c r="G719" s="37" t="s">
        <v>26</v>
      </c>
      <c r="H719" s="47">
        <f>'CASE DATA'!S35</f>
        <v>0</v>
      </c>
    </row>
    <row r="720" spans="1:8" x14ac:dyDescent="0.3">
      <c r="A720" s="49" t="s">
        <v>19</v>
      </c>
      <c r="B720" s="25">
        <f>'CASE DATA'!K35</f>
        <v>0</v>
      </c>
      <c r="C720" s="28" t="s">
        <v>22</v>
      </c>
      <c r="D720" s="30">
        <f>'CASE DATA'!N35</f>
        <v>0</v>
      </c>
      <c r="E720" s="33" t="s">
        <v>25</v>
      </c>
      <c r="F720" s="35">
        <f>'CASE DATA'!Q35</f>
        <v>0</v>
      </c>
      <c r="G720" s="21"/>
      <c r="H720" s="50"/>
    </row>
    <row r="721" spans="1:8" x14ac:dyDescent="0.3">
      <c r="A721" s="51" t="s">
        <v>9</v>
      </c>
      <c r="B721" s="254">
        <f>'CASE DATA'!T35</f>
        <v>0</v>
      </c>
      <c r="C721" s="255"/>
      <c r="D721" s="255"/>
      <c r="E721" s="255"/>
      <c r="F721" s="255"/>
      <c r="G721" s="255"/>
      <c r="H721" s="256"/>
    </row>
    <row r="722" spans="1:8" ht="18" x14ac:dyDescent="0.35">
      <c r="A722" s="242" t="s">
        <v>67</v>
      </c>
      <c r="B722" s="243"/>
      <c r="C722" s="243"/>
      <c r="D722" s="243"/>
      <c r="E722" s="243"/>
      <c r="F722" s="243"/>
      <c r="G722" s="243"/>
      <c r="H722" s="257"/>
    </row>
    <row r="723" spans="1:8" ht="28.8" x14ac:dyDescent="0.3">
      <c r="A723" s="52" t="s">
        <v>37</v>
      </c>
      <c r="B723" s="38" t="s">
        <v>68</v>
      </c>
      <c r="C723" s="39" t="s">
        <v>40</v>
      </c>
      <c r="D723" s="39" t="s">
        <v>41</v>
      </c>
      <c r="E723" s="39" t="s">
        <v>42</v>
      </c>
      <c r="F723" s="40" t="s">
        <v>43</v>
      </c>
      <c r="G723" s="19" t="s">
        <v>69</v>
      </c>
      <c r="H723" s="53"/>
    </row>
    <row r="724" spans="1:8" x14ac:dyDescent="0.3">
      <c r="A724" s="54" t="str">
        <f>EXPUNGEMENT!D34</f>
        <v>NO</v>
      </c>
      <c r="B724" s="54" t="str">
        <f>EXPUNGEMENT!G34</f>
        <v>N/A</v>
      </c>
      <c r="C724" s="128" t="str">
        <f>EXPUNGEMENT!H34</f>
        <v>NO</v>
      </c>
      <c r="D724" s="128" t="str">
        <f>EXPUNGEMENT!I34</f>
        <v>N/A</v>
      </c>
      <c r="E724" s="128" t="str">
        <f>EXPUNGEMENT!J34</f>
        <v>N/A</v>
      </c>
      <c r="F724" s="128" t="str">
        <f>EXPUNGEMENT!K34</f>
        <v>N/A</v>
      </c>
      <c r="G724" s="22"/>
      <c r="H724" s="55"/>
    </row>
    <row r="725" spans="1:8" x14ac:dyDescent="0.3">
      <c r="A725" s="56" t="s">
        <v>47</v>
      </c>
      <c r="B725" s="41" t="s">
        <v>70</v>
      </c>
      <c r="C725" s="42" t="s">
        <v>41</v>
      </c>
      <c r="D725" s="42" t="s">
        <v>42</v>
      </c>
      <c r="E725" s="22"/>
      <c r="F725" s="22"/>
      <c r="G725" s="22"/>
      <c r="H725" s="55"/>
    </row>
    <row r="726" spans="1:8" x14ac:dyDescent="0.3">
      <c r="A726" s="57" t="str">
        <f>EXPUNGEMENT!R34</f>
        <v>NO</v>
      </c>
      <c r="B726" s="57" t="str">
        <f>EXPUNGEMENT!S34</f>
        <v>N/A</v>
      </c>
      <c r="C726" s="57" t="str">
        <f>EXPUNGEMENT!T34</f>
        <v>N/A</v>
      </c>
      <c r="D726" s="57" t="str">
        <f>EXPUNGEMENT!U34</f>
        <v>N/A</v>
      </c>
      <c r="E726" s="22"/>
      <c r="F726" s="22"/>
      <c r="G726" s="22"/>
      <c r="H726" s="55"/>
    </row>
    <row r="727" spans="1:8" ht="18.75" customHeight="1" x14ac:dyDescent="0.35">
      <c r="A727" s="242" t="s">
        <v>71</v>
      </c>
      <c r="B727" s="243"/>
      <c r="C727" s="243"/>
      <c r="D727" s="243"/>
      <c r="E727" s="243"/>
      <c r="F727" s="244"/>
      <c r="G727" s="245">
        <v>32</v>
      </c>
      <c r="H727" s="246"/>
    </row>
    <row r="728" spans="1:8" ht="15" customHeight="1" x14ac:dyDescent="0.3">
      <c r="A728" s="58" t="s">
        <v>27</v>
      </c>
      <c r="B728" s="20">
        <f>BANKRUPTCY!C35</f>
        <v>0</v>
      </c>
      <c r="C728" s="43" t="s">
        <v>52</v>
      </c>
      <c r="D728" s="20">
        <f>BANKRUPTCY!D35</f>
        <v>0</v>
      </c>
      <c r="E728" s="43" t="s">
        <v>53</v>
      </c>
      <c r="F728" s="23">
        <f>BANKRUPTCY!E35</f>
        <v>0</v>
      </c>
      <c r="G728" s="247"/>
      <c r="H728" s="248"/>
    </row>
    <row r="729" spans="1:8" ht="18.75" customHeight="1" x14ac:dyDescent="0.35">
      <c r="A729" s="242" t="s">
        <v>72</v>
      </c>
      <c r="B729" s="243"/>
      <c r="C729" s="243"/>
      <c r="D729" s="243"/>
      <c r="E729" s="243"/>
      <c r="F729" s="244"/>
      <c r="G729" s="247"/>
      <c r="H729" s="248"/>
    </row>
    <row r="730" spans="1:8" ht="15" customHeight="1" x14ac:dyDescent="0.3">
      <c r="A730" s="58" t="s">
        <v>27</v>
      </c>
      <c r="B730" s="20">
        <f>SOL!C35</f>
        <v>0</v>
      </c>
      <c r="C730" s="43" t="s">
        <v>52</v>
      </c>
      <c r="D730" s="20">
        <f>SOL!D35</f>
        <v>0</v>
      </c>
      <c r="E730" s="43" t="s">
        <v>53</v>
      </c>
      <c r="F730" s="23">
        <f>SOL!E35</f>
        <v>0</v>
      </c>
      <c r="G730" s="247"/>
      <c r="H730" s="248"/>
    </row>
    <row r="731" spans="1:8" ht="18.75" customHeight="1" x14ac:dyDescent="0.35">
      <c r="A731" s="242" t="s">
        <v>73</v>
      </c>
      <c r="B731" s="243"/>
      <c r="C731" s="243"/>
      <c r="D731" s="243"/>
      <c r="E731" s="45"/>
      <c r="F731" s="44"/>
      <c r="G731" s="247"/>
      <c r="H731" s="248"/>
    </row>
    <row r="732" spans="1:8" ht="15" customHeight="1" x14ac:dyDescent="0.3">
      <c r="A732" s="58" t="s">
        <v>58</v>
      </c>
      <c r="B732" s="20">
        <f>EXEMPTIONS!C35</f>
        <v>0</v>
      </c>
      <c r="C732" s="43" t="s">
        <v>59</v>
      </c>
      <c r="D732" s="20">
        <f>EXEMPTIONS!D35</f>
        <v>0</v>
      </c>
      <c r="E732" s="24"/>
      <c r="F732" s="24"/>
      <c r="G732" s="247"/>
      <c r="H732" s="248"/>
    </row>
    <row r="733" spans="1:8" ht="18.75" customHeight="1" x14ac:dyDescent="0.35">
      <c r="A733" s="242" t="s">
        <v>74</v>
      </c>
      <c r="B733" s="243"/>
      <c r="C733" s="243"/>
      <c r="D733" s="243"/>
      <c r="E733" s="45"/>
      <c r="F733" s="45"/>
      <c r="G733" s="249"/>
      <c r="H733" s="250"/>
    </row>
    <row r="734" spans="1:8" ht="15" thickBot="1" x14ac:dyDescent="0.35">
      <c r="A734" s="59" t="s">
        <v>55</v>
      </c>
      <c r="B734" s="60" t="e">
        <f>#REF!</f>
        <v>#REF!</v>
      </c>
      <c r="C734" s="61" t="s">
        <v>56</v>
      </c>
      <c r="D734" s="60" t="e">
        <f>#REF!</f>
        <v>#REF!</v>
      </c>
      <c r="E734" s="251"/>
      <c r="F734" s="252"/>
      <c r="G734" s="252"/>
      <c r="H734" s="253"/>
    </row>
    <row r="738" spans="1:8" ht="15" thickBot="1" x14ac:dyDescent="0.35">
      <c r="A738" s="167"/>
      <c r="B738" s="167"/>
      <c r="C738" s="167"/>
      <c r="D738" s="167"/>
      <c r="E738" s="167"/>
      <c r="F738" s="167"/>
      <c r="G738" s="167"/>
      <c r="H738" s="167"/>
    </row>
    <row r="739" spans="1:8" x14ac:dyDescent="0.3">
      <c r="A739" s="68" t="s">
        <v>10</v>
      </c>
      <c r="B739" s="65" t="s">
        <v>11</v>
      </c>
      <c r="C739" s="65" t="s">
        <v>64</v>
      </c>
      <c r="D739" s="65" t="s">
        <v>12</v>
      </c>
      <c r="E739" s="65" t="s">
        <v>54</v>
      </c>
      <c r="F739" s="65" t="s">
        <v>13</v>
      </c>
      <c r="G739" s="65" t="s">
        <v>14</v>
      </c>
      <c r="H739" s="67" t="s">
        <v>15</v>
      </c>
    </row>
    <row r="740" spans="1:8" ht="17.399999999999999" x14ac:dyDescent="0.35">
      <c r="A740" s="69">
        <f>'CASE DATA'!A36</f>
        <v>0</v>
      </c>
      <c r="B740" s="70">
        <f>'CASE DATA'!B36</f>
        <v>0</v>
      </c>
      <c r="C740" s="72" t="e">
        <f>'CASE DATA'!#REF!</f>
        <v>#REF!</v>
      </c>
      <c r="D740" s="72">
        <f>'CASE DATA'!C36</f>
        <v>0</v>
      </c>
      <c r="E740" s="70">
        <f>'CASE DATA'!E36</f>
        <v>0</v>
      </c>
      <c r="F740" s="70">
        <f>'CASE DATA'!F36</f>
        <v>0</v>
      </c>
      <c r="G740" s="70">
        <f>'CASE DATA'!G36</f>
        <v>0</v>
      </c>
      <c r="H740" s="71">
        <f>'CASE DATA'!H36</f>
        <v>0</v>
      </c>
    </row>
    <row r="741" spans="1:8" x14ac:dyDescent="0.3">
      <c r="A741" s="46" t="s">
        <v>17</v>
      </c>
      <c r="B741" s="25">
        <f>'CASE DATA'!I36</f>
        <v>0</v>
      </c>
      <c r="C741" s="26" t="s">
        <v>20</v>
      </c>
      <c r="D741" s="29">
        <f>'CASE DATA'!L36</f>
        <v>0</v>
      </c>
      <c r="E741" s="31" t="s">
        <v>23</v>
      </c>
      <c r="F741" s="34">
        <f>'CASE DATA'!O36</f>
        <v>0</v>
      </c>
      <c r="G741" s="36" t="s">
        <v>65</v>
      </c>
      <c r="H741" s="47">
        <f>'CASE DATA'!R36</f>
        <v>0</v>
      </c>
    </row>
    <row r="742" spans="1:8" x14ac:dyDescent="0.3">
      <c r="A742" s="48" t="s">
        <v>66</v>
      </c>
      <c r="B742" s="25">
        <f>'CASE DATA'!J36</f>
        <v>0</v>
      </c>
      <c r="C742" s="27" t="s">
        <v>21</v>
      </c>
      <c r="D742" s="29">
        <f>'CASE DATA'!M36</f>
        <v>0</v>
      </c>
      <c r="E742" s="32" t="s">
        <v>24</v>
      </c>
      <c r="F742" s="34">
        <f>'CASE DATA'!P36</f>
        <v>0</v>
      </c>
      <c r="G742" s="37" t="s">
        <v>26</v>
      </c>
      <c r="H742" s="47">
        <f>'CASE DATA'!S36</f>
        <v>0</v>
      </c>
    </row>
    <row r="743" spans="1:8" x14ac:dyDescent="0.3">
      <c r="A743" s="49" t="s">
        <v>19</v>
      </c>
      <c r="B743" s="25">
        <f>'CASE DATA'!K36</f>
        <v>0</v>
      </c>
      <c r="C743" s="28" t="s">
        <v>22</v>
      </c>
      <c r="D743" s="30">
        <f>'CASE DATA'!N36</f>
        <v>0</v>
      </c>
      <c r="E743" s="33" t="s">
        <v>25</v>
      </c>
      <c r="F743" s="35">
        <f>'CASE DATA'!Q36</f>
        <v>0</v>
      </c>
      <c r="G743" s="21"/>
      <c r="H743" s="50"/>
    </row>
    <row r="744" spans="1:8" x14ac:dyDescent="0.3">
      <c r="A744" s="51" t="s">
        <v>9</v>
      </c>
      <c r="B744" s="254">
        <f>'CASE DATA'!T36</f>
        <v>0</v>
      </c>
      <c r="C744" s="255"/>
      <c r="D744" s="255"/>
      <c r="E744" s="255"/>
      <c r="F744" s="255"/>
      <c r="G744" s="255"/>
      <c r="H744" s="256"/>
    </row>
    <row r="745" spans="1:8" ht="18" x14ac:dyDescent="0.35">
      <c r="A745" s="242" t="s">
        <v>67</v>
      </c>
      <c r="B745" s="243"/>
      <c r="C745" s="243"/>
      <c r="D745" s="243"/>
      <c r="E745" s="243"/>
      <c r="F745" s="243"/>
      <c r="G745" s="243"/>
      <c r="H745" s="257"/>
    </row>
    <row r="746" spans="1:8" ht="28.8" x14ac:dyDescent="0.3">
      <c r="A746" s="52" t="s">
        <v>37</v>
      </c>
      <c r="B746" s="38" t="s">
        <v>68</v>
      </c>
      <c r="C746" s="39" t="s">
        <v>40</v>
      </c>
      <c r="D746" s="39" t="s">
        <v>41</v>
      </c>
      <c r="E746" s="39" t="s">
        <v>42</v>
      </c>
      <c r="F746" s="40" t="s">
        <v>43</v>
      </c>
      <c r="G746" s="19" t="s">
        <v>69</v>
      </c>
      <c r="H746" s="53"/>
    </row>
    <row r="747" spans="1:8" x14ac:dyDescent="0.3">
      <c r="A747" s="54" t="str">
        <f>EXPUNGEMENT!D35</f>
        <v>NO</v>
      </c>
      <c r="B747" s="54" t="str">
        <f>EXPUNGEMENT!G35</f>
        <v>N/A</v>
      </c>
      <c r="C747" s="128" t="str">
        <f>EXPUNGEMENT!H35</f>
        <v>NO</v>
      </c>
      <c r="D747" s="128" t="str">
        <f>EXPUNGEMENT!I35</f>
        <v>N/A</v>
      </c>
      <c r="E747" s="128" t="str">
        <f>EXPUNGEMENT!J35</f>
        <v>N/A</v>
      </c>
      <c r="F747" s="128" t="str">
        <f>EXPUNGEMENT!K35</f>
        <v>N/A</v>
      </c>
      <c r="G747" s="22"/>
      <c r="H747" s="55"/>
    </row>
    <row r="748" spans="1:8" x14ac:dyDescent="0.3">
      <c r="A748" s="56" t="s">
        <v>47</v>
      </c>
      <c r="B748" s="41" t="s">
        <v>70</v>
      </c>
      <c r="C748" s="42" t="s">
        <v>41</v>
      </c>
      <c r="D748" s="42" t="s">
        <v>42</v>
      </c>
      <c r="E748" s="22"/>
      <c r="F748" s="22"/>
      <c r="G748" s="22"/>
      <c r="H748" s="55"/>
    </row>
    <row r="749" spans="1:8" x14ac:dyDescent="0.3">
      <c r="A749" s="57" t="str">
        <f>EXPUNGEMENT!R35</f>
        <v>NO</v>
      </c>
      <c r="B749" s="57" t="str">
        <f>EXPUNGEMENT!S35</f>
        <v>N/A</v>
      </c>
      <c r="C749" s="57" t="str">
        <f>EXPUNGEMENT!T35</f>
        <v>N/A</v>
      </c>
      <c r="D749" s="57" t="str">
        <f>EXPUNGEMENT!U35</f>
        <v>N/A</v>
      </c>
      <c r="E749" s="22"/>
      <c r="F749" s="22"/>
      <c r="G749" s="22"/>
      <c r="H749" s="55"/>
    </row>
    <row r="750" spans="1:8" ht="18" x14ac:dyDescent="0.35">
      <c r="A750" s="242" t="s">
        <v>71</v>
      </c>
      <c r="B750" s="243"/>
      <c r="C750" s="243"/>
      <c r="D750" s="243"/>
      <c r="E750" s="243"/>
      <c r="F750" s="244"/>
      <c r="G750" s="245">
        <v>33</v>
      </c>
      <c r="H750" s="246"/>
    </row>
    <row r="751" spans="1:8" x14ac:dyDescent="0.3">
      <c r="A751" s="58" t="s">
        <v>27</v>
      </c>
      <c r="B751" s="20">
        <f>BANKRUPTCY!C36</f>
        <v>0</v>
      </c>
      <c r="C751" s="43" t="s">
        <v>52</v>
      </c>
      <c r="D751" s="20">
        <f>BANKRUPTCY!D36</f>
        <v>0</v>
      </c>
      <c r="E751" s="43" t="s">
        <v>53</v>
      </c>
      <c r="F751" s="23">
        <f>BANKRUPTCY!E36</f>
        <v>0</v>
      </c>
      <c r="G751" s="247"/>
      <c r="H751" s="248"/>
    </row>
    <row r="752" spans="1:8" ht="18" x14ac:dyDescent="0.35">
      <c r="A752" s="242" t="s">
        <v>72</v>
      </c>
      <c r="B752" s="243"/>
      <c r="C752" s="243"/>
      <c r="D752" s="243"/>
      <c r="E752" s="243"/>
      <c r="F752" s="244"/>
      <c r="G752" s="247"/>
      <c r="H752" s="248"/>
    </row>
    <row r="753" spans="1:8" x14ac:dyDescent="0.3">
      <c r="A753" s="58" t="s">
        <v>27</v>
      </c>
      <c r="B753" s="20">
        <f>SOL!C36</f>
        <v>0</v>
      </c>
      <c r="C753" s="43" t="s">
        <v>52</v>
      </c>
      <c r="D753" s="20">
        <f>SOL!D36</f>
        <v>0</v>
      </c>
      <c r="E753" s="43" t="s">
        <v>53</v>
      </c>
      <c r="F753" s="23">
        <f>SOL!E36</f>
        <v>0</v>
      </c>
      <c r="G753" s="247"/>
      <c r="H753" s="248"/>
    </row>
    <row r="754" spans="1:8" ht="18" x14ac:dyDescent="0.35">
      <c r="A754" s="242" t="s">
        <v>73</v>
      </c>
      <c r="B754" s="243"/>
      <c r="C754" s="243"/>
      <c r="D754" s="243"/>
      <c r="E754" s="45"/>
      <c r="F754" s="44"/>
      <c r="G754" s="247"/>
      <c r="H754" s="248"/>
    </row>
    <row r="755" spans="1:8" x14ac:dyDescent="0.3">
      <c r="A755" s="58" t="s">
        <v>58</v>
      </c>
      <c r="B755" s="20">
        <f>EXEMPTIONS!C36</f>
        <v>0</v>
      </c>
      <c r="C755" s="43" t="s">
        <v>59</v>
      </c>
      <c r="D755" s="20">
        <f>EXEMPTIONS!D36</f>
        <v>0</v>
      </c>
      <c r="E755" s="24"/>
      <c r="F755" s="24"/>
      <c r="G755" s="247"/>
      <c r="H755" s="248"/>
    </row>
    <row r="756" spans="1:8" ht="18" x14ac:dyDescent="0.35">
      <c r="A756" s="242" t="s">
        <v>74</v>
      </c>
      <c r="B756" s="243"/>
      <c r="C756" s="243"/>
      <c r="D756" s="243"/>
      <c r="E756" s="45"/>
      <c r="F756" s="45"/>
      <c r="G756" s="249"/>
      <c r="H756" s="250"/>
    </row>
    <row r="757" spans="1:8" ht="15" thickBot="1" x14ac:dyDescent="0.35">
      <c r="A757" s="59" t="s">
        <v>55</v>
      </c>
      <c r="B757" s="60" t="e">
        <f>#REF!</f>
        <v>#REF!</v>
      </c>
      <c r="C757" s="61" t="s">
        <v>56</v>
      </c>
      <c r="D757" s="60" t="e">
        <f>#REF!</f>
        <v>#REF!</v>
      </c>
      <c r="E757" s="251"/>
      <c r="F757" s="252"/>
      <c r="G757" s="252"/>
      <c r="H757" s="253"/>
    </row>
    <row r="761" spans="1:8" ht="15" thickBot="1" x14ac:dyDescent="0.35">
      <c r="A761" s="167"/>
      <c r="B761" s="167"/>
      <c r="C761" s="167"/>
      <c r="D761" s="167"/>
      <c r="E761" s="167"/>
      <c r="F761" s="167"/>
      <c r="G761" s="167"/>
      <c r="H761" s="167"/>
    </row>
    <row r="762" spans="1:8" x14ac:dyDescent="0.3">
      <c r="A762" s="68" t="s">
        <v>10</v>
      </c>
      <c r="B762" s="65" t="s">
        <v>11</v>
      </c>
      <c r="C762" s="65" t="s">
        <v>64</v>
      </c>
      <c r="D762" s="65" t="s">
        <v>12</v>
      </c>
      <c r="E762" s="65" t="s">
        <v>54</v>
      </c>
      <c r="F762" s="65" t="s">
        <v>13</v>
      </c>
      <c r="G762" s="65" t="s">
        <v>14</v>
      </c>
      <c r="H762" s="67" t="s">
        <v>15</v>
      </c>
    </row>
    <row r="763" spans="1:8" ht="17.399999999999999" x14ac:dyDescent="0.35">
      <c r="A763" s="69">
        <f>'CASE DATA'!A37</f>
        <v>0</v>
      </c>
      <c r="B763" s="70">
        <f>'CASE DATA'!B37</f>
        <v>0</v>
      </c>
      <c r="C763" s="72" t="e">
        <f>'CASE DATA'!#REF!</f>
        <v>#REF!</v>
      </c>
      <c r="D763" s="72">
        <f>'CASE DATA'!C37</f>
        <v>0</v>
      </c>
      <c r="E763" s="70">
        <f>'CASE DATA'!E37</f>
        <v>0</v>
      </c>
      <c r="F763" s="70">
        <f>'CASE DATA'!F37</f>
        <v>0</v>
      </c>
      <c r="G763" s="70">
        <f>'CASE DATA'!G37</f>
        <v>0</v>
      </c>
      <c r="H763" s="71">
        <f>'CASE DATA'!H37</f>
        <v>0</v>
      </c>
    </row>
    <row r="764" spans="1:8" x14ac:dyDescent="0.3">
      <c r="A764" s="46" t="s">
        <v>17</v>
      </c>
      <c r="B764" s="25">
        <f>'CASE DATA'!I37</f>
        <v>0</v>
      </c>
      <c r="C764" s="26" t="s">
        <v>20</v>
      </c>
      <c r="D764" s="29">
        <f>'CASE DATA'!L37</f>
        <v>0</v>
      </c>
      <c r="E764" s="31" t="s">
        <v>23</v>
      </c>
      <c r="F764" s="34">
        <f>'CASE DATA'!O37</f>
        <v>0</v>
      </c>
      <c r="G764" s="36" t="s">
        <v>65</v>
      </c>
      <c r="H764" s="47">
        <f>'CASE DATA'!R37</f>
        <v>0</v>
      </c>
    </row>
    <row r="765" spans="1:8" x14ac:dyDescent="0.3">
      <c r="A765" s="48" t="s">
        <v>66</v>
      </c>
      <c r="B765" s="25">
        <f>'CASE DATA'!J37</f>
        <v>0</v>
      </c>
      <c r="C765" s="27" t="s">
        <v>21</v>
      </c>
      <c r="D765" s="29">
        <f>'CASE DATA'!M37</f>
        <v>0</v>
      </c>
      <c r="E765" s="32" t="s">
        <v>24</v>
      </c>
      <c r="F765" s="34">
        <f>'CASE DATA'!P37</f>
        <v>0</v>
      </c>
      <c r="G765" s="37" t="s">
        <v>26</v>
      </c>
      <c r="H765" s="47">
        <f>'CASE DATA'!S37</f>
        <v>0</v>
      </c>
    </row>
    <row r="766" spans="1:8" x14ac:dyDescent="0.3">
      <c r="A766" s="49" t="s">
        <v>19</v>
      </c>
      <c r="B766" s="25">
        <f>'CASE DATA'!K37</f>
        <v>0</v>
      </c>
      <c r="C766" s="28" t="s">
        <v>22</v>
      </c>
      <c r="D766" s="30">
        <f>'CASE DATA'!N37</f>
        <v>0</v>
      </c>
      <c r="E766" s="33" t="s">
        <v>25</v>
      </c>
      <c r="F766" s="35">
        <f>'CASE DATA'!Q37</f>
        <v>0</v>
      </c>
      <c r="G766" s="21"/>
      <c r="H766" s="50"/>
    </row>
    <row r="767" spans="1:8" x14ac:dyDescent="0.3">
      <c r="A767" s="51" t="s">
        <v>9</v>
      </c>
      <c r="B767" s="254">
        <f>'CASE DATA'!T37</f>
        <v>0</v>
      </c>
      <c r="C767" s="255"/>
      <c r="D767" s="255"/>
      <c r="E767" s="255"/>
      <c r="F767" s="255"/>
      <c r="G767" s="255"/>
      <c r="H767" s="256"/>
    </row>
    <row r="768" spans="1:8" ht="18" x14ac:dyDescent="0.35">
      <c r="A768" s="242" t="s">
        <v>67</v>
      </c>
      <c r="B768" s="243"/>
      <c r="C768" s="243"/>
      <c r="D768" s="243"/>
      <c r="E768" s="243"/>
      <c r="F768" s="243"/>
      <c r="G768" s="243"/>
      <c r="H768" s="257"/>
    </row>
    <row r="769" spans="1:8" ht="28.8" x14ac:dyDescent="0.3">
      <c r="A769" s="52" t="s">
        <v>37</v>
      </c>
      <c r="B769" s="38" t="s">
        <v>68</v>
      </c>
      <c r="C769" s="39" t="s">
        <v>40</v>
      </c>
      <c r="D769" s="39" t="s">
        <v>41</v>
      </c>
      <c r="E769" s="39" t="s">
        <v>42</v>
      </c>
      <c r="F769" s="40" t="s">
        <v>43</v>
      </c>
      <c r="G769" s="19" t="s">
        <v>69</v>
      </c>
      <c r="H769" s="53"/>
    </row>
    <row r="770" spans="1:8" x14ac:dyDescent="0.3">
      <c r="A770" s="54" t="str">
        <f>EXPUNGEMENT!D36</f>
        <v>NO</v>
      </c>
      <c r="B770" s="54" t="str">
        <f>EXPUNGEMENT!G36</f>
        <v>N/A</v>
      </c>
      <c r="C770" s="128" t="str">
        <f>EXPUNGEMENT!H36</f>
        <v>NO</v>
      </c>
      <c r="D770" s="128" t="str">
        <f>EXPUNGEMENT!I36</f>
        <v>N/A</v>
      </c>
      <c r="E770" s="128" t="str">
        <f>EXPUNGEMENT!J36</f>
        <v>N/A</v>
      </c>
      <c r="F770" s="128" t="str">
        <f>EXPUNGEMENT!K36</f>
        <v>N/A</v>
      </c>
      <c r="G770" s="22"/>
      <c r="H770" s="55"/>
    </row>
    <row r="771" spans="1:8" x14ac:dyDescent="0.3">
      <c r="A771" s="56" t="s">
        <v>47</v>
      </c>
      <c r="B771" s="41" t="s">
        <v>70</v>
      </c>
      <c r="C771" s="42" t="s">
        <v>41</v>
      </c>
      <c r="D771" s="42" t="s">
        <v>42</v>
      </c>
      <c r="E771" s="22"/>
      <c r="F771" s="22"/>
      <c r="G771" s="22"/>
      <c r="H771" s="55"/>
    </row>
    <row r="772" spans="1:8" x14ac:dyDescent="0.3">
      <c r="A772" s="57" t="str">
        <f>EXPUNGEMENT!R36</f>
        <v>NO</v>
      </c>
      <c r="B772" s="57" t="str">
        <f>EXPUNGEMENT!S36</f>
        <v>N/A</v>
      </c>
      <c r="C772" s="57" t="str">
        <f>EXPUNGEMENT!T36</f>
        <v>N/A</v>
      </c>
      <c r="D772" s="57" t="str">
        <f>EXPUNGEMENT!U36</f>
        <v>N/A</v>
      </c>
      <c r="E772" s="22"/>
      <c r="F772" s="22"/>
      <c r="G772" s="22"/>
      <c r="H772" s="55"/>
    </row>
    <row r="773" spans="1:8" ht="18" x14ac:dyDescent="0.35">
      <c r="A773" s="242" t="s">
        <v>71</v>
      </c>
      <c r="B773" s="243"/>
      <c r="C773" s="243"/>
      <c r="D773" s="243"/>
      <c r="E773" s="243"/>
      <c r="F773" s="244"/>
      <c r="G773" s="245">
        <v>34</v>
      </c>
      <c r="H773" s="246"/>
    </row>
    <row r="774" spans="1:8" x14ac:dyDescent="0.3">
      <c r="A774" s="58" t="s">
        <v>27</v>
      </c>
      <c r="B774" s="20">
        <f>BANKRUPTCY!C37</f>
        <v>0</v>
      </c>
      <c r="C774" s="43" t="s">
        <v>52</v>
      </c>
      <c r="D774" s="20">
        <f>BANKRUPTCY!D37</f>
        <v>0</v>
      </c>
      <c r="E774" s="43" t="s">
        <v>53</v>
      </c>
      <c r="F774" s="23">
        <f>BANKRUPTCY!E37</f>
        <v>0</v>
      </c>
      <c r="G774" s="247"/>
      <c r="H774" s="248"/>
    </row>
    <row r="775" spans="1:8" ht="18" x14ac:dyDescent="0.35">
      <c r="A775" s="242" t="s">
        <v>72</v>
      </c>
      <c r="B775" s="243"/>
      <c r="C775" s="243"/>
      <c r="D775" s="243"/>
      <c r="E775" s="243"/>
      <c r="F775" s="244"/>
      <c r="G775" s="247"/>
      <c r="H775" s="248"/>
    </row>
    <row r="776" spans="1:8" x14ac:dyDescent="0.3">
      <c r="A776" s="58" t="s">
        <v>27</v>
      </c>
      <c r="B776" s="20">
        <f>SOL!C37</f>
        <v>0</v>
      </c>
      <c r="C776" s="43" t="s">
        <v>52</v>
      </c>
      <c r="D776" s="20">
        <f>SOL!D37</f>
        <v>0</v>
      </c>
      <c r="E776" s="43" t="s">
        <v>53</v>
      </c>
      <c r="F776" s="23">
        <f>SOL!E37</f>
        <v>0</v>
      </c>
      <c r="G776" s="247"/>
      <c r="H776" s="248"/>
    </row>
    <row r="777" spans="1:8" ht="18" x14ac:dyDescent="0.35">
      <c r="A777" s="242" t="s">
        <v>73</v>
      </c>
      <c r="B777" s="243"/>
      <c r="C777" s="243"/>
      <c r="D777" s="243"/>
      <c r="E777" s="45"/>
      <c r="F777" s="44"/>
      <c r="G777" s="247"/>
      <c r="H777" s="248"/>
    </row>
    <row r="778" spans="1:8" x14ac:dyDescent="0.3">
      <c r="A778" s="58" t="s">
        <v>58</v>
      </c>
      <c r="B778" s="20">
        <f>EXEMPTIONS!C37</f>
        <v>0</v>
      </c>
      <c r="C778" s="43" t="s">
        <v>59</v>
      </c>
      <c r="D778" s="20">
        <f>EXEMPTIONS!D37</f>
        <v>0</v>
      </c>
      <c r="E778" s="24"/>
      <c r="F778" s="24"/>
      <c r="G778" s="247"/>
      <c r="H778" s="248"/>
    </row>
    <row r="779" spans="1:8" ht="18" x14ac:dyDescent="0.35">
      <c r="A779" s="242" t="s">
        <v>74</v>
      </c>
      <c r="B779" s="243"/>
      <c r="C779" s="243"/>
      <c r="D779" s="243"/>
      <c r="E779" s="45"/>
      <c r="F779" s="45"/>
      <c r="G779" s="249"/>
      <c r="H779" s="250"/>
    </row>
    <row r="780" spans="1:8" ht="15" thickBot="1" x14ac:dyDescent="0.35">
      <c r="A780" s="59" t="s">
        <v>55</v>
      </c>
      <c r="B780" s="60" t="e">
        <f>#REF!</f>
        <v>#REF!</v>
      </c>
      <c r="C780" s="61" t="s">
        <v>56</v>
      </c>
      <c r="D780" s="60" t="e">
        <f>#REF!</f>
        <v>#REF!</v>
      </c>
      <c r="E780" s="251"/>
      <c r="F780" s="252"/>
      <c r="G780" s="252"/>
      <c r="H780" s="253"/>
    </row>
    <row r="784" spans="1:8" ht="15" thickBot="1" x14ac:dyDescent="0.35">
      <c r="A784" s="167"/>
      <c r="B784" s="167"/>
      <c r="C784" s="167"/>
      <c r="D784" s="167"/>
      <c r="E784" s="167"/>
      <c r="F784" s="167"/>
      <c r="G784" s="167"/>
      <c r="H784" s="167"/>
    </row>
    <row r="785" spans="1:8" x14ac:dyDescent="0.3">
      <c r="A785" s="68" t="s">
        <v>10</v>
      </c>
      <c r="B785" s="65" t="s">
        <v>11</v>
      </c>
      <c r="C785" s="65" t="s">
        <v>64</v>
      </c>
      <c r="D785" s="65" t="s">
        <v>12</v>
      </c>
      <c r="E785" s="65" t="s">
        <v>54</v>
      </c>
      <c r="F785" s="65" t="s">
        <v>13</v>
      </c>
      <c r="G785" s="65" t="s">
        <v>14</v>
      </c>
      <c r="H785" s="67" t="s">
        <v>15</v>
      </c>
    </row>
    <row r="786" spans="1:8" ht="17.399999999999999" x14ac:dyDescent="0.35">
      <c r="A786" s="69">
        <f>'CASE DATA'!A38</f>
        <v>0</v>
      </c>
      <c r="B786" s="70">
        <f>'CASE DATA'!B38</f>
        <v>0</v>
      </c>
      <c r="C786" s="72" t="e">
        <f>'CASE DATA'!#REF!</f>
        <v>#REF!</v>
      </c>
      <c r="D786" s="72">
        <f>'CASE DATA'!C38</f>
        <v>0</v>
      </c>
      <c r="E786" s="70">
        <f>'CASE DATA'!E38</f>
        <v>0</v>
      </c>
      <c r="F786" s="70">
        <f>'CASE DATA'!F38</f>
        <v>0</v>
      </c>
      <c r="G786" s="70">
        <f>'CASE DATA'!G38</f>
        <v>0</v>
      </c>
      <c r="H786" s="71">
        <f>'CASE DATA'!H38</f>
        <v>0</v>
      </c>
    </row>
    <row r="787" spans="1:8" x14ac:dyDescent="0.3">
      <c r="A787" s="46" t="s">
        <v>17</v>
      </c>
      <c r="B787" s="25">
        <f>'CASE DATA'!I38</f>
        <v>0</v>
      </c>
      <c r="C787" s="26" t="s">
        <v>20</v>
      </c>
      <c r="D787" s="29">
        <f>'CASE DATA'!L38</f>
        <v>0</v>
      </c>
      <c r="E787" s="31" t="s">
        <v>23</v>
      </c>
      <c r="F787" s="34">
        <f>'CASE DATA'!O38</f>
        <v>0</v>
      </c>
      <c r="G787" s="36" t="s">
        <v>65</v>
      </c>
      <c r="H787" s="47">
        <f>'CASE DATA'!R38</f>
        <v>0</v>
      </c>
    </row>
    <row r="788" spans="1:8" x14ac:dyDescent="0.3">
      <c r="A788" s="48" t="s">
        <v>66</v>
      </c>
      <c r="B788" s="25">
        <f>'CASE DATA'!J38</f>
        <v>0</v>
      </c>
      <c r="C788" s="27" t="s">
        <v>21</v>
      </c>
      <c r="D788" s="29">
        <f>'CASE DATA'!M38</f>
        <v>0</v>
      </c>
      <c r="E788" s="32" t="s">
        <v>24</v>
      </c>
      <c r="F788" s="34">
        <f>'CASE DATA'!P38</f>
        <v>0</v>
      </c>
      <c r="G788" s="37" t="s">
        <v>26</v>
      </c>
      <c r="H788" s="47">
        <f>'CASE DATA'!S38</f>
        <v>0</v>
      </c>
    </row>
    <row r="789" spans="1:8" x14ac:dyDescent="0.3">
      <c r="A789" s="49" t="s">
        <v>19</v>
      </c>
      <c r="B789" s="25">
        <f>'CASE DATA'!K38</f>
        <v>0</v>
      </c>
      <c r="C789" s="28" t="s">
        <v>22</v>
      </c>
      <c r="D789" s="30">
        <f>'CASE DATA'!N38</f>
        <v>0</v>
      </c>
      <c r="E789" s="33" t="s">
        <v>25</v>
      </c>
      <c r="F789" s="35">
        <f>'CASE DATA'!Q38</f>
        <v>0</v>
      </c>
      <c r="G789" s="21"/>
      <c r="H789" s="50"/>
    </row>
    <row r="790" spans="1:8" x14ac:dyDescent="0.3">
      <c r="A790" s="51" t="s">
        <v>9</v>
      </c>
      <c r="B790" s="254">
        <f>'CASE DATA'!T38</f>
        <v>0</v>
      </c>
      <c r="C790" s="255"/>
      <c r="D790" s="255"/>
      <c r="E790" s="255"/>
      <c r="F790" s="255"/>
      <c r="G790" s="255"/>
      <c r="H790" s="256"/>
    </row>
    <row r="791" spans="1:8" ht="18" x14ac:dyDescent="0.35">
      <c r="A791" s="242" t="s">
        <v>67</v>
      </c>
      <c r="B791" s="243"/>
      <c r="C791" s="243"/>
      <c r="D791" s="243"/>
      <c r="E791" s="243"/>
      <c r="F791" s="243"/>
      <c r="G791" s="243"/>
      <c r="H791" s="257"/>
    </row>
    <row r="792" spans="1:8" ht="28.8" x14ac:dyDescent="0.3">
      <c r="A792" s="52" t="s">
        <v>37</v>
      </c>
      <c r="B792" s="38" t="s">
        <v>68</v>
      </c>
      <c r="C792" s="39" t="s">
        <v>40</v>
      </c>
      <c r="D792" s="39" t="s">
        <v>41</v>
      </c>
      <c r="E792" s="39" t="s">
        <v>42</v>
      </c>
      <c r="F792" s="40" t="s">
        <v>43</v>
      </c>
      <c r="G792" s="19" t="s">
        <v>69</v>
      </c>
      <c r="H792" s="53"/>
    </row>
    <row r="793" spans="1:8" x14ac:dyDescent="0.3">
      <c r="A793" s="54" t="str">
        <f>EXPUNGEMENT!D37</f>
        <v>NO</v>
      </c>
      <c r="B793" s="54" t="str">
        <f>EXPUNGEMENT!G37</f>
        <v>N/A</v>
      </c>
      <c r="C793" s="128" t="str">
        <f>EXPUNGEMENT!H37</f>
        <v>NO</v>
      </c>
      <c r="D793" s="128" t="str">
        <f>EXPUNGEMENT!I37</f>
        <v>N/A</v>
      </c>
      <c r="E793" s="128" t="str">
        <f>EXPUNGEMENT!J37</f>
        <v>N/A</v>
      </c>
      <c r="F793" s="128" t="str">
        <f>EXPUNGEMENT!K37</f>
        <v>N/A</v>
      </c>
      <c r="G793" s="22"/>
      <c r="H793" s="55"/>
    </row>
    <row r="794" spans="1:8" x14ac:dyDescent="0.3">
      <c r="A794" s="56" t="s">
        <v>47</v>
      </c>
      <c r="B794" s="41" t="s">
        <v>70</v>
      </c>
      <c r="C794" s="42" t="s">
        <v>41</v>
      </c>
      <c r="D794" s="42" t="s">
        <v>42</v>
      </c>
      <c r="E794" s="22"/>
      <c r="F794" s="22"/>
      <c r="G794" s="22"/>
      <c r="H794" s="55"/>
    </row>
    <row r="795" spans="1:8" x14ac:dyDescent="0.3">
      <c r="A795" s="57" t="str">
        <f>EXPUNGEMENT!R37</f>
        <v>NO</v>
      </c>
      <c r="B795" s="57" t="str">
        <f>EXPUNGEMENT!S37</f>
        <v>N/A</v>
      </c>
      <c r="C795" s="57" t="str">
        <f>EXPUNGEMENT!T37</f>
        <v>N/A</v>
      </c>
      <c r="D795" s="57" t="str">
        <f>EXPUNGEMENT!U37</f>
        <v>N/A</v>
      </c>
      <c r="E795" s="22"/>
      <c r="F795" s="22"/>
      <c r="G795" s="22"/>
      <c r="H795" s="55"/>
    </row>
    <row r="796" spans="1:8" ht="18.75" customHeight="1" x14ac:dyDescent="0.35">
      <c r="A796" s="242" t="s">
        <v>71</v>
      </c>
      <c r="B796" s="243"/>
      <c r="C796" s="243"/>
      <c r="D796" s="243"/>
      <c r="E796" s="243"/>
      <c r="F796" s="244"/>
      <c r="G796" s="245">
        <v>35</v>
      </c>
      <c r="H796" s="246"/>
    </row>
    <row r="797" spans="1:8" ht="15" customHeight="1" x14ac:dyDescent="0.3">
      <c r="A797" s="58" t="s">
        <v>27</v>
      </c>
      <c r="B797" s="20">
        <f>BANKRUPTCY!C38</f>
        <v>0</v>
      </c>
      <c r="C797" s="43" t="s">
        <v>52</v>
      </c>
      <c r="D797" s="20">
        <f>BANKRUPTCY!D38</f>
        <v>0</v>
      </c>
      <c r="E797" s="43" t="s">
        <v>53</v>
      </c>
      <c r="F797" s="23">
        <f>BANKRUPTCY!E38</f>
        <v>0</v>
      </c>
      <c r="G797" s="247"/>
      <c r="H797" s="248"/>
    </row>
    <row r="798" spans="1:8" ht="18.75" customHeight="1" x14ac:dyDescent="0.35">
      <c r="A798" s="242" t="s">
        <v>72</v>
      </c>
      <c r="B798" s="243"/>
      <c r="C798" s="243"/>
      <c r="D798" s="243"/>
      <c r="E798" s="243"/>
      <c r="F798" s="244"/>
      <c r="G798" s="247"/>
      <c r="H798" s="248"/>
    </row>
    <row r="799" spans="1:8" ht="15" customHeight="1" x14ac:dyDescent="0.3">
      <c r="A799" s="58" t="s">
        <v>27</v>
      </c>
      <c r="B799" s="20">
        <f>SOL!C38</f>
        <v>0</v>
      </c>
      <c r="C799" s="43" t="s">
        <v>52</v>
      </c>
      <c r="D799" s="20">
        <f>SOL!D38</f>
        <v>0</v>
      </c>
      <c r="E799" s="43" t="s">
        <v>53</v>
      </c>
      <c r="F799" s="23">
        <f>SOL!E38</f>
        <v>0</v>
      </c>
      <c r="G799" s="247"/>
      <c r="H799" s="248"/>
    </row>
    <row r="800" spans="1:8" ht="18.75" customHeight="1" x14ac:dyDescent="0.35">
      <c r="A800" s="242" t="s">
        <v>73</v>
      </c>
      <c r="B800" s="243"/>
      <c r="C800" s="243"/>
      <c r="D800" s="243"/>
      <c r="E800" s="45"/>
      <c r="F800" s="44"/>
      <c r="G800" s="247"/>
      <c r="H800" s="248"/>
    </row>
    <row r="801" spans="1:8" ht="15" customHeight="1" x14ac:dyDescent="0.3">
      <c r="A801" s="58" t="s">
        <v>58</v>
      </c>
      <c r="B801" s="20">
        <f>EXEMPTIONS!C38</f>
        <v>0</v>
      </c>
      <c r="C801" s="43" t="s">
        <v>59</v>
      </c>
      <c r="D801" s="20">
        <f>EXEMPTIONS!D38</f>
        <v>0</v>
      </c>
      <c r="E801" s="24"/>
      <c r="F801" s="24"/>
      <c r="G801" s="247"/>
      <c r="H801" s="248"/>
    </row>
    <row r="802" spans="1:8" ht="18.75" customHeight="1" x14ac:dyDescent="0.35">
      <c r="A802" s="242" t="s">
        <v>74</v>
      </c>
      <c r="B802" s="243"/>
      <c r="C802" s="243"/>
      <c r="D802" s="243"/>
      <c r="E802" s="45"/>
      <c r="F802" s="45"/>
      <c r="G802" s="249"/>
      <c r="H802" s="250"/>
    </row>
    <row r="803" spans="1:8" ht="15" thickBot="1" x14ac:dyDescent="0.35">
      <c r="A803" s="59" t="s">
        <v>55</v>
      </c>
      <c r="B803" s="60" t="e">
        <f>#REF!</f>
        <v>#REF!</v>
      </c>
      <c r="C803" s="61" t="s">
        <v>56</v>
      </c>
      <c r="D803" s="60" t="e">
        <f>#REF!</f>
        <v>#REF!</v>
      </c>
      <c r="E803" s="251"/>
      <c r="F803" s="252"/>
      <c r="G803" s="252"/>
      <c r="H803" s="253"/>
    </row>
    <row r="807" spans="1:8" ht="15" thickBot="1" x14ac:dyDescent="0.35">
      <c r="A807" s="167"/>
      <c r="B807" s="167"/>
      <c r="C807" s="167"/>
      <c r="D807" s="167"/>
      <c r="E807" s="167"/>
      <c r="F807" s="167"/>
      <c r="G807" s="167"/>
      <c r="H807" s="167"/>
    </row>
    <row r="808" spans="1:8" x14ac:dyDescent="0.3">
      <c r="A808" s="68" t="s">
        <v>10</v>
      </c>
      <c r="B808" s="65" t="s">
        <v>11</v>
      </c>
      <c r="C808" s="65" t="s">
        <v>64</v>
      </c>
      <c r="D808" s="65" t="s">
        <v>12</v>
      </c>
      <c r="E808" s="65" t="s">
        <v>54</v>
      </c>
      <c r="F808" s="65" t="s">
        <v>13</v>
      </c>
      <c r="G808" s="65" t="s">
        <v>14</v>
      </c>
      <c r="H808" s="67" t="s">
        <v>15</v>
      </c>
    </row>
    <row r="809" spans="1:8" ht="17.399999999999999" x14ac:dyDescent="0.35">
      <c r="A809" s="69">
        <f>'CASE DATA'!A39</f>
        <v>0</v>
      </c>
      <c r="B809" s="70">
        <f>'CASE DATA'!B39</f>
        <v>0</v>
      </c>
      <c r="C809" s="72" t="e">
        <f>'CASE DATA'!#REF!</f>
        <v>#REF!</v>
      </c>
      <c r="D809" s="72">
        <f>'CASE DATA'!C39</f>
        <v>0</v>
      </c>
      <c r="E809" s="70">
        <f>'CASE DATA'!E39</f>
        <v>0</v>
      </c>
      <c r="F809" s="70">
        <f>'CASE DATA'!F39</f>
        <v>0</v>
      </c>
      <c r="G809" s="70">
        <f>'CASE DATA'!G39</f>
        <v>0</v>
      </c>
      <c r="H809" s="71">
        <f>'CASE DATA'!H39</f>
        <v>0</v>
      </c>
    </row>
    <row r="810" spans="1:8" x14ac:dyDescent="0.3">
      <c r="A810" s="46" t="s">
        <v>17</v>
      </c>
      <c r="B810" s="25">
        <f>'CASE DATA'!I39</f>
        <v>0</v>
      </c>
      <c r="C810" s="26" t="s">
        <v>20</v>
      </c>
      <c r="D810" s="29">
        <f>'CASE DATA'!L39</f>
        <v>0</v>
      </c>
      <c r="E810" s="31" t="s">
        <v>23</v>
      </c>
      <c r="F810" s="34">
        <f>'CASE DATA'!O39</f>
        <v>0</v>
      </c>
      <c r="G810" s="36" t="s">
        <v>65</v>
      </c>
      <c r="H810" s="47">
        <f>'CASE DATA'!R39</f>
        <v>0</v>
      </c>
    </row>
    <row r="811" spans="1:8" x14ac:dyDescent="0.3">
      <c r="A811" s="48" t="s">
        <v>66</v>
      </c>
      <c r="B811" s="25">
        <f>'CASE DATA'!J39</f>
        <v>0</v>
      </c>
      <c r="C811" s="27" t="s">
        <v>21</v>
      </c>
      <c r="D811" s="29">
        <f>'CASE DATA'!M39</f>
        <v>0</v>
      </c>
      <c r="E811" s="32" t="s">
        <v>24</v>
      </c>
      <c r="F811" s="34">
        <f>'CASE DATA'!P39</f>
        <v>0</v>
      </c>
      <c r="G811" s="37" t="s">
        <v>26</v>
      </c>
      <c r="H811" s="47">
        <f>'CASE DATA'!S39</f>
        <v>0</v>
      </c>
    </row>
    <row r="812" spans="1:8" x14ac:dyDescent="0.3">
      <c r="A812" s="49" t="s">
        <v>19</v>
      </c>
      <c r="B812" s="25">
        <f>'CASE DATA'!K39</f>
        <v>0</v>
      </c>
      <c r="C812" s="28" t="s">
        <v>22</v>
      </c>
      <c r="D812" s="30">
        <f>'CASE DATA'!N39</f>
        <v>0</v>
      </c>
      <c r="E812" s="33" t="s">
        <v>25</v>
      </c>
      <c r="F812" s="35">
        <f>'CASE DATA'!Q39</f>
        <v>0</v>
      </c>
      <c r="G812" s="21"/>
      <c r="H812" s="50"/>
    </row>
    <row r="813" spans="1:8" x14ac:dyDescent="0.3">
      <c r="A813" s="51" t="s">
        <v>9</v>
      </c>
      <c r="B813" s="254">
        <f>'CASE DATA'!T39</f>
        <v>0</v>
      </c>
      <c r="C813" s="255"/>
      <c r="D813" s="255"/>
      <c r="E813" s="255"/>
      <c r="F813" s="255"/>
      <c r="G813" s="255"/>
      <c r="H813" s="256"/>
    </row>
    <row r="814" spans="1:8" ht="18" x14ac:dyDescent="0.35">
      <c r="A814" s="242" t="s">
        <v>67</v>
      </c>
      <c r="B814" s="243"/>
      <c r="C814" s="243"/>
      <c r="D814" s="243"/>
      <c r="E814" s="243"/>
      <c r="F814" s="243"/>
      <c r="G814" s="243"/>
      <c r="H814" s="257"/>
    </row>
    <row r="815" spans="1:8" ht="28.8" x14ac:dyDescent="0.3">
      <c r="A815" s="52" t="s">
        <v>37</v>
      </c>
      <c r="B815" s="38" t="s">
        <v>68</v>
      </c>
      <c r="C815" s="39" t="s">
        <v>40</v>
      </c>
      <c r="D815" s="39" t="s">
        <v>41</v>
      </c>
      <c r="E815" s="39" t="s">
        <v>42</v>
      </c>
      <c r="F815" s="40" t="s">
        <v>43</v>
      </c>
      <c r="G815" s="19" t="s">
        <v>69</v>
      </c>
      <c r="H815" s="53"/>
    </row>
    <row r="816" spans="1:8" x14ac:dyDescent="0.3">
      <c r="A816" s="54" t="str">
        <f>EXPUNGEMENT!D38</f>
        <v>NO</v>
      </c>
      <c r="B816" s="54" t="str">
        <f>EXPUNGEMENT!G38</f>
        <v>N/A</v>
      </c>
      <c r="C816" s="128" t="str">
        <f>EXPUNGEMENT!H38</f>
        <v>NO</v>
      </c>
      <c r="D816" s="128" t="str">
        <f>EXPUNGEMENT!I38</f>
        <v>N/A</v>
      </c>
      <c r="E816" s="128" t="str">
        <f>EXPUNGEMENT!J38</f>
        <v>N/A</v>
      </c>
      <c r="F816" s="128" t="str">
        <f>EXPUNGEMENT!K38</f>
        <v>N/A</v>
      </c>
      <c r="G816" s="22"/>
      <c r="H816" s="55"/>
    </row>
    <row r="817" spans="1:8" x14ac:dyDescent="0.3">
      <c r="A817" s="56" t="s">
        <v>47</v>
      </c>
      <c r="B817" s="41" t="s">
        <v>70</v>
      </c>
      <c r="C817" s="42" t="s">
        <v>41</v>
      </c>
      <c r="D817" s="42" t="s">
        <v>42</v>
      </c>
      <c r="E817" s="22"/>
      <c r="F817" s="22"/>
      <c r="G817" s="22"/>
      <c r="H817" s="55"/>
    </row>
    <row r="818" spans="1:8" x14ac:dyDescent="0.3">
      <c r="A818" s="57" t="str">
        <f>EXPUNGEMENT!R38</f>
        <v>NO</v>
      </c>
      <c r="B818" s="57" t="str">
        <f>EXPUNGEMENT!S38</f>
        <v>N/A</v>
      </c>
      <c r="C818" s="57" t="str">
        <f>EXPUNGEMENT!T38</f>
        <v>N/A</v>
      </c>
      <c r="D818" s="57" t="str">
        <f>EXPUNGEMENT!U38</f>
        <v>N/A</v>
      </c>
      <c r="E818" s="22"/>
      <c r="F818" s="22"/>
      <c r="G818" s="22"/>
      <c r="H818" s="55"/>
    </row>
    <row r="819" spans="1:8" ht="18" x14ac:dyDescent="0.35">
      <c r="A819" s="242" t="s">
        <v>71</v>
      </c>
      <c r="B819" s="243"/>
      <c r="C819" s="243"/>
      <c r="D819" s="243"/>
      <c r="E819" s="243"/>
      <c r="F819" s="244"/>
      <c r="G819" s="245">
        <v>36</v>
      </c>
      <c r="H819" s="246"/>
    </row>
    <row r="820" spans="1:8" x14ac:dyDescent="0.3">
      <c r="A820" s="58" t="s">
        <v>27</v>
      </c>
      <c r="B820" s="20">
        <f>BANKRUPTCY!C39</f>
        <v>0</v>
      </c>
      <c r="C820" s="43" t="s">
        <v>52</v>
      </c>
      <c r="D820" s="20">
        <f>BANKRUPTCY!D39</f>
        <v>0</v>
      </c>
      <c r="E820" s="43" t="s">
        <v>53</v>
      </c>
      <c r="F820" s="23">
        <f>BANKRUPTCY!E39</f>
        <v>0</v>
      </c>
      <c r="G820" s="247"/>
      <c r="H820" s="248"/>
    </row>
    <row r="821" spans="1:8" ht="18" x14ac:dyDescent="0.35">
      <c r="A821" s="242" t="s">
        <v>72</v>
      </c>
      <c r="B821" s="243"/>
      <c r="C821" s="243"/>
      <c r="D821" s="243"/>
      <c r="E821" s="243"/>
      <c r="F821" s="244"/>
      <c r="G821" s="247"/>
      <c r="H821" s="248"/>
    </row>
    <row r="822" spans="1:8" x14ac:dyDescent="0.3">
      <c r="A822" s="58" t="s">
        <v>27</v>
      </c>
      <c r="B822" s="20">
        <f>SOL!C39</f>
        <v>0</v>
      </c>
      <c r="C822" s="43" t="s">
        <v>52</v>
      </c>
      <c r="D822" s="20">
        <f>SOL!D39</f>
        <v>0</v>
      </c>
      <c r="E822" s="43" t="s">
        <v>53</v>
      </c>
      <c r="F822" s="23">
        <f>SOL!E39</f>
        <v>0</v>
      </c>
      <c r="G822" s="247"/>
      <c r="H822" s="248"/>
    </row>
    <row r="823" spans="1:8" ht="18" x14ac:dyDescent="0.35">
      <c r="A823" s="242" t="s">
        <v>73</v>
      </c>
      <c r="B823" s="243"/>
      <c r="C823" s="243"/>
      <c r="D823" s="243"/>
      <c r="E823" s="45"/>
      <c r="F823" s="44"/>
      <c r="G823" s="247"/>
      <c r="H823" s="248"/>
    </row>
    <row r="824" spans="1:8" x14ac:dyDescent="0.3">
      <c r="A824" s="58" t="s">
        <v>58</v>
      </c>
      <c r="B824" s="20">
        <f>EXEMPTIONS!C39</f>
        <v>0</v>
      </c>
      <c r="C824" s="43" t="s">
        <v>59</v>
      </c>
      <c r="D824" s="20">
        <f>EXEMPTIONS!D39</f>
        <v>0</v>
      </c>
      <c r="E824" s="24"/>
      <c r="F824" s="24"/>
      <c r="G824" s="247"/>
      <c r="H824" s="248"/>
    </row>
    <row r="825" spans="1:8" ht="18" x14ac:dyDescent="0.35">
      <c r="A825" s="242" t="s">
        <v>74</v>
      </c>
      <c r="B825" s="243"/>
      <c r="C825" s="243"/>
      <c r="D825" s="243"/>
      <c r="E825" s="45"/>
      <c r="F825" s="45"/>
      <c r="G825" s="249"/>
      <c r="H825" s="250"/>
    </row>
    <row r="826" spans="1:8" ht="15" thickBot="1" x14ac:dyDescent="0.35">
      <c r="A826" s="59" t="s">
        <v>55</v>
      </c>
      <c r="B826" s="60" t="e">
        <f>#REF!</f>
        <v>#REF!</v>
      </c>
      <c r="C826" s="61" t="s">
        <v>56</v>
      </c>
      <c r="D826" s="60" t="e">
        <f>#REF!</f>
        <v>#REF!</v>
      </c>
      <c r="E826" s="251"/>
      <c r="F826" s="252"/>
      <c r="G826" s="252"/>
      <c r="H826" s="253"/>
    </row>
    <row r="830" spans="1:8" ht="15" thickBot="1" x14ac:dyDescent="0.35">
      <c r="A830" s="167"/>
      <c r="B830" s="167"/>
      <c r="C830" s="167"/>
      <c r="D830" s="167"/>
      <c r="E830" s="167"/>
      <c r="F830" s="167"/>
      <c r="G830" s="167"/>
      <c r="H830" s="167"/>
    </row>
    <row r="831" spans="1:8" x14ac:dyDescent="0.3">
      <c r="A831" s="68" t="s">
        <v>10</v>
      </c>
      <c r="B831" s="65" t="s">
        <v>11</v>
      </c>
      <c r="C831" s="65" t="s">
        <v>64</v>
      </c>
      <c r="D831" s="65" t="s">
        <v>12</v>
      </c>
      <c r="E831" s="65" t="s">
        <v>54</v>
      </c>
      <c r="F831" s="65" t="s">
        <v>13</v>
      </c>
      <c r="G831" s="65" t="s">
        <v>14</v>
      </c>
      <c r="H831" s="67" t="s">
        <v>15</v>
      </c>
    </row>
    <row r="832" spans="1:8" ht="17.399999999999999" x14ac:dyDescent="0.35">
      <c r="A832" s="69">
        <f>'CASE DATA'!A40</f>
        <v>0</v>
      </c>
      <c r="B832" s="70">
        <f>'CASE DATA'!B40</f>
        <v>0</v>
      </c>
      <c r="C832" s="72" t="e">
        <f>'CASE DATA'!#REF!</f>
        <v>#REF!</v>
      </c>
      <c r="D832" s="72">
        <f>'CASE DATA'!C40</f>
        <v>0</v>
      </c>
      <c r="E832" s="70">
        <f>'CASE DATA'!E40</f>
        <v>0</v>
      </c>
      <c r="F832" s="70">
        <f>'CASE DATA'!F40</f>
        <v>0</v>
      </c>
      <c r="G832" s="70">
        <f>'CASE DATA'!G40</f>
        <v>0</v>
      </c>
      <c r="H832" s="71">
        <f>'CASE DATA'!H40</f>
        <v>0</v>
      </c>
    </row>
    <row r="833" spans="1:8" x14ac:dyDescent="0.3">
      <c r="A833" s="46" t="s">
        <v>17</v>
      </c>
      <c r="B833" s="25">
        <f>'CASE DATA'!I40</f>
        <v>0</v>
      </c>
      <c r="C833" s="26" t="s">
        <v>20</v>
      </c>
      <c r="D833" s="29">
        <f>'CASE DATA'!L40</f>
        <v>0</v>
      </c>
      <c r="E833" s="31" t="s">
        <v>23</v>
      </c>
      <c r="F833" s="34">
        <f>'CASE DATA'!O40</f>
        <v>0</v>
      </c>
      <c r="G833" s="36" t="s">
        <v>65</v>
      </c>
      <c r="H833" s="47">
        <f>'CASE DATA'!R40</f>
        <v>0</v>
      </c>
    </row>
    <row r="834" spans="1:8" x14ac:dyDescent="0.3">
      <c r="A834" s="48" t="s">
        <v>66</v>
      </c>
      <c r="B834" s="25">
        <f>'CASE DATA'!J40</f>
        <v>0</v>
      </c>
      <c r="C834" s="27" t="s">
        <v>21</v>
      </c>
      <c r="D834" s="29">
        <f>'CASE DATA'!M40</f>
        <v>0</v>
      </c>
      <c r="E834" s="32" t="s">
        <v>24</v>
      </c>
      <c r="F834" s="34">
        <f>'CASE DATA'!P40</f>
        <v>0</v>
      </c>
      <c r="G834" s="37" t="s">
        <v>26</v>
      </c>
      <c r="H834" s="47">
        <f>'CASE DATA'!S40</f>
        <v>0</v>
      </c>
    </row>
    <row r="835" spans="1:8" x14ac:dyDescent="0.3">
      <c r="A835" s="49" t="s">
        <v>19</v>
      </c>
      <c r="B835" s="25">
        <f>'CASE DATA'!K40</f>
        <v>0</v>
      </c>
      <c r="C835" s="28" t="s">
        <v>22</v>
      </c>
      <c r="D835" s="30">
        <f>'CASE DATA'!N40</f>
        <v>0</v>
      </c>
      <c r="E835" s="33" t="s">
        <v>25</v>
      </c>
      <c r="F835" s="35">
        <f>'CASE DATA'!Q40</f>
        <v>0</v>
      </c>
      <c r="G835" s="21"/>
      <c r="H835" s="50"/>
    </row>
    <row r="836" spans="1:8" x14ac:dyDescent="0.3">
      <c r="A836" s="51" t="s">
        <v>9</v>
      </c>
      <c r="B836" s="254">
        <f>'CASE DATA'!T40</f>
        <v>0</v>
      </c>
      <c r="C836" s="255"/>
      <c r="D836" s="255"/>
      <c r="E836" s="255"/>
      <c r="F836" s="255"/>
      <c r="G836" s="255"/>
      <c r="H836" s="256"/>
    </row>
    <row r="837" spans="1:8" ht="18" x14ac:dyDescent="0.35">
      <c r="A837" s="242" t="s">
        <v>67</v>
      </c>
      <c r="B837" s="243"/>
      <c r="C837" s="243"/>
      <c r="D837" s="243"/>
      <c r="E837" s="243"/>
      <c r="F837" s="243"/>
      <c r="G837" s="243"/>
      <c r="H837" s="257"/>
    </row>
    <row r="838" spans="1:8" ht="28.8" x14ac:dyDescent="0.3">
      <c r="A838" s="52" t="s">
        <v>37</v>
      </c>
      <c r="B838" s="38" t="s">
        <v>68</v>
      </c>
      <c r="C838" s="39" t="s">
        <v>40</v>
      </c>
      <c r="D838" s="39" t="s">
        <v>41</v>
      </c>
      <c r="E838" s="39" t="s">
        <v>42</v>
      </c>
      <c r="F838" s="40" t="s">
        <v>43</v>
      </c>
      <c r="G838" s="19" t="s">
        <v>69</v>
      </c>
      <c r="H838" s="53"/>
    </row>
    <row r="839" spans="1:8" x14ac:dyDescent="0.3">
      <c r="A839" s="54" t="str">
        <f>EXPUNGEMENT!D39</f>
        <v>NO</v>
      </c>
      <c r="B839" s="54" t="str">
        <f>EXPUNGEMENT!G39</f>
        <v>N/A</v>
      </c>
      <c r="C839" s="128" t="str">
        <f>EXPUNGEMENT!H39</f>
        <v>NO</v>
      </c>
      <c r="D839" s="128" t="str">
        <f>EXPUNGEMENT!I39</f>
        <v>N/A</v>
      </c>
      <c r="E839" s="128" t="str">
        <f>EXPUNGEMENT!J39</f>
        <v>N/A</v>
      </c>
      <c r="F839" s="128" t="str">
        <f>EXPUNGEMENT!K39</f>
        <v>N/A</v>
      </c>
      <c r="G839" s="22"/>
      <c r="H839" s="55"/>
    </row>
    <row r="840" spans="1:8" x14ac:dyDescent="0.3">
      <c r="A840" s="56" t="s">
        <v>47</v>
      </c>
      <c r="B840" s="41" t="s">
        <v>70</v>
      </c>
      <c r="C840" s="42" t="s">
        <v>41</v>
      </c>
      <c r="D840" s="42" t="s">
        <v>42</v>
      </c>
      <c r="E840" s="22"/>
      <c r="F840" s="22"/>
      <c r="G840" s="22"/>
      <c r="H840" s="55"/>
    </row>
    <row r="841" spans="1:8" x14ac:dyDescent="0.3">
      <c r="A841" s="57" t="str">
        <f>EXPUNGEMENT!R39</f>
        <v>NO</v>
      </c>
      <c r="B841" s="57" t="str">
        <f>EXPUNGEMENT!S39</f>
        <v>N/A</v>
      </c>
      <c r="C841" s="57" t="str">
        <f>EXPUNGEMENT!T39</f>
        <v>N/A</v>
      </c>
      <c r="D841" s="57" t="str">
        <f>EXPUNGEMENT!U39</f>
        <v>N/A</v>
      </c>
      <c r="E841" s="22"/>
      <c r="F841" s="22"/>
      <c r="G841" s="22"/>
      <c r="H841" s="55"/>
    </row>
    <row r="842" spans="1:8" ht="18" x14ac:dyDescent="0.35">
      <c r="A842" s="242" t="s">
        <v>71</v>
      </c>
      <c r="B842" s="243"/>
      <c r="C842" s="243"/>
      <c r="D842" s="243"/>
      <c r="E842" s="243"/>
      <c r="F842" s="244"/>
      <c r="G842" s="245">
        <v>37</v>
      </c>
      <c r="H842" s="246"/>
    </row>
    <row r="843" spans="1:8" x14ac:dyDescent="0.3">
      <c r="A843" s="58" t="s">
        <v>27</v>
      </c>
      <c r="B843" s="20">
        <f>BANKRUPTCY!C40</f>
        <v>0</v>
      </c>
      <c r="C843" s="43" t="s">
        <v>52</v>
      </c>
      <c r="D843" s="20">
        <f>BANKRUPTCY!D40</f>
        <v>0</v>
      </c>
      <c r="E843" s="43" t="s">
        <v>53</v>
      </c>
      <c r="F843" s="23">
        <f>BANKRUPTCY!E40</f>
        <v>0</v>
      </c>
      <c r="G843" s="247"/>
      <c r="H843" s="248"/>
    </row>
    <row r="844" spans="1:8" ht="18" x14ac:dyDescent="0.35">
      <c r="A844" s="242" t="s">
        <v>72</v>
      </c>
      <c r="B844" s="243"/>
      <c r="C844" s="243"/>
      <c r="D844" s="243"/>
      <c r="E844" s="243"/>
      <c r="F844" s="244"/>
      <c r="G844" s="247"/>
      <c r="H844" s="248"/>
    </row>
    <row r="845" spans="1:8" x14ac:dyDescent="0.3">
      <c r="A845" s="58" t="s">
        <v>27</v>
      </c>
      <c r="B845" s="20">
        <f>SOL!C40</f>
        <v>0</v>
      </c>
      <c r="C845" s="43" t="s">
        <v>52</v>
      </c>
      <c r="D845" s="20">
        <f>SOL!D40</f>
        <v>0</v>
      </c>
      <c r="E845" s="43" t="s">
        <v>53</v>
      </c>
      <c r="F845" s="23">
        <f>SOL!E40</f>
        <v>0</v>
      </c>
      <c r="G845" s="247"/>
      <c r="H845" s="248"/>
    </row>
    <row r="846" spans="1:8" ht="18" x14ac:dyDescent="0.35">
      <c r="A846" s="242" t="s">
        <v>73</v>
      </c>
      <c r="B846" s="243"/>
      <c r="C846" s="243"/>
      <c r="D846" s="243"/>
      <c r="E846" s="45"/>
      <c r="F846" s="44"/>
      <c r="G846" s="247"/>
      <c r="H846" s="248"/>
    </row>
    <row r="847" spans="1:8" x14ac:dyDescent="0.3">
      <c r="A847" s="58" t="s">
        <v>58</v>
      </c>
      <c r="B847" s="20">
        <f>EXEMPTIONS!C40</f>
        <v>0</v>
      </c>
      <c r="C847" s="43" t="s">
        <v>59</v>
      </c>
      <c r="D847" s="20">
        <f>EXEMPTIONS!D40</f>
        <v>0</v>
      </c>
      <c r="E847" s="24"/>
      <c r="F847" s="24"/>
      <c r="G847" s="247"/>
      <c r="H847" s="248"/>
    </row>
    <row r="848" spans="1:8" ht="18" x14ac:dyDescent="0.35">
      <c r="A848" s="242" t="s">
        <v>74</v>
      </c>
      <c r="B848" s="243"/>
      <c r="C848" s="243"/>
      <c r="D848" s="243"/>
      <c r="E848" s="45"/>
      <c r="F848" s="45"/>
      <c r="G848" s="249"/>
      <c r="H848" s="250"/>
    </row>
    <row r="849" spans="1:8" ht="15" thickBot="1" x14ac:dyDescent="0.35">
      <c r="A849" s="59" t="s">
        <v>55</v>
      </c>
      <c r="B849" s="60" t="e">
        <f>#REF!</f>
        <v>#REF!</v>
      </c>
      <c r="C849" s="61" t="s">
        <v>56</v>
      </c>
      <c r="D849" s="60" t="e">
        <f>#REF!</f>
        <v>#REF!</v>
      </c>
      <c r="E849" s="251"/>
      <c r="F849" s="252"/>
      <c r="G849" s="252"/>
      <c r="H849" s="253"/>
    </row>
    <row r="853" spans="1:8" ht="15" thickBot="1" x14ac:dyDescent="0.35">
      <c r="A853" s="167"/>
      <c r="B853" s="167"/>
      <c r="C853" s="167"/>
      <c r="D853" s="167"/>
      <c r="E853" s="167"/>
      <c r="F853" s="167"/>
      <c r="G853" s="167"/>
      <c r="H853" s="167"/>
    </row>
    <row r="854" spans="1:8" x14ac:dyDescent="0.3">
      <c r="A854" s="68" t="s">
        <v>10</v>
      </c>
      <c r="B854" s="65" t="s">
        <v>11</v>
      </c>
      <c r="C854" s="65" t="s">
        <v>64</v>
      </c>
      <c r="D854" s="65" t="s">
        <v>12</v>
      </c>
      <c r="E854" s="65" t="s">
        <v>54</v>
      </c>
      <c r="F854" s="65" t="s">
        <v>13</v>
      </c>
      <c r="G854" s="65" t="s">
        <v>14</v>
      </c>
      <c r="H854" s="67" t="s">
        <v>15</v>
      </c>
    </row>
    <row r="855" spans="1:8" ht="17.399999999999999" x14ac:dyDescent="0.35">
      <c r="A855" s="69">
        <f>'CASE DATA'!A41</f>
        <v>0</v>
      </c>
      <c r="B855" s="70">
        <f>'CASE DATA'!B41</f>
        <v>0</v>
      </c>
      <c r="C855" s="72" t="e">
        <f>'CASE DATA'!#REF!</f>
        <v>#REF!</v>
      </c>
      <c r="D855" s="72">
        <f>'CASE DATA'!C41</f>
        <v>0</v>
      </c>
      <c r="E855" s="70">
        <f>'CASE DATA'!E41</f>
        <v>0</v>
      </c>
      <c r="F855" s="70">
        <f>'CASE DATA'!F41</f>
        <v>0</v>
      </c>
      <c r="G855" s="70">
        <f>'CASE DATA'!G41</f>
        <v>0</v>
      </c>
      <c r="H855" s="71">
        <f>'CASE DATA'!H41</f>
        <v>0</v>
      </c>
    </row>
    <row r="856" spans="1:8" x14ac:dyDescent="0.3">
      <c r="A856" s="46" t="s">
        <v>17</v>
      </c>
      <c r="B856" s="25">
        <f>'CASE DATA'!I41</f>
        <v>0</v>
      </c>
      <c r="C856" s="26" t="s">
        <v>20</v>
      </c>
      <c r="D856" s="29">
        <f>'CASE DATA'!L41</f>
        <v>0</v>
      </c>
      <c r="E856" s="31" t="s">
        <v>23</v>
      </c>
      <c r="F856" s="34">
        <f>'CASE DATA'!O41</f>
        <v>0</v>
      </c>
      <c r="G856" s="36" t="s">
        <v>65</v>
      </c>
      <c r="H856" s="47">
        <f>'CASE DATA'!R41</f>
        <v>0</v>
      </c>
    </row>
    <row r="857" spans="1:8" x14ac:dyDescent="0.3">
      <c r="A857" s="48" t="s">
        <v>66</v>
      </c>
      <c r="B857" s="25">
        <f>'CASE DATA'!J41</f>
        <v>0</v>
      </c>
      <c r="C857" s="27" t="s">
        <v>21</v>
      </c>
      <c r="D857" s="29">
        <f>'CASE DATA'!M41</f>
        <v>0</v>
      </c>
      <c r="E857" s="32" t="s">
        <v>24</v>
      </c>
      <c r="F857" s="34">
        <f>'CASE DATA'!P41</f>
        <v>0</v>
      </c>
      <c r="G857" s="37" t="s">
        <v>26</v>
      </c>
      <c r="H857" s="47">
        <f>'CASE DATA'!S41</f>
        <v>0</v>
      </c>
    </row>
    <row r="858" spans="1:8" x14ac:dyDescent="0.3">
      <c r="A858" s="49" t="s">
        <v>19</v>
      </c>
      <c r="B858" s="25">
        <f>'CASE DATA'!K41</f>
        <v>0</v>
      </c>
      <c r="C858" s="28" t="s">
        <v>22</v>
      </c>
      <c r="D858" s="30">
        <f>'CASE DATA'!N41</f>
        <v>0</v>
      </c>
      <c r="E858" s="33" t="s">
        <v>25</v>
      </c>
      <c r="F858" s="35">
        <f>'CASE DATA'!Q41</f>
        <v>0</v>
      </c>
      <c r="G858" s="21"/>
      <c r="H858" s="50"/>
    </row>
    <row r="859" spans="1:8" x14ac:dyDescent="0.3">
      <c r="A859" s="51" t="s">
        <v>9</v>
      </c>
      <c r="B859" s="254">
        <f>'CASE DATA'!T41</f>
        <v>0</v>
      </c>
      <c r="C859" s="255"/>
      <c r="D859" s="255"/>
      <c r="E859" s="255"/>
      <c r="F859" s="255"/>
      <c r="G859" s="255"/>
      <c r="H859" s="256"/>
    </row>
    <row r="860" spans="1:8" ht="18" x14ac:dyDescent="0.35">
      <c r="A860" s="242" t="s">
        <v>67</v>
      </c>
      <c r="B860" s="243"/>
      <c r="C860" s="243"/>
      <c r="D860" s="243"/>
      <c r="E860" s="243"/>
      <c r="F860" s="243"/>
      <c r="G860" s="243"/>
      <c r="H860" s="257"/>
    </row>
    <row r="861" spans="1:8" ht="28.8" x14ac:dyDescent="0.3">
      <c r="A861" s="52" t="s">
        <v>37</v>
      </c>
      <c r="B861" s="38" t="s">
        <v>68</v>
      </c>
      <c r="C861" s="39" t="s">
        <v>40</v>
      </c>
      <c r="D861" s="39" t="s">
        <v>41</v>
      </c>
      <c r="E861" s="39" t="s">
        <v>42</v>
      </c>
      <c r="F861" s="40" t="s">
        <v>43</v>
      </c>
      <c r="G861" s="19" t="s">
        <v>69</v>
      </c>
      <c r="H861" s="53"/>
    </row>
    <row r="862" spans="1:8" x14ac:dyDescent="0.3">
      <c r="A862" s="54" t="str">
        <f>EXPUNGEMENT!D40</f>
        <v>NO</v>
      </c>
      <c r="B862" s="54" t="str">
        <f>EXPUNGEMENT!G40</f>
        <v>N/A</v>
      </c>
      <c r="C862" s="128" t="str">
        <f>EXPUNGEMENT!H40</f>
        <v>NO</v>
      </c>
      <c r="D862" s="128" t="str">
        <f>EXPUNGEMENT!I40</f>
        <v>N/A</v>
      </c>
      <c r="E862" s="128" t="str">
        <f>EXPUNGEMENT!J40</f>
        <v>N/A</v>
      </c>
      <c r="F862" s="128" t="str">
        <f>EXPUNGEMENT!K40</f>
        <v>N/A</v>
      </c>
      <c r="G862" s="22"/>
      <c r="H862" s="55"/>
    </row>
    <row r="863" spans="1:8" x14ac:dyDescent="0.3">
      <c r="A863" s="56" t="s">
        <v>47</v>
      </c>
      <c r="B863" s="41" t="s">
        <v>70</v>
      </c>
      <c r="C863" s="42" t="s">
        <v>41</v>
      </c>
      <c r="D863" s="42" t="s">
        <v>42</v>
      </c>
      <c r="E863" s="22"/>
      <c r="F863" s="22"/>
      <c r="G863" s="22"/>
      <c r="H863" s="55"/>
    </row>
    <row r="864" spans="1:8" x14ac:dyDescent="0.3">
      <c r="A864" s="57" t="str">
        <f>EXPUNGEMENT!R40</f>
        <v>NO</v>
      </c>
      <c r="B864" s="57" t="str">
        <f>EXPUNGEMENT!S40</f>
        <v>N/A</v>
      </c>
      <c r="C864" s="57" t="str">
        <f>EXPUNGEMENT!T40</f>
        <v>N/A</v>
      </c>
      <c r="D864" s="57" t="str">
        <f>EXPUNGEMENT!U40</f>
        <v>N/A</v>
      </c>
      <c r="E864" s="22"/>
      <c r="F864" s="22"/>
      <c r="G864" s="22"/>
      <c r="H864" s="55"/>
    </row>
    <row r="865" spans="1:8" ht="18.75" customHeight="1" x14ac:dyDescent="0.35">
      <c r="A865" s="242" t="s">
        <v>71</v>
      </c>
      <c r="B865" s="243"/>
      <c r="C865" s="243"/>
      <c r="D865" s="243"/>
      <c r="E865" s="243"/>
      <c r="F865" s="244"/>
      <c r="G865" s="245">
        <v>38</v>
      </c>
      <c r="H865" s="246"/>
    </row>
    <row r="866" spans="1:8" ht="15" customHeight="1" x14ac:dyDescent="0.3">
      <c r="A866" s="58" t="s">
        <v>27</v>
      </c>
      <c r="B866" s="20">
        <f>BANKRUPTCY!C41</f>
        <v>0</v>
      </c>
      <c r="C866" s="43" t="s">
        <v>52</v>
      </c>
      <c r="D866" s="20">
        <f>BANKRUPTCY!D41</f>
        <v>0</v>
      </c>
      <c r="E866" s="43" t="s">
        <v>53</v>
      </c>
      <c r="F866" s="23">
        <f>BANKRUPTCY!E41</f>
        <v>0</v>
      </c>
      <c r="G866" s="247"/>
      <c r="H866" s="248"/>
    </row>
    <row r="867" spans="1:8" ht="18.75" customHeight="1" x14ac:dyDescent="0.35">
      <c r="A867" s="242" t="s">
        <v>72</v>
      </c>
      <c r="B867" s="243"/>
      <c r="C867" s="243"/>
      <c r="D867" s="243"/>
      <c r="E867" s="243"/>
      <c r="F867" s="244"/>
      <c r="G867" s="247"/>
      <c r="H867" s="248"/>
    </row>
    <row r="868" spans="1:8" ht="15" customHeight="1" x14ac:dyDescent="0.3">
      <c r="A868" s="58" t="s">
        <v>27</v>
      </c>
      <c r="B868" s="20">
        <f>SOL!C41</f>
        <v>0</v>
      </c>
      <c r="C868" s="43" t="s">
        <v>52</v>
      </c>
      <c r="D868" s="20">
        <f>SOL!D41</f>
        <v>0</v>
      </c>
      <c r="E868" s="43" t="s">
        <v>53</v>
      </c>
      <c r="F868" s="23">
        <f>SOL!E41</f>
        <v>0</v>
      </c>
      <c r="G868" s="247"/>
      <c r="H868" s="248"/>
    </row>
    <row r="869" spans="1:8" ht="18.75" customHeight="1" x14ac:dyDescent="0.35">
      <c r="A869" s="242" t="s">
        <v>73</v>
      </c>
      <c r="B869" s="243"/>
      <c r="C869" s="243"/>
      <c r="D869" s="243"/>
      <c r="E869" s="45"/>
      <c r="F869" s="44"/>
      <c r="G869" s="247"/>
      <c r="H869" s="248"/>
    </row>
    <row r="870" spans="1:8" ht="15" customHeight="1" x14ac:dyDescent="0.3">
      <c r="A870" s="58" t="s">
        <v>58</v>
      </c>
      <c r="B870" s="20">
        <f>EXEMPTIONS!C41</f>
        <v>0</v>
      </c>
      <c r="C870" s="43" t="s">
        <v>59</v>
      </c>
      <c r="D870" s="20">
        <f>EXEMPTIONS!D41</f>
        <v>0</v>
      </c>
      <c r="E870" s="24"/>
      <c r="F870" s="24"/>
      <c r="G870" s="247"/>
      <c r="H870" s="248"/>
    </row>
    <row r="871" spans="1:8" ht="18.75" customHeight="1" x14ac:dyDescent="0.35">
      <c r="A871" s="242" t="s">
        <v>74</v>
      </c>
      <c r="B871" s="243"/>
      <c r="C871" s="243"/>
      <c r="D871" s="243"/>
      <c r="E871" s="45"/>
      <c r="F871" s="45"/>
      <c r="G871" s="249"/>
      <c r="H871" s="250"/>
    </row>
    <row r="872" spans="1:8" ht="15" thickBot="1" x14ac:dyDescent="0.35">
      <c r="A872" s="59" t="s">
        <v>55</v>
      </c>
      <c r="B872" s="60" t="e">
        <f>#REF!</f>
        <v>#REF!</v>
      </c>
      <c r="C872" s="61" t="s">
        <v>56</v>
      </c>
      <c r="D872" s="60" t="e">
        <f>#REF!</f>
        <v>#REF!</v>
      </c>
      <c r="E872" s="251"/>
      <c r="F872" s="252"/>
      <c r="G872" s="252"/>
      <c r="H872" s="253"/>
    </row>
    <row r="876" spans="1:8" ht="15" thickBot="1" x14ac:dyDescent="0.35">
      <c r="A876" s="167"/>
      <c r="B876" s="167"/>
      <c r="C876" s="167"/>
      <c r="D876" s="167"/>
      <c r="E876" s="167"/>
      <c r="F876" s="167"/>
      <c r="G876" s="167"/>
      <c r="H876" s="167"/>
    </row>
    <row r="877" spans="1:8" x14ac:dyDescent="0.3">
      <c r="A877" s="68" t="s">
        <v>10</v>
      </c>
      <c r="B877" s="65" t="s">
        <v>11</v>
      </c>
      <c r="C877" s="65" t="s">
        <v>64</v>
      </c>
      <c r="D877" s="65" t="s">
        <v>12</v>
      </c>
      <c r="E877" s="65" t="s">
        <v>54</v>
      </c>
      <c r="F877" s="65" t="s">
        <v>13</v>
      </c>
      <c r="G877" s="65" t="s">
        <v>14</v>
      </c>
      <c r="H877" s="67" t="s">
        <v>15</v>
      </c>
    </row>
    <row r="878" spans="1:8" ht="17.399999999999999" x14ac:dyDescent="0.35">
      <c r="A878" s="69">
        <f>'CASE DATA'!A42</f>
        <v>0</v>
      </c>
      <c r="B878" s="70">
        <f>'CASE DATA'!B42</f>
        <v>0</v>
      </c>
      <c r="C878" s="72" t="e">
        <f>'CASE DATA'!#REF!</f>
        <v>#REF!</v>
      </c>
      <c r="D878" s="72">
        <f>'CASE DATA'!C42</f>
        <v>0</v>
      </c>
      <c r="E878" s="70">
        <f>'CASE DATA'!E42</f>
        <v>0</v>
      </c>
      <c r="F878" s="70">
        <f>'CASE DATA'!F42</f>
        <v>0</v>
      </c>
      <c r="G878" s="70">
        <f>'CASE DATA'!G42</f>
        <v>0</v>
      </c>
      <c r="H878" s="71">
        <f>'CASE DATA'!H42</f>
        <v>0</v>
      </c>
    </row>
    <row r="879" spans="1:8" x14ac:dyDescent="0.3">
      <c r="A879" s="46" t="s">
        <v>17</v>
      </c>
      <c r="B879" s="25">
        <f>'CASE DATA'!I42</f>
        <v>0</v>
      </c>
      <c r="C879" s="26" t="s">
        <v>20</v>
      </c>
      <c r="D879" s="29">
        <f>'CASE DATA'!L42</f>
        <v>0</v>
      </c>
      <c r="E879" s="31" t="s">
        <v>23</v>
      </c>
      <c r="F879" s="34">
        <f>'CASE DATA'!O42</f>
        <v>0</v>
      </c>
      <c r="G879" s="36" t="s">
        <v>65</v>
      </c>
      <c r="H879" s="47">
        <f>'CASE DATA'!R42</f>
        <v>0</v>
      </c>
    </row>
    <row r="880" spans="1:8" x14ac:dyDescent="0.3">
      <c r="A880" s="48" t="s">
        <v>66</v>
      </c>
      <c r="B880" s="25">
        <f>'CASE DATA'!J42</f>
        <v>0</v>
      </c>
      <c r="C880" s="27" t="s">
        <v>21</v>
      </c>
      <c r="D880" s="29">
        <f>'CASE DATA'!M42</f>
        <v>0</v>
      </c>
      <c r="E880" s="32" t="s">
        <v>24</v>
      </c>
      <c r="F880" s="34">
        <f>'CASE DATA'!P42</f>
        <v>0</v>
      </c>
      <c r="G880" s="37" t="s">
        <v>26</v>
      </c>
      <c r="H880" s="47">
        <f>'CASE DATA'!S42</f>
        <v>0</v>
      </c>
    </row>
    <row r="881" spans="1:8" x14ac:dyDescent="0.3">
      <c r="A881" s="49" t="s">
        <v>19</v>
      </c>
      <c r="B881" s="25">
        <f>'CASE DATA'!K42</f>
        <v>0</v>
      </c>
      <c r="C881" s="28" t="s">
        <v>22</v>
      </c>
      <c r="D881" s="30">
        <f>'CASE DATA'!N42</f>
        <v>0</v>
      </c>
      <c r="E881" s="33" t="s">
        <v>25</v>
      </c>
      <c r="F881" s="35">
        <f>'CASE DATA'!Q42</f>
        <v>0</v>
      </c>
      <c r="G881" s="21"/>
      <c r="H881" s="50"/>
    </row>
    <row r="882" spans="1:8" x14ac:dyDescent="0.3">
      <c r="A882" s="51" t="s">
        <v>9</v>
      </c>
      <c r="B882" s="254">
        <f>'CASE DATA'!T42</f>
        <v>0</v>
      </c>
      <c r="C882" s="255"/>
      <c r="D882" s="255"/>
      <c r="E882" s="255"/>
      <c r="F882" s="255"/>
      <c r="G882" s="255"/>
      <c r="H882" s="256"/>
    </row>
    <row r="883" spans="1:8" ht="18" x14ac:dyDescent="0.35">
      <c r="A883" s="242" t="s">
        <v>67</v>
      </c>
      <c r="B883" s="243"/>
      <c r="C883" s="243"/>
      <c r="D883" s="243"/>
      <c r="E883" s="243"/>
      <c r="F883" s="243"/>
      <c r="G883" s="243"/>
      <c r="H883" s="257"/>
    </row>
    <row r="884" spans="1:8" ht="28.8" x14ac:dyDescent="0.3">
      <c r="A884" s="52" t="s">
        <v>37</v>
      </c>
      <c r="B884" s="38" t="s">
        <v>68</v>
      </c>
      <c r="C884" s="39" t="s">
        <v>40</v>
      </c>
      <c r="D884" s="39" t="s">
        <v>41</v>
      </c>
      <c r="E884" s="39" t="s">
        <v>42</v>
      </c>
      <c r="F884" s="40" t="s">
        <v>43</v>
      </c>
      <c r="G884" s="19" t="s">
        <v>69</v>
      </c>
      <c r="H884" s="53"/>
    </row>
    <row r="885" spans="1:8" x14ac:dyDescent="0.3">
      <c r="A885" s="54" t="str">
        <f>EXPUNGEMENT!D41</f>
        <v>NO</v>
      </c>
      <c r="B885" s="54" t="str">
        <f>EXPUNGEMENT!G41</f>
        <v>N/A</v>
      </c>
      <c r="C885" s="128" t="str">
        <f>EXPUNGEMENT!H41</f>
        <v>NO</v>
      </c>
      <c r="D885" s="128" t="str">
        <f>EXPUNGEMENT!I41</f>
        <v>N/A</v>
      </c>
      <c r="E885" s="128" t="str">
        <f>EXPUNGEMENT!J41</f>
        <v>N/A</v>
      </c>
      <c r="F885" s="128" t="str">
        <f>EXPUNGEMENT!K41</f>
        <v>N/A</v>
      </c>
      <c r="G885" s="22"/>
      <c r="H885" s="55"/>
    </row>
    <row r="886" spans="1:8" x14ac:dyDescent="0.3">
      <c r="A886" s="56" t="s">
        <v>47</v>
      </c>
      <c r="B886" s="41" t="s">
        <v>70</v>
      </c>
      <c r="C886" s="42" t="s">
        <v>41</v>
      </c>
      <c r="D886" s="42" t="s">
        <v>42</v>
      </c>
      <c r="E886" s="22"/>
      <c r="F886" s="22"/>
      <c r="G886" s="22"/>
      <c r="H886" s="55"/>
    </row>
    <row r="887" spans="1:8" x14ac:dyDescent="0.3">
      <c r="A887" s="57" t="str">
        <f>EXPUNGEMENT!R41</f>
        <v>NO</v>
      </c>
      <c r="B887" s="57" t="str">
        <f>EXPUNGEMENT!S41</f>
        <v>N/A</v>
      </c>
      <c r="C887" s="57" t="str">
        <f>EXPUNGEMENT!T41</f>
        <v>N/A</v>
      </c>
      <c r="D887" s="57" t="str">
        <f>EXPUNGEMENT!U41</f>
        <v>N/A</v>
      </c>
      <c r="E887" s="22"/>
      <c r="F887" s="22"/>
      <c r="G887" s="22"/>
      <c r="H887" s="55"/>
    </row>
    <row r="888" spans="1:8" ht="18" x14ac:dyDescent="0.35">
      <c r="A888" s="242" t="s">
        <v>71</v>
      </c>
      <c r="B888" s="243"/>
      <c r="C888" s="243"/>
      <c r="D888" s="243"/>
      <c r="E888" s="243"/>
      <c r="F888" s="244"/>
      <c r="G888" s="245">
        <v>39</v>
      </c>
      <c r="H888" s="246"/>
    </row>
    <row r="889" spans="1:8" x14ac:dyDescent="0.3">
      <c r="A889" s="58" t="s">
        <v>27</v>
      </c>
      <c r="B889" s="20">
        <f>BANKRUPTCY!C42</f>
        <v>0</v>
      </c>
      <c r="C889" s="43" t="s">
        <v>52</v>
      </c>
      <c r="D889" s="20">
        <f>BANKRUPTCY!D42</f>
        <v>0</v>
      </c>
      <c r="E889" s="43" t="s">
        <v>53</v>
      </c>
      <c r="F889" s="23">
        <f>BANKRUPTCY!E42</f>
        <v>0</v>
      </c>
      <c r="G889" s="247"/>
      <c r="H889" s="248"/>
    </row>
    <row r="890" spans="1:8" ht="18" x14ac:dyDescent="0.35">
      <c r="A890" s="242" t="s">
        <v>72</v>
      </c>
      <c r="B890" s="243"/>
      <c r="C890" s="243"/>
      <c r="D890" s="243"/>
      <c r="E890" s="243"/>
      <c r="F890" s="244"/>
      <c r="G890" s="247"/>
      <c r="H890" s="248"/>
    </row>
    <row r="891" spans="1:8" x14ac:dyDescent="0.3">
      <c r="A891" s="58" t="s">
        <v>27</v>
      </c>
      <c r="B891" s="20">
        <f>SOL!C42</f>
        <v>0</v>
      </c>
      <c r="C891" s="43" t="s">
        <v>52</v>
      </c>
      <c r="D891" s="20">
        <f>SOL!D42</f>
        <v>0</v>
      </c>
      <c r="E891" s="43" t="s">
        <v>53</v>
      </c>
      <c r="F891" s="23">
        <f>SOL!E42</f>
        <v>0</v>
      </c>
      <c r="G891" s="247"/>
      <c r="H891" s="248"/>
    </row>
    <row r="892" spans="1:8" ht="18" x14ac:dyDescent="0.35">
      <c r="A892" s="242" t="s">
        <v>73</v>
      </c>
      <c r="B892" s="243"/>
      <c r="C892" s="243"/>
      <c r="D892" s="243"/>
      <c r="E892" s="45"/>
      <c r="F892" s="44"/>
      <c r="G892" s="247"/>
      <c r="H892" s="248"/>
    </row>
    <row r="893" spans="1:8" x14ac:dyDescent="0.3">
      <c r="A893" s="58" t="s">
        <v>58</v>
      </c>
      <c r="B893" s="20">
        <f>EXEMPTIONS!C42</f>
        <v>0</v>
      </c>
      <c r="C893" s="43" t="s">
        <v>59</v>
      </c>
      <c r="D893" s="20">
        <f>EXEMPTIONS!D42</f>
        <v>0</v>
      </c>
      <c r="E893" s="24"/>
      <c r="F893" s="24"/>
      <c r="G893" s="247"/>
      <c r="H893" s="248"/>
    </row>
    <row r="894" spans="1:8" ht="18" x14ac:dyDescent="0.35">
      <c r="A894" s="242" t="s">
        <v>74</v>
      </c>
      <c r="B894" s="243"/>
      <c r="C894" s="243"/>
      <c r="D894" s="243"/>
      <c r="E894" s="45"/>
      <c r="F894" s="45"/>
      <c r="G894" s="249"/>
      <c r="H894" s="250"/>
    </row>
    <row r="895" spans="1:8" ht="15" thickBot="1" x14ac:dyDescent="0.35">
      <c r="A895" s="59" t="s">
        <v>55</v>
      </c>
      <c r="B895" s="60" t="e">
        <f>#REF!</f>
        <v>#REF!</v>
      </c>
      <c r="C895" s="61" t="s">
        <v>56</v>
      </c>
      <c r="D895" s="60" t="e">
        <f>#REF!</f>
        <v>#REF!</v>
      </c>
      <c r="E895" s="251"/>
      <c r="F895" s="252"/>
      <c r="G895" s="252"/>
      <c r="H895" s="253"/>
    </row>
    <row r="899" spans="1:8" ht="15" thickBot="1" x14ac:dyDescent="0.35">
      <c r="A899" s="167"/>
      <c r="B899" s="167"/>
      <c r="C899" s="167"/>
      <c r="D899" s="167"/>
      <c r="E899" s="167"/>
      <c r="F899" s="167"/>
      <c r="G899" s="167"/>
      <c r="H899" s="167"/>
    </row>
    <row r="900" spans="1:8" x14ac:dyDescent="0.3">
      <c r="A900" s="68" t="s">
        <v>10</v>
      </c>
      <c r="B900" s="65" t="s">
        <v>11</v>
      </c>
      <c r="C900" s="65" t="s">
        <v>64</v>
      </c>
      <c r="D900" s="65" t="s">
        <v>12</v>
      </c>
      <c r="E900" s="65" t="s">
        <v>54</v>
      </c>
      <c r="F900" s="65" t="s">
        <v>13</v>
      </c>
      <c r="G900" s="65" t="s">
        <v>14</v>
      </c>
      <c r="H900" s="67" t="s">
        <v>15</v>
      </c>
    </row>
    <row r="901" spans="1:8" ht="17.399999999999999" x14ac:dyDescent="0.35">
      <c r="A901" s="69">
        <f>'CASE DATA'!A43</f>
        <v>0</v>
      </c>
      <c r="B901" s="70">
        <f>'CASE DATA'!B43</f>
        <v>0</v>
      </c>
      <c r="C901" s="72" t="e">
        <f>'CASE DATA'!#REF!</f>
        <v>#REF!</v>
      </c>
      <c r="D901" s="72">
        <f>'CASE DATA'!C43</f>
        <v>0</v>
      </c>
      <c r="E901" s="70">
        <f>'CASE DATA'!E43</f>
        <v>0</v>
      </c>
      <c r="F901" s="70">
        <f>'CASE DATA'!F43</f>
        <v>0</v>
      </c>
      <c r="G901" s="70">
        <f>'CASE DATA'!G43</f>
        <v>0</v>
      </c>
      <c r="H901" s="71">
        <f>'CASE DATA'!H43</f>
        <v>0</v>
      </c>
    </row>
    <row r="902" spans="1:8" x14ac:dyDescent="0.3">
      <c r="A902" s="46" t="s">
        <v>17</v>
      </c>
      <c r="B902" s="25">
        <f>'CASE DATA'!I43</f>
        <v>0</v>
      </c>
      <c r="C902" s="26" t="s">
        <v>20</v>
      </c>
      <c r="D902" s="29">
        <f>'CASE DATA'!L43</f>
        <v>0</v>
      </c>
      <c r="E902" s="31" t="s">
        <v>23</v>
      </c>
      <c r="F902" s="34">
        <f>'CASE DATA'!O43</f>
        <v>0</v>
      </c>
      <c r="G902" s="36" t="s">
        <v>65</v>
      </c>
      <c r="H902" s="47">
        <f>'CASE DATA'!R43</f>
        <v>0</v>
      </c>
    </row>
    <row r="903" spans="1:8" x14ac:dyDescent="0.3">
      <c r="A903" s="48" t="s">
        <v>66</v>
      </c>
      <c r="B903" s="25">
        <f>'CASE DATA'!J43</f>
        <v>0</v>
      </c>
      <c r="C903" s="27" t="s">
        <v>21</v>
      </c>
      <c r="D903" s="29">
        <f>'CASE DATA'!M43</f>
        <v>0</v>
      </c>
      <c r="E903" s="32" t="s">
        <v>24</v>
      </c>
      <c r="F903" s="34">
        <f>'CASE DATA'!P43</f>
        <v>0</v>
      </c>
      <c r="G903" s="37" t="s">
        <v>26</v>
      </c>
      <c r="H903" s="47">
        <f>'CASE DATA'!S43</f>
        <v>0</v>
      </c>
    </row>
    <row r="904" spans="1:8" x14ac:dyDescent="0.3">
      <c r="A904" s="49" t="s">
        <v>19</v>
      </c>
      <c r="B904" s="25">
        <f>'CASE DATA'!K43</f>
        <v>0</v>
      </c>
      <c r="C904" s="28" t="s">
        <v>22</v>
      </c>
      <c r="D904" s="30">
        <f>'CASE DATA'!N43</f>
        <v>0</v>
      </c>
      <c r="E904" s="33" t="s">
        <v>25</v>
      </c>
      <c r="F904" s="35">
        <f>'CASE DATA'!Q43</f>
        <v>0</v>
      </c>
      <c r="G904" s="21"/>
      <c r="H904" s="50"/>
    </row>
    <row r="905" spans="1:8" x14ac:dyDescent="0.3">
      <c r="A905" s="51" t="s">
        <v>9</v>
      </c>
      <c r="B905" s="254">
        <f>'CASE DATA'!T43</f>
        <v>0</v>
      </c>
      <c r="C905" s="255"/>
      <c r="D905" s="255"/>
      <c r="E905" s="255"/>
      <c r="F905" s="255"/>
      <c r="G905" s="255"/>
      <c r="H905" s="256"/>
    </row>
    <row r="906" spans="1:8" ht="18" x14ac:dyDescent="0.35">
      <c r="A906" s="242" t="s">
        <v>67</v>
      </c>
      <c r="B906" s="243"/>
      <c r="C906" s="243"/>
      <c r="D906" s="243"/>
      <c r="E906" s="243"/>
      <c r="F906" s="243"/>
      <c r="G906" s="243"/>
      <c r="H906" s="257"/>
    </row>
    <row r="907" spans="1:8" ht="28.8" x14ac:dyDescent="0.3">
      <c r="A907" s="52" t="s">
        <v>37</v>
      </c>
      <c r="B907" s="38" t="s">
        <v>68</v>
      </c>
      <c r="C907" s="39" t="s">
        <v>40</v>
      </c>
      <c r="D907" s="39" t="s">
        <v>41</v>
      </c>
      <c r="E907" s="39" t="s">
        <v>42</v>
      </c>
      <c r="F907" s="40" t="s">
        <v>43</v>
      </c>
      <c r="G907" s="19" t="s">
        <v>69</v>
      </c>
      <c r="H907" s="53"/>
    </row>
    <row r="908" spans="1:8" x14ac:dyDescent="0.3">
      <c r="A908" s="54" t="str">
        <f>EXPUNGEMENT!D42</f>
        <v>NO</v>
      </c>
      <c r="B908" s="54" t="str">
        <f>EXPUNGEMENT!G42</f>
        <v>N/A</v>
      </c>
      <c r="C908" s="128" t="str">
        <f>EXPUNGEMENT!H42</f>
        <v>NO</v>
      </c>
      <c r="D908" s="128" t="str">
        <f>EXPUNGEMENT!I42</f>
        <v>N/A</v>
      </c>
      <c r="E908" s="128" t="str">
        <f>EXPUNGEMENT!J42</f>
        <v>N/A</v>
      </c>
      <c r="F908" s="128" t="str">
        <f>EXPUNGEMENT!K42</f>
        <v>N/A</v>
      </c>
      <c r="G908" s="22"/>
      <c r="H908" s="55"/>
    </row>
    <row r="909" spans="1:8" x14ac:dyDescent="0.3">
      <c r="A909" s="56" t="s">
        <v>47</v>
      </c>
      <c r="B909" s="41" t="s">
        <v>70</v>
      </c>
      <c r="C909" s="42" t="s">
        <v>41</v>
      </c>
      <c r="D909" s="42" t="s">
        <v>42</v>
      </c>
      <c r="E909" s="22"/>
      <c r="F909" s="22"/>
      <c r="G909" s="22"/>
      <c r="H909" s="55"/>
    </row>
    <row r="910" spans="1:8" x14ac:dyDescent="0.3">
      <c r="A910" s="57" t="str">
        <f>EXPUNGEMENT!R42</f>
        <v>NO</v>
      </c>
      <c r="B910" s="57" t="str">
        <f>EXPUNGEMENT!S42</f>
        <v>N/A</v>
      </c>
      <c r="C910" s="57" t="str">
        <f>EXPUNGEMENT!T42</f>
        <v>N/A</v>
      </c>
      <c r="D910" s="57" t="str">
        <f>EXPUNGEMENT!U42</f>
        <v>N/A</v>
      </c>
      <c r="E910" s="22"/>
      <c r="F910" s="22"/>
      <c r="G910" s="22"/>
      <c r="H910" s="55"/>
    </row>
    <row r="911" spans="1:8" ht="18" x14ac:dyDescent="0.35">
      <c r="A911" s="242" t="s">
        <v>71</v>
      </c>
      <c r="B911" s="243"/>
      <c r="C911" s="243"/>
      <c r="D911" s="243"/>
      <c r="E911" s="243"/>
      <c r="F911" s="244"/>
      <c r="G911" s="245">
        <v>40</v>
      </c>
      <c r="H911" s="246"/>
    </row>
    <row r="912" spans="1:8" x14ac:dyDescent="0.3">
      <c r="A912" s="58" t="s">
        <v>27</v>
      </c>
      <c r="B912" s="20">
        <f>BANKRUPTCY!C43</f>
        <v>0</v>
      </c>
      <c r="C912" s="43" t="s">
        <v>52</v>
      </c>
      <c r="D912" s="20">
        <f>BANKRUPTCY!D43</f>
        <v>0</v>
      </c>
      <c r="E912" s="43" t="s">
        <v>53</v>
      </c>
      <c r="F912" s="23">
        <f>BANKRUPTCY!E43</f>
        <v>0</v>
      </c>
      <c r="G912" s="247"/>
      <c r="H912" s="248"/>
    </row>
    <row r="913" spans="1:8" ht="18" x14ac:dyDescent="0.35">
      <c r="A913" s="242" t="s">
        <v>72</v>
      </c>
      <c r="B913" s="243"/>
      <c r="C913" s="243"/>
      <c r="D913" s="243"/>
      <c r="E913" s="243"/>
      <c r="F913" s="244"/>
      <c r="G913" s="247"/>
      <c r="H913" s="248"/>
    </row>
    <row r="914" spans="1:8" x14ac:dyDescent="0.3">
      <c r="A914" s="58" t="s">
        <v>27</v>
      </c>
      <c r="B914" s="20">
        <f>SOL!C43</f>
        <v>0</v>
      </c>
      <c r="C914" s="43" t="s">
        <v>52</v>
      </c>
      <c r="D914" s="20">
        <f>SOL!D43</f>
        <v>0</v>
      </c>
      <c r="E914" s="43" t="s">
        <v>53</v>
      </c>
      <c r="F914" s="23">
        <f>SOL!E43</f>
        <v>0</v>
      </c>
      <c r="G914" s="247"/>
      <c r="H914" s="248"/>
    </row>
    <row r="915" spans="1:8" ht="18" x14ac:dyDescent="0.35">
      <c r="A915" s="242" t="s">
        <v>73</v>
      </c>
      <c r="B915" s="243"/>
      <c r="C915" s="243"/>
      <c r="D915" s="243"/>
      <c r="E915" s="45"/>
      <c r="F915" s="44"/>
      <c r="G915" s="247"/>
      <c r="H915" s="248"/>
    </row>
    <row r="916" spans="1:8" x14ac:dyDescent="0.3">
      <c r="A916" s="58" t="s">
        <v>58</v>
      </c>
      <c r="B916" s="20">
        <f>EXEMPTIONS!C43</f>
        <v>0</v>
      </c>
      <c r="C916" s="43" t="s">
        <v>59</v>
      </c>
      <c r="D916" s="20">
        <f>EXEMPTIONS!D43</f>
        <v>0</v>
      </c>
      <c r="E916" s="24"/>
      <c r="F916" s="24"/>
      <c r="G916" s="247"/>
      <c r="H916" s="248"/>
    </row>
    <row r="917" spans="1:8" ht="18" x14ac:dyDescent="0.35">
      <c r="A917" s="242" t="s">
        <v>74</v>
      </c>
      <c r="B917" s="243"/>
      <c r="C917" s="243"/>
      <c r="D917" s="243"/>
      <c r="E917" s="45"/>
      <c r="F917" s="45"/>
      <c r="G917" s="249"/>
      <c r="H917" s="250"/>
    </row>
    <row r="918" spans="1:8" ht="15" thickBot="1" x14ac:dyDescent="0.35">
      <c r="A918" s="59" t="s">
        <v>55</v>
      </c>
      <c r="B918" s="60" t="e">
        <f>#REF!</f>
        <v>#REF!</v>
      </c>
      <c r="C918" s="61" t="s">
        <v>56</v>
      </c>
      <c r="D918" s="60" t="e">
        <f>#REF!</f>
        <v>#REF!</v>
      </c>
      <c r="E918" s="251"/>
      <c r="F918" s="252"/>
      <c r="G918" s="252"/>
      <c r="H918" s="253"/>
    </row>
    <row r="922" spans="1:8" ht="15" thickBot="1" x14ac:dyDescent="0.35">
      <c r="A922" s="167"/>
      <c r="B922" s="167"/>
      <c r="C922" s="167"/>
      <c r="D922" s="167"/>
      <c r="E922" s="167"/>
      <c r="F922" s="167"/>
      <c r="G922" s="167"/>
      <c r="H922" s="167"/>
    </row>
    <row r="923" spans="1:8" x14ac:dyDescent="0.3">
      <c r="A923" s="68" t="s">
        <v>10</v>
      </c>
      <c r="B923" s="65" t="s">
        <v>11</v>
      </c>
      <c r="C923" s="65" t="s">
        <v>64</v>
      </c>
      <c r="D923" s="65" t="s">
        <v>12</v>
      </c>
      <c r="E923" s="65" t="s">
        <v>54</v>
      </c>
      <c r="F923" s="65" t="s">
        <v>13</v>
      </c>
      <c r="G923" s="65" t="s">
        <v>14</v>
      </c>
      <c r="H923" s="67" t="s">
        <v>15</v>
      </c>
    </row>
    <row r="924" spans="1:8" ht="17.399999999999999" x14ac:dyDescent="0.35">
      <c r="A924" s="69">
        <f>'CASE DATA'!A44</f>
        <v>0</v>
      </c>
      <c r="B924" s="70">
        <f>'CASE DATA'!B44</f>
        <v>0</v>
      </c>
      <c r="C924" s="72" t="e">
        <f>'CASE DATA'!#REF!</f>
        <v>#REF!</v>
      </c>
      <c r="D924" s="72">
        <f>'CASE DATA'!C44</f>
        <v>0</v>
      </c>
      <c r="E924" s="70">
        <f>'CASE DATA'!E44</f>
        <v>0</v>
      </c>
      <c r="F924" s="70">
        <f>'CASE DATA'!F44</f>
        <v>0</v>
      </c>
      <c r="G924" s="70">
        <f>'CASE DATA'!G44</f>
        <v>0</v>
      </c>
      <c r="H924" s="71">
        <f>'CASE DATA'!H44</f>
        <v>0</v>
      </c>
    </row>
    <row r="925" spans="1:8" x14ac:dyDescent="0.3">
      <c r="A925" s="46" t="s">
        <v>17</v>
      </c>
      <c r="B925" s="25">
        <f>'CASE DATA'!I44</f>
        <v>0</v>
      </c>
      <c r="C925" s="26" t="s">
        <v>20</v>
      </c>
      <c r="D925" s="29">
        <f>'CASE DATA'!L44</f>
        <v>0</v>
      </c>
      <c r="E925" s="31" t="s">
        <v>23</v>
      </c>
      <c r="F925" s="34">
        <f>'CASE DATA'!O44</f>
        <v>0</v>
      </c>
      <c r="G925" s="36" t="s">
        <v>65</v>
      </c>
      <c r="H925" s="47">
        <f>'CASE DATA'!R44</f>
        <v>0</v>
      </c>
    </row>
    <row r="926" spans="1:8" x14ac:dyDescent="0.3">
      <c r="A926" s="48" t="s">
        <v>66</v>
      </c>
      <c r="B926" s="25">
        <f>'CASE DATA'!J44</f>
        <v>0</v>
      </c>
      <c r="C926" s="27" t="s">
        <v>21</v>
      </c>
      <c r="D926" s="29">
        <f>'CASE DATA'!M44</f>
        <v>0</v>
      </c>
      <c r="E926" s="32" t="s">
        <v>24</v>
      </c>
      <c r="F926" s="34">
        <f>'CASE DATA'!P44</f>
        <v>0</v>
      </c>
      <c r="G926" s="37" t="s">
        <v>26</v>
      </c>
      <c r="H926" s="47">
        <f>'CASE DATA'!S44</f>
        <v>0</v>
      </c>
    </row>
    <row r="927" spans="1:8" x14ac:dyDescent="0.3">
      <c r="A927" s="49" t="s">
        <v>19</v>
      </c>
      <c r="B927" s="25">
        <f>'CASE DATA'!K44</f>
        <v>0</v>
      </c>
      <c r="C927" s="28" t="s">
        <v>22</v>
      </c>
      <c r="D927" s="30">
        <f>'CASE DATA'!N44</f>
        <v>0</v>
      </c>
      <c r="E927" s="33" t="s">
        <v>25</v>
      </c>
      <c r="F927" s="35">
        <f>'CASE DATA'!Q44</f>
        <v>0</v>
      </c>
      <c r="G927" s="21"/>
      <c r="H927" s="50"/>
    </row>
    <row r="928" spans="1:8" x14ac:dyDescent="0.3">
      <c r="A928" s="51" t="s">
        <v>9</v>
      </c>
      <c r="B928" s="254">
        <f>'CASE DATA'!T44</f>
        <v>0</v>
      </c>
      <c r="C928" s="255"/>
      <c r="D928" s="255"/>
      <c r="E928" s="255"/>
      <c r="F928" s="255"/>
      <c r="G928" s="255"/>
      <c r="H928" s="256"/>
    </row>
    <row r="929" spans="1:8" ht="18" x14ac:dyDescent="0.35">
      <c r="A929" s="242" t="s">
        <v>67</v>
      </c>
      <c r="B929" s="243"/>
      <c r="C929" s="243"/>
      <c r="D929" s="243"/>
      <c r="E929" s="243"/>
      <c r="F929" s="243"/>
      <c r="G929" s="243"/>
      <c r="H929" s="257"/>
    </row>
    <row r="930" spans="1:8" ht="28.8" x14ac:dyDescent="0.3">
      <c r="A930" s="52" t="s">
        <v>37</v>
      </c>
      <c r="B930" s="38" t="s">
        <v>68</v>
      </c>
      <c r="C930" s="39" t="s">
        <v>40</v>
      </c>
      <c r="D930" s="39" t="s">
        <v>41</v>
      </c>
      <c r="E930" s="39" t="s">
        <v>42</v>
      </c>
      <c r="F930" s="40" t="s">
        <v>43</v>
      </c>
      <c r="G930" s="19" t="s">
        <v>69</v>
      </c>
      <c r="H930" s="53"/>
    </row>
    <row r="931" spans="1:8" x14ac:dyDescent="0.3">
      <c r="A931" s="54" t="str">
        <f>EXPUNGEMENT!D43</f>
        <v>NO</v>
      </c>
      <c r="B931" s="54" t="str">
        <f>EXPUNGEMENT!G43</f>
        <v>N/A</v>
      </c>
      <c r="C931" s="128" t="str">
        <f>EXPUNGEMENT!H43</f>
        <v>NO</v>
      </c>
      <c r="D931" s="128" t="str">
        <f>EXPUNGEMENT!I43</f>
        <v>N/A</v>
      </c>
      <c r="E931" s="128" t="str">
        <f>EXPUNGEMENT!J43</f>
        <v>N/A</v>
      </c>
      <c r="F931" s="128" t="str">
        <f>EXPUNGEMENT!K43</f>
        <v>N/A</v>
      </c>
      <c r="G931" s="22"/>
      <c r="H931" s="55"/>
    </row>
    <row r="932" spans="1:8" x14ac:dyDescent="0.3">
      <c r="A932" s="56" t="s">
        <v>47</v>
      </c>
      <c r="B932" s="41" t="s">
        <v>70</v>
      </c>
      <c r="C932" s="42" t="s">
        <v>41</v>
      </c>
      <c r="D932" s="42" t="s">
        <v>42</v>
      </c>
      <c r="E932" s="22"/>
      <c r="F932" s="22"/>
      <c r="G932" s="22"/>
      <c r="H932" s="55"/>
    </row>
    <row r="933" spans="1:8" x14ac:dyDescent="0.3">
      <c r="A933" s="57" t="str">
        <f>EXPUNGEMENT!R43</f>
        <v>NO</v>
      </c>
      <c r="B933" s="57" t="str">
        <f>EXPUNGEMENT!S43</f>
        <v>N/A</v>
      </c>
      <c r="C933" s="57" t="str">
        <f>EXPUNGEMENT!T43</f>
        <v>N/A</v>
      </c>
      <c r="D933" s="57" t="str">
        <f>EXPUNGEMENT!U43</f>
        <v>N/A</v>
      </c>
      <c r="E933" s="22"/>
      <c r="F933" s="22"/>
      <c r="G933" s="22"/>
      <c r="H933" s="55"/>
    </row>
    <row r="934" spans="1:8" ht="18.75" customHeight="1" x14ac:dyDescent="0.35">
      <c r="A934" s="242" t="s">
        <v>71</v>
      </c>
      <c r="B934" s="243"/>
      <c r="C934" s="243"/>
      <c r="D934" s="243"/>
      <c r="E934" s="243"/>
      <c r="F934" s="244"/>
      <c r="G934" s="245">
        <v>41</v>
      </c>
      <c r="H934" s="246"/>
    </row>
    <row r="935" spans="1:8" ht="15" customHeight="1" x14ac:dyDescent="0.3">
      <c r="A935" s="58" t="s">
        <v>27</v>
      </c>
      <c r="B935" s="20">
        <f>BANKRUPTCY!C44</f>
        <v>0</v>
      </c>
      <c r="C935" s="43" t="s">
        <v>52</v>
      </c>
      <c r="D935" s="20">
        <f>BANKRUPTCY!D44</f>
        <v>0</v>
      </c>
      <c r="E935" s="43" t="s">
        <v>53</v>
      </c>
      <c r="F935" s="23">
        <f>BANKRUPTCY!E44</f>
        <v>0</v>
      </c>
      <c r="G935" s="247"/>
      <c r="H935" s="248"/>
    </row>
    <row r="936" spans="1:8" ht="18.75" customHeight="1" x14ac:dyDescent="0.35">
      <c r="A936" s="242" t="s">
        <v>72</v>
      </c>
      <c r="B936" s="243"/>
      <c r="C936" s="243"/>
      <c r="D936" s="243"/>
      <c r="E936" s="243"/>
      <c r="F936" s="244"/>
      <c r="G936" s="247"/>
      <c r="H936" s="248"/>
    </row>
    <row r="937" spans="1:8" ht="15" customHeight="1" x14ac:dyDescent="0.3">
      <c r="A937" s="58" t="s">
        <v>27</v>
      </c>
      <c r="B937" s="20">
        <f>SOL!C44</f>
        <v>0</v>
      </c>
      <c r="C937" s="43" t="s">
        <v>52</v>
      </c>
      <c r="D937" s="20">
        <f>SOL!D44</f>
        <v>0</v>
      </c>
      <c r="E937" s="43" t="s">
        <v>53</v>
      </c>
      <c r="F937" s="23">
        <f>SOL!E44</f>
        <v>0</v>
      </c>
      <c r="G937" s="247"/>
      <c r="H937" s="248"/>
    </row>
    <row r="938" spans="1:8" ht="18.75" customHeight="1" x14ac:dyDescent="0.35">
      <c r="A938" s="242" t="s">
        <v>73</v>
      </c>
      <c r="B938" s="243"/>
      <c r="C938" s="243"/>
      <c r="D938" s="243"/>
      <c r="E938" s="45"/>
      <c r="F938" s="44"/>
      <c r="G938" s="247"/>
      <c r="H938" s="248"/>
    </row>
    <row r="939" spans="1:8" ht="15" customHeight="1" x14ac:dyDescent="0.3">
      <c r="A939" s="58" t="s">
        <v>58</v>
      </c>
      <c r="B939" s="20">
        <f>EXEMPTIONS!C44</f>
        <v>0</v>
      </c>
      <c r="C939" s="43" t="s">
        <v>59</v>
      </c>
      <c r="D939" s="20">
        <f>EXEMPTIONS!D44</f>
        <v>0</v>
      </c>
      <c r="E939" s="24"/>
      <c r="F939" s="24"/>
      <c r="G939" s="247"/>
      <c r="H939" s="248"/>
    </row>
    <row r="940" spans="1:8" ht="18.75" customHeight="1" x14ac:dyDescent="0.35">
      <c r="A940" s="242" t="s">
        <v>74</v>
      </c>
      <c r="B940" s="243"/>
      <c r="C940" s="243"/>
      <c r="D940" s="243"/>
      <c r="E940" s="45"/>
      <c r="F940" s="45"/>
      <c r="G940" s="249"/>
      <c r="H940" s="250"/>
    </row>
    <row r="941" spans="1:8" ht="15" thickBot="1" x14ac:dyDescent="0.35">
      <c r="A941" s="59" t="s">
        <v>55</v>
      </c>
      <c r="B941" s="60" t="e">
        <f>#REF!</f>
        <v>#REF!</v>
      </c>
      <c r="C941" s="61" t="s">
        <v>56</v>
      </c>
      <c r="D941" s="60" t="e">
        <f>#REF!</f>
        <v>#REF!</v>
      </c>
      <c r="E941" s="251"/>
      <c r="F941" s="252"/>
      <c r="G941" s="252"/>
      <c r="H941" s="253"/>
    </row>
    <row r="945" spans="1:8" ht="15" thickBot="1" x14ac:dyDescent="0.35">
      <c r="A945" s="167"/>
      <c r="B945" s="167"/>
      <c r="C945" s="167"/>
      <c r="D945" s="167"/>
      <c r="E945" s="167"/>
      <c r="F945" s="167"/>
      <c r="G945" s="167"/>
      <c r="H945" s="167"/>
    </row>
    <row r="946" spans="1:8" x14ac:dyDescent="0.3">
      <c r="A946" s="68" t="s">
        <v>10</v>
      </c>
      <c r="B946" s="65" t="s">
        <v>11</v>
      </c>
      <c r="C946" s="65" t="s">
        <v>64</v>
      </c>
      <c r="D946" s="65" t="s">
        <v>12</v>
      </c>
      <c r="E946" s="65" t="s">
        <v>54</v>
      </c>
      <c r="F946" s="65" t="s">
        <v>13</v>
      </c>
      <c r="G946" s="65" t="s">
        <v>14</v>
      </c>
      <c r="H946" s="67" t="s">
        <v>15</v>
      </c>
    </row>
    <row r="947" spans="1:8" ht="17.399999999999999" x14ac:dyDescent="0.35">
      <c r="A947" s="69">
        <f>'CASE DATA'!A45</f>
        <v>0</v>
      </c>
      <c r="B947" s="70">
        <f>'CASE DATA'!B45</f>
        <v>0</v>
      </c>
      <c r="C947" s="72" t="e">
        <f>'CASE DATA'!#REF!</f>
        <v>#REF!</v>
      </c>
      <c r="D947" s="72">
        <f>'CASE DATA'!C45</f>
        <v>0</v>
      </c>
      <c r="E947" s="70">
        <f>'CASE DATA'!E45</f>
        <v>0</v>
      </c>
      <c r="F947" s="70">
        <f>'CASE DATA'!F45</f>
        <v>0</v>
      </c>
      <c r="G947" s="70">
        <f>'CASE DATA'!G45</f>
        <v>0</v>
      </c>
      <c r="H947" s="71">
        <f>'CASE DATA'!H45</f>
        <v>0</v>
      </c>
    </row>
    <row r="948" spans="1:8" x14ac:dyDescent="0.3">
      <c r="A948" s="46" t="s">
        <v>17</v>
      </c>
      <c r="B948" s="25">
        <f>'CASE DATA'!I45</f>
        <v>0</v>
      </c>
      <c r="C948" s="26" t="s">
        <v>20</v>
      </c>
      <c r="D948" s="29">
        <f>'CASE DATA'!L45</f>
        <v>0</v>
      </c>
      <c r="E948" s="31" t="s">
        <v>23</v>
      </c>
      <c r="F948" s="34">
        <f>'CASE DATA'!O45</f>
        <v>0</v>
      </c>
      <c r="G948" s="36" t="s">
        <v>65</v>
      </c>
      <c r="H948" s="47">
        <f>'CASE DATA'!R45</f>
        <v>0</v>
      </c>
    </row>
    <row r="949" spans="1:8" x14ac:dyDescent="0.3">
      <c r="A949" s="48" t="s">
        <v>66</v>
      </c>
      <c r="B949" s="25">
        <f>'CASE DATA'!J45</f>
        <v>0</v>
      </c>
      <c r="C949" s="27" t="s">
        <v>21</v>
      </c>
      <c r="D949" s="29">
        <f>'CASE DATA'!M45</f>
        <v>0</v>
      </c>
      <c r="E949" s="32" t="s">
        <v>24</v>
      </c>
      <c r="F949" s="34">
        <f>'CASE DATA'!P45</f>
        <v>0</v>
      </c>
      <c r="G949" s="37" t="s">
        <v>26</v>
      </c>
      <c r="H949" s="47">
        <f>'CASE DATA'!S45</f>
        <v>0</v>
      </c>
    </row>
    <row r="950" spans="1:8" x14ac:dyDescent="0.3">
      <c r="A950" s="49" t="s">
        <v>19</v>
      </c>
      <c r="B950" s="25">
        <f>'CASE DATA'!K45</f>
        <v>0</v>
      </c>
      <c r="C950" s="28" t="s">
        <v>22</v>
      </c>
      <c r="D950" s="30">
        <f>'CASE DATA'!N45</f>
        <v>0</v>
      </c>
      <c r="E950" s="33" t="s">
        <v>25</v>
      </c>
      <c r="F950" s="35">
        <f>'CASE DATA'!Q45</f>
        <v>0</v>
      </c>
      <c r="G950" s="21"/>
      <c r="H950" s="50"/>
    </row>
    <row r="951" spans="1:8" x14ac:dyDescent="0.3">
      <c r="A951" s="51" t="s">
        <v>9</v>
      </c>
      <c r="B951" s="254">
        <f>'CASE DATA'!T45</f>
        <v>0</v>
      </c>
      <c r="C951" s="255"/>
      <c r="D951" s="255"/>
      <c r="E951" s="255"/>
      <c r="F951" s="255"/>
      <c r="G951" s="255"/>
      <c r="H951" s="256"/>
    </row>
    <row r="952" spans="1:8" ht="18" x14ac:dyDescent="0.35">
      <c r="A952" s="242" t="s">
        <v>67</v>
      </c>
      <c r="B952" s="243"/>
      <c r="C952" s="243"/>
      <c r="D952" s="243"/>
      <c r="E952" s="243"/>
      <c r="F952" s="243"/>
      <c r="G952" s="243"/>
      <c r="H952" s="257"/>
    </row>
    <row r="953" spans="1:8" ht="28.8" x14ac:dyDescent="0.3">
      <c r="A953" s="52" t="s">
        <v>37</v>
      </c>
      <c r="B953" s="38" t="s">
        <v>68</v>
      </c>
      <c r="C953" s="39" t="s">
        <v>40</v>
      </c>
      <c r="D953" s="39" t="s">
        <v>41</v>
      </c>
      <c r="E953" s="39" t="s">
        <v>42</v>
      </c>
      <c r="F953" s="40" t="s">
        <v>43</v>
      </c>
      <c r="G953" s="19" t="s">
        <v>69</v>
      </c>
      <c r="H953" s="53"/>
    </row>
    <row r="954" spans="1:8" x14ac:dyDescent="0.3">
      <c r="A954" s="54" t="str">
        <f>EXPUNGEMENT!D44</f>
        <v>NO</v>
      </c>
      <c r="B954" s="54" t="str">
        <f>EXPUNGEMENT!G44</f>
        <v>N/A</v>
      </c>
      <c r="C954" s="128" t="str">
        <f>EXPUNGEMENT!H44</f>
        <v>NO</v>
      </c>
      <c r="D954" s="128" t="str">
        <f>EXPUNGEMENT!I44</f>
        <v>N/A</v>
      </c>
      <c r="E954" s="128" t="str">
        <f>EXPUNGEMENT!J44</f>
        <v>N/A</v>
      </c>
      <c r="F954" s="128" t="str">
        <f>EXPUNGEMENT!K44</f>
        <v>N/A</v>
      </c>
      <c r="G954" s="22"/>
      <c r="H954" s="55"/>
    </row>
    <row r="955" spans="1:8" x14ac:dyDescent="0.3">
      <c r="A955" s="56" t="s">
        <v>47</v>
      </c>
      <c r="B955" s="41" t="s">
        <v>70</v>
      </c>
      <c r="C955" s="42" t="s">
        <v>41</v>
      </c>
      <c r="D955" s="42" t="s">
        <v>42</v>
      </c>
      <c r="E955" s="22"/>
      <c r="F955" s="22"/>
      <c r="G955" s="22"/>
      <c r="H955" s="55"/>
    </row>
    <row r="956" spans="1:8" x14ac:dyDescent="0.3">
      <c r="A956" s="57" t="str">
        <f>EXPUNGEMENT!R44</f>
        <v>NO</v>
      </c>
      <c r="B956" s="57" t="str">
        <f>EXPUNGEMENT!S44</f>
        <v>N/A</v>
      </c>
      <c r="C956" s="57" t="str">
        <f>EXPUNGEMENT!T44</f>
        <v>N/A</v>
      </c>
      <c r="D956" s="57" t="str">
        <f>EXPUNGEMENT!U44</f>
        <v>N/A</v>
      </c>
      <c r="E956" s="22"/>
      <c r="F956" s="22"/>
      <c r="G956" s="22"/>
      <c r="H956" s="55"/>
    </row>
    <row r="957" spans="1:8" ht="18" x14ac:dyDescent="0.35">
      <c r="A957" s="242" t="s">
        <v>71</v>
      </c>
      <c r="B957" s="243"/>
      <c r="C957" s="243"/>
      <c r="D957" s="243"/>
      <c r="E957" s="243"/>
      <c r="F957" s="244"/>
      <c r="G957" s="245">
        <v>42</v>
      </c>
      <c r="H957" s="246"/>
    </row>
    <row r="958" spans="1:8" x14ac:dyDescent="0.3">
      <c r="A958" s="58" t="s">
        <v>27</v>
      </c>
      <c r="B958" s="20">
        <f>BANKRUPTCY!C45</f>
        <v>0</v>
      </c>
      <c r="C958" s="43" t="s">
        <v>52</v>
      </c>
      <c r="D958" s="20">
        <f>BANKRUPTCY!D45</f>
        <v>0</v>
      </c>
      <c r="E958" s="43" t="s">
        <v>53</v>
      </c>
      <c r="F958" s="23">
        <f>BANKRUPTCY!E45</f>
        <v>0</v>
      </c>
      <c r="G958" s="247"/>
      <c r="H958" s="248"/>
    </row>
    <row r="959" spans="1:8" ht="18" x14ac:dyDescent="0.35">
      <c r="A959" s="242" t="s">
        <v>72</v>
      </c>
      <c r="B959" s="243"/>
      <c r="C959" s="243"/>
      <c r="D959" s="243"/>
      <c r="E959" s="243"/>
      <c r="F959" s="244"/>
      <c r="G959" s="247"/>
      <c r="H959" s="248"/>
    </row>
    <row r="960" spans="1:8" x14ac:dyDescent="0.3">
      <c r="A960" s="58" t="s">
        <v>27</v>
      </c>
      <c r="B960" s="20">
        <f>SOL!C45</f>
        <v>0</v>
      </c>
      <c r="C960" s="43" t="s">
        <v>52</v>
      </c>
      <c r="D960" s="20">
        <f>SOL!D45</f>
        <v>0</v>
      </c>
      <c r="E960" s="43" t="s">
        <v>53</v>
      </c>
      <c r="F960" s="23">
        <f>SOL!E45</f>
        <v>0</v>
      </c>
      <c r="G960" s="247"/>
      <c r="H960" s="248"/>
    </row>
    <row r="961" spans="1:8" ht="18" x14ac:dyDescent="0.35">
      <c r="A961" s="242" t="s">
        <v>73</v>
      </c>
      <c r="B961" s="243"/>
      <c r="C961" s="243"/>
      <c r="D961" s="243"/>
      <c r="E961" s="45"/>
      <c r="F961" s="44"/>
      <c r="G961" s="247"/>
      <c r="H961" s="248"/>
    </row>
    <row r="962" spans="1:8" x14ac:dyDescent="0.3">
      <c r="A962" s="58" t="s">
        <v>58</v>
      </c>
      <c r="B962" s="20">
        <f>EXEMPTIONS!C45</f>
        <v>0</v>
      </c>
      <c r="C962" s="43" t="s">
        <v>59</v>
      </c>
      <c r="D962" s="20">
        <f>EXEMPTIONS!D45</f>
        <v>0</v>
      </c>
      <c r="E962" s="24"/>
      <c r="F962" s="24"/>
      <c r="G962" s="247"/>
      <c r="H962" s="248"/>
    </row>
    <row r="963" spans="1:8" ht="18" x14ac:dyDescent="0.35">
      <c r="A963" s="242" t="s">
        <v>74</v>
      </c>
      <c r="B963" s="243"/>
      <c r="C963" s="243"/>
      <c r="D963" s="243"/>
      <c r="E963" s="45"/>
      <c r="F963" s="45"/>
      <c r="G963" s="249"/>
      <c r="H963" s="250"/>
    </row>
    <row r="964" spans="1:8" ht="15" thickBot="1" x14ac:dyDescent="0.35">
      <c r="A964" s="59" t="s">
        <v>55</v>
      </c>
      <c r="B964" s="60" t="e">
        <f>#REF!</f>
        <v>#REF!</v>
      </c>
      <c r="C964" s="61" t="s">
        <v>56</v>
      </c>
      <c r="D964" s="60" t="e">
        <f>#REF!</f>
        <v>#REF!</v>
      </c>
      <c r="E964" s="251"/>
      <c r="F964" s="252"/>
      <c r="G964" s="252"/>
      <c r="H964" s="253"/>
    </row>
    <row r="968" spans="1:8" ht="15" thickBot="1" x14ac:dyDescent="0.35">
      <c r="A968" s="167"/>
      <c r="B968" s="167"/>
      <c r="C968" s="167"/>
      <c r="D968" s="167"/>
      <c r="E968" s="167"/>
      <c r="F968" s="167"/>
      <c r="G968" s="167"/>
      <c r="H968" s="167"/>
    </row>
    <row r="969" spans="1:8" x14ac:dyDescent="0.3">
      <c r="A969" s="68" t="s">
        <v>10</v>
      </c>
      <c r="B969" s="65" t="s">
        <v>11</v>
      </c>
      <c r="C969" s="65" t="s">
        <v>64</v>
      </c>
      <c r="D969" s="65" t="s">
        <v>12</v>
      </c>
      <c r="E969" s="65" t="s">
        <v>54</v>
      </c>
      <c r="F969" s="65" t="s">
        <v>13</v>
      </c>
      <c r="G969" s="65" t="s">
        <v>14</v>
      </c>
      <c r="H969" s="67" t="s">
        <v>15</v>
      </c>
    </row>
    <row r="970" spans="1:8" ht="17.399999999999999" x14ac:dyDescent="0.35">
      <c r="A970" s="69">
        <f>'CASE DATA'!A46</f>
        <v>0</v>
      </c>
      <c r="B970" s="70">
        <f>'CASE DATA'!B46</f>
        <v>0</v>
      </c>
      <c r="C970" s="72" t="e">
        <f>'CASE DATA'!#REF!</f>
        <v>#REF!</v>
      </c>
      <c r="D970" s="72">
        <f>'CASE DATA'!C46</f>
        <v>0</v>
      </c>
      <c r="E970" s="70">
        <f>'CASE DATA'!E46</f>
        <v>0</v>
      </c>
      <c r="F970" s="70">
        <f>'CASE DATA'!F46</f>
        <v>0</v>
      </c>
      <c r="G970" s="70">
        <f>'CASE DATA'!G46</f>
        <v>0</v>
      </c>
      <c r="H970" s="71">
        <f>'CASE DATA'!H46</f>
        <v>0</v>
      </c>
    </row>
    <row r="971" spans="1:8" x14ac:dyDescent="0.3">
      <c r="A971" s="46" t="s">
        <v>17</v>
      </c>
      <c r="B971" s="25">
        <f>'CASE DATA'!I46</f>
        <v>0</v>
      </c>
      <c r="C971" s="26" t="s">
        <v>20</v>
      </c>
      <c r="D971" s="29">
        <f>'CASE DATA'!L46</f>
        <v>0</v>
      </c>
      <c r="E971" s="31" t="s">
        <v>23</v>
      </c>
      <c r="F971" s="34">
        <f>'CASE DATA'!O46</f>
        <v>0</v>
      </c>
      <c r="G971" s="36" t="s">
        <v>65</v>
      </c>
      <c r="H971" s="47">
        <f>'CASE DATA'!R46</f>
        <v>0</v>
      </c>
    </row>
    <row r="972" spans="1:8" x14ac:dyDescent="0.3">
      <c r="A972" s="48" t="s">
        <v>66</v>
      </c>
      <c r="B972" s="25">
        <f>'CASE DATA'!J46</f>
        <v>0</v>
      </c>
      <c r="C972" s="27" t="s">
        <v>21</v>
      </c>
      <c r="D972" s="29">
        <f>'CASE DATA'!M46</f>
        <v>0</v>
      </c>
      <c r="E972" s="32" t="s">
        <v>24</v>
      </c>
      <c r="F972" s="34">
        <f>'CASE DATA'!P46</f>
        <v>0</v>
      </c>
      <c r="G972" s="37" t="s">
        <v>26</v>
      </c>
      <c r="H972" s="47">
        <f>'CASE DATA'!S46</f>
        <v>0</v>
      </c>
    </row>
    <row r="973" spans="1:8" x14ac:dyDescent="0.3">
      <c r="A973" s="49" t="s">
        <v>19</v>
      </c>
      <c r="B973" s="25">
        <f>'CASE DATA'!K46</f>
        <v>0</v>
      </c>
      <c r="C973" s="28" t="s">
        <v>22</v>
      </c>
      <c r="D973" s="30">
        <f>'CASE DATA'!N46</f>
        <v>0</v>
      </c>
      <c r="E973" s="33" t="s">
        <v>25</v>
      </c>
      <c r="F973" s="35">
        <f>'CASE DATA'!Q46</f>
        <v>0</v>
      </c>
      <c r="G973" s="21"/>
      <c r="H973" s="50"/>
    </row>
    <row r="974" spans="1:8" x14ac:dyDescent="0.3">
      <c r="A974" s="51" t="s">
        <v>9</v>
      </c>
      <c r="B974" s="254">
        <f>'CASE DATA'!T46</f>
        <v>0</v>
      </c>
      <c r="C974" s="255"/>
      <c r="D974" s="255"/>
      <c r="E974" s="255"/>
      <c r="F974" s="255"/>
      <c r="G974" s="255"/>
      <c r="H974" s="256"/>
    </row>
    <row r="975" spans="1:8" ht="18" x14ac:dyDescent="0.35">
      <c r="A975" s="242" t="s">
        <v>67</v>
      </c>
      <c r="B975" s="243"/>
      <c r="C975" s="243"/>
      <c r="D975" s="243"/>
      <c r="E975" s="243"/>
      <c r="F975" s="243"/>
      <c r="G975" s="243"/>
      <c r="H975" s="257"/>
    </row>
    <row r="976" spans="1:8" ht="28.8" x14ac:dyDescent="0.3">
      <c r="A976" s="52" t="s">
        <v>37</v>
      </c>
      <c r="B976" s="38" t="s">
        <v>68</v>
      </c>
      <c r="C976" s="39" t="s">
        <v>40</v>
      </c>
      <c r="D976" s="39" t="s">
        <v>41</v>
      </c>
      <c r="E976" s="39" t="s">
        <v>42</v>
      </c>
      <c r="F976" s="40" t="s">
        <v>43</v>
      </c>
      <c r="G976" s="19" t="s">
        <v>69</v>
      </c>
      <c r="H976" s="53"/>
    </row>
    <row r="977" spans="1:8" x14ac:dyDescent="0.3">
      <c r="A977" s="54" t="str">
        <f>EXPUNGEMENT!D45</f>
        <v>NO</v>
      </c>
      <c r="B977" s="54" t="str">
        <f>EXPUNGEMENT!G45</f>
        <v>N/A</v>
      </c>
      <c r="C977" s="128" t="str">
        <f>EXPUNGEMENT!H45</f>
        <v>NO</v>
      </c>
      <c r="D977" s="128" t="str">
        <f>EXPUNGEMENT!I45</f>
        <v>N/A</v>
      </c>
      <c r="E977" s="128" t="str">
        <f>EXPUNGEMENT!J45</f>
        <v>N/A</v>
      </c>
      <c r="F977" s="128" t="str">
        <f>EXPUNGEMENT!K45</f>
        <v>N/A</v>
      </c>
      <c r="G977" s="22"/>
      <c r="H977" s="55"/>
    </row>
    <row r="978" spans="1:8" x14ac:dyDescent="0.3">
      <c r="A978" s="56" t="s">
        <v>47</v>
      </c>
      <c r="B978" s="41" t="s">
        <v>70</v>
      </c>
      <c r="C978" s="42" t="s">
        <v>41</v>
      </c>
      <c r="D978" s="42" t="s">
        <v>42</v>
      </c>
      <c r="E978" s="22"/>
      <c r="F978" s="22"/>
      <c r="G978" s="22"/>
      <c r="H978" s="55"/>
    </row>
    <row r="979" spans="1:8" x14ac:dyDescent="0.3">
      <c r="A979" s="57" t="str">
        <f>EXPUNGEMENT!R45</f>
        <v>NO</v>
      </c>
      <c r="B979" s="57" t="str">
        <f>EXPUNGEMENT!S45</f>
        <v>N/A</v>
      </c>
      <c r="C979" s="57" t="str">
        <f>EXPUNGEMENT!T45</f>
        <v>N/A</v>
      </c>
      <c r="D979" s="57" t="str">
        <f>EXPUNGEMENT!U45</f>
        <v>N/A</v>
      </c>
      <c r="E979" s="22"/>
      <c r="F979" s="22"/>
      <c r="G979" s="22"/>
      <c r="H979" s="55"/>
    </row>
    <row r="980" spans="1:8" ht="18" x14ac:dyDescent="0.35">
      <c r="A980" s="242" t="s">
        <v>71</v>
      </c>
      <c r="B980" s="243"/>
      <c r="C980" s="243"/>
      <c r="D980" s="243"/>
      <c r="E980" s="243"/>
      <c r="F980" s="244"/>
      <c r="G980" s="245">
        <v>43</v>
      </c>
      <c r="H980" s="246"/>
    </row>
    <row r="981" spans="1:8" x14ac:dyDescent="0.3">
      <c r="A981" s="58" t="s">
        <v>27</v>
      </c>
      <c r="B981" s="20">
        <f>BANKRUPTCY!C46</f>
        <v>0</v>
      </c>
      <c r="C981" s="43" t="s">
        <v>52</v>
      </c>
      <c r="D981" s="20">
        <f>BANKRUPTCY!D46</f>
        <v>0</v>
      </c>
      <c r="E981" s="43" t="s">
        <v>53</v>
      </c>
      <c r="F981" s="23">
        <f>BANKRUPTCY!E46</f>
        <v>0</v>
      </c>
      <c r="G981" s="247"/>
      <c r="H981" s="248"/>
    </row>
    <row r="982" spans="1:8" ht="18" x14ac:dyDescent="0.35">
      <c r="A982" s="242" t="s">
        <v>72</v>
      </c>
      <c r="B982" s="243"/>
      <c r="C982" s="243"/>
      <c r="D982" s="243"/>
      <c r="E982" s="243"/>
      <c r="F982" s="244"/>
      <c r="G982" s="247"/>
      <c r="H982" s="248"/>
    </row>
    <row r="983" spans="1:8" x14ac:dyDescent="0.3">
      <c r="A983" s="58" t="s">
        <v>27</v>
      </c>
      <c r="B983" s="20">
        <f>SOL!C46</f>
        <v>0</v>
      </c>
      <c r="C983" s="43" t="s">
        <v>52</v>
      </c>
      <c r="D983" s="20">
        <f>SOL!D46</f>
        <v>0</v>
      </c>
      <c r="E983" s="43" t="s">
        <v>53</v>
      </c>
      <c r="F983" s="23">
        <f>SOL!E46</f>
        <v>0</v>
      </c>
      <c r="G983" s="247"/>
      <c r="H983" s="248"/>
    </row>
    <row r="984" spans="1:8" ht="18" x14ac:dyDescent="0.35">
      <c r="A984" s="242" t="s">
        <v>73</v>
      </c>
      <c r="B984" s="243"/>
      <c r="C984" s="243"/>
      <c r="D984" s="243"/>
      <c r="E984" s="45"/>
      <c r="F984" s="44"/>
      <c r="G984" s="247"/>
      <c r="H984" s="248"/>
    </row>
    <row r="985" spans="1:8" x14ac:dyDescent="0.3">
      <c r="A985" s="58" t="s">
        <v>58</v>
      </c>
      <c r="B985" s="20">
        <f>EXEMPTIONS!C46</f>
        <v>0</v>
      </c>
      <c r="C985" s="43" t="s">
        <v>59</v>
      </c>
      <c r="D985" s="20">
        <f>EXEMPTIONS!D46</f>
        <v>0</v>
      </c>
      <c r="E985" s="24"/>
      <c r="F985" s="24"/>
      <c r="G985" s="247"/>
      <c r="H985" s="248"/>
    </row>
    <row r="986" spans="1:8" ht="18" x14ac:dyDescent="0.35">
      <c r="A986" s="242" t="s">
        <v>74</v>
      </c>
      <c r="B986" s="243"/>
      <c r="C986" s="243"/>
      <c r="D986" s="243"/>
      <c r="E986" s="45"/>
      <c r="F986" s="45"/>
      <c r="G986" s="249"/>
      <c r="H986" s="250"/>
    </row>
    <row r="987" spans="1:8" ht="15" thickBot="1" x14ac:dyDescent="0.35">
      <c r="A987" s="59" t="s">
        <v>55</v>
      </c>
      <c r="B987" s="60" t="e">
        <f>#REF!</f>
        <v>#REF!</v>
      </c>
      <c r="C987" s="61" t="s">
        <v>56</v>
      </c>
      <c r="D987" s="60" t="e">
        <f>#REF!</f>
        <v>#REF!</v>
      </c>
      <c r="E987" s="251"/>
      <c r="F987" s="252"/>
      <c r="G987" s="252"/>
      <c r="H987" s="253"/>
    </row>
    <row r="991" spans="1:8" ht="15" thickBot="1" x14ac:dyDescent="0.35">
      <c r="A991" s="167"/>
      <c r="B991" s="167"/>
      <c r="C991" s="167"/>
      <c r="D991" s="167"/>
      <c r="E991" s="167"/>
      <c r="F991" s="167"/>
      <c r="G991" s="167"/>
      <c r="H991" s="167"/>
    </row>
    <row r="992" spans="1:8" x14ac:dyDescent="0.3">
      <c r="A992" s="68" t="s">
        <v>10</v>
      </c>
      <c r="B992" s="65" t="s">
        <v>11</v>
      </c>
      <c r="C992" s="65" t="s">
        <v>64</v>
      </c>
      <c r="D992" s="65" t="s">
        <v>12</v>
      </c>
      <c r="E992" s="65" t="s">
        <v>54</v>
      </c>
      <c r="F992" s="65" t="s">
        <v>13</v>
      </c>
      <c r="G992" s="65" t="s">
        <v>14</v>
      </c>
      <c r="H992" s="67" t="s">
        <v>15</v>
      </c>
    </row>
    <row r="993" spans="1:8" ht="17.399999999999999" x14ac:dyDescent="0.35">
      <c r="A993" s="69">
        <f>'CASE DATA'!A47</f>
        <v>0</v>
      </c>
      <c r="B993" s="70">
        <f>'CASE DATA'!B47</f>
        <v>0</v>
      </c>
      <c r="C993" s="72" t="e">
        <f>'CASE DATA'!#REF!</f>
        <v>#REF!</v>
      </c>
      <c r="D993" s="72">
        <f>'CASE DATA'!C47</f>
        <v>0</v>
      </c>
      <c r="E993" s="70">
        <f>'CASE DATA'!E47</f>
        <v>0</v>
      </c>
      <c r="F993" s="70">
        <f>'CASE DATA'!F47</f>
        <v>0</v>
      </c>
      <c r="G993" s="70">
        <f>'CASE DATA'!G47</f>
        <v>0</v>
      </c>
      <c r="H993" s="71">
        <f>'CASE DATA'!H47</f>
        <v>0</v>
      </c>
    </row>
    <row r="994" spans="1:8" x14ac:dyDescent="0.3">
      <c r="A994" s="46" t="s">
        <v>17</v>
      </c>
      <c r="B994" s="25">
        <f>'CASE DATA'!I47</f>
        <v>0</v>
      </c>
      <c r="C994" s="26" t="s">
        <v>20</v>
      </c>
      <c r="D994" s="29">
        <f>'CASE DATA'!L47</f>
        <v>0</v>
      </c>
      <c r="E994" s="31" t="s">
        <v>23</v>
      </c>
      <c r="F994" s="34">
        <f>'CASE DATA'!O47</f>
        <v>0</v>
      </c>
      <c r="G994" s="36" t="s">
        <v>65</v>
      </c>
      <c r="H994" s="47">
        <f>'CASE DATA'!R47</f>
        <v>0</v>
      </c>
    </row>
    <row r="995" spans="1:8" x14ac:dyDescent="0.3">
      <c r="A995" s="48" t="s">
        <v>66</v>
      </c>
      <c r="B995" s="25">
        <f>'CASE DATA'!J47</f>
        <v>0</v>
      </c>
      <c r="C995" s="27" t="s">
        <v>21</v>
      </c>
      <c r="D995" s="29">
        <f>'CASE DATA'!M47</f>
        <v>0</v>
      </c>
      <c r="E995" s="32" t="s">
        <v>24</v>
      </c>
      <c r="F995" s="34">
        <f>'CASE DATA'!P47</f>
        <v>0</v>
      </c>
      <c r="G995" s="37" t="s">
        <v>26</v>
      </c>
      <c r="H995" s="47">
        <f>'CASE DATA'!S47</f>
        <v>0</v>
      </c>
    </row>
    <row r="996" spans="1:8" x14ac:dyDescent="0.3">
      <c r="A996" s="49" t="s">
        <v>19</v>
      </c>
      <c r="B996" s="25">
        <f>'CASE DATA'!K47</f>
        <v>0</v>
      </c>
      <c r="C996" s="28" t="s">
        <v>22</v>
      </c>
      <c r="D996" s="30">
        <f>'CASE DATA'!N47</f>
        <v>0</v>
      </c>
      <c r="E996" s="33" t="s">
        <v>25</v>
      </c>
      <c r="F996" s="35">
        <f>'CASE DATA'!Q47</f>
        <v>0</v>
      </c>
      <c r="G996" s="21"/>
      <c r="H996" s="50"/>
    </row>
    <row r="997" spans="1:8" x14ac:dyDescent="0.3">
      <c r="A997" s="51" t="s">
        <v>9</v>
      </c>
      <c r="B997" s="254">
        <f>'CASE DATA'!T47</f>
        <v>0</v>
      </c>
      <c r="C997" s="255"/>
      <c r="D997" s="255"/>
      <c r="E997" s="255"/>
      <c r="F997" s="255"/>
      <c r="G997" s="255"/>
      <c r="H997" s="256"/>
    </row>
    <row r="998" spans="1:8" ht="18" x14ac:dyDescent="0.35">
      <c r="A998" s="242" t="s">
        <v>67</v>
      </c>
      <c r="B998" s="243"/>
      <c r="C998" s="243"/>
      <c r="D998" s="243"/>
      <c r="E998" s="243"/>
      <c r="F998" s="243"/>
      <c r="G998" s="243"/>
      <c r="H998" s="257"/>
    </row>
    <row r="999" spans="1:8" ht="28.8" x14ac:dyDescent="0.3">
      <c r="A999" s="52" t="s">
        <v>37</v>
      </c>
      <c r="B999" s="38" t="s">
        <v>68</v>
      </c>
      <c r="C999" s="39" t="s">
        <v>40</v>
      </c>
      <c r="D999" s="39" t="s">
        <v>41</v>
      </c>
      <c r="E999" s="39" t="s">
        <v>42</v>
      </c>
      <c r="F999" s="40" t="s">
        <v>43</v>
      </c>
      <c r="G999" s="19" t="s">
        <v>69</v>
      </c>
      <c r="H999" s="53"/>
    </row>
    <row r="1000" spans="1:8" x14ac:dyDescent="0.3">
      <c r="A1000" s="54" t="str">
        <f>EXPUNGEMENT!D46</f>
        <v>NO</v>
      </c>
      <c r="B1000" s="54" t="str">
        <f>EXPUNGEMENT!G46</f>
        <v>N/A</v>
      </c>
      <c r="C1000" s="128" t="str">
        <f>EXPUNGEMENT!H46</f>
        <v>NO</v>
      </c>
      <c r="D1000" s="128" t="str">
        <f>EXPUNGEMENT!I46</f>
        <v>N/A</v>
      </c>
      <c r="E1000" s="128" t="str">
        <f>EXPUNGEMENT!J46</f>
        <v>N/A</v>
      </c>
      <c r="F1000" s="128" t="str">
        <f>EXPUNGEMENT!K46</f>
        <v>N/A</v>
      </c>
      <c r="G1000" s="22"/>
      <c r="H1000" s="55"/>
    </row>
    <row r="1001" spans="1:8" x14ac:dyDescent="0.3">
      <c r="A1001" s="56" t="s">
        <v>47</v>
      </c>
      <c r="B1001" s="41" t="s">
        <v>70</v>
      </c>
      <c r="C1001" s="42" t="s">
        <v>41</v>
      </c>
      <c r="D1001" s="42" t="s">
        <v>42</v>
      </c>
      <c r="E1001" s="22"/>
      <c r="F1001" s="22"/>
      <c r="G1001" s="22"/>
      <c r="H1001" s="55"/>
    </row>
    <row r="1002" spans="1:8" x14ac:dyDescent="0.3">
      <c r="A1002" s="57" t="str">
        <f>EXPUNGEMENT!R46</f>
        <v>NO</v>
      </c>
      <c r="B1002" s="57" t="str">
        <f>EXPUNGEMENT!S46</f>
        <v>N/A</v>
      </c>
      <c r="C1002" s="57" t="str">
        <f>EXPUNGEMENT!T46</f>
        <v>N/A</v>
      </c>
      <c r="D1002" s="57" t="str">
        <f>EXPUNGEMENT!U46</f>
        <v>N/A</v>
      </c>
      <c r="E1002" s="22"/>
      <c r="F1002" s="22"/>
      <c r="G1002" s="22"/>
      <c r="H1002" s="55"/>
    </row>
    <row r="1003" spans="1:8" ht="18.75" customHeight="1" x14ac:dyDescent="0.35">
      <c r="A1003" s="242" t="s">
        <v>71</v>
      </c>
      <c r="B1003" s="243"/>
      <c r="C1003" s="243"/>
      <c r="D1003" s="243"/>
      <c r="E1003" s="243"/>
      <c r="F1003" s="244"/>
      <c r="G1003" s="245">
        <v>44</v>
      </c>
      <c r="H1003" s="246"/>
    </row>
    <row r="1004" spans="1:8" ht="15" customHeight="1" x14ac:dyDescent="0.3">
      <c r="A1004" s="58" t="s">
        <v>27</v>
      </c>
      <c r="B1004" s="20">
        <f>BANKRUPTCY!C47</f>
        <v>0</v>
      </c>
      <c r="C1004" s="43" t="s">
        <v>52</v>
      </c>
      <c r="D1004" s="20">
        <f>BANKRUPTCY!D47</f>
        <v>0</v>
      </c>
      <c r="E1004" s="43" t="s">
        <v>53</v>
      </c>
      <c r="F1004" s="23">
        <f>BANKRUPTCY!E47</f>
        <v>0</v>
      </c>
      <c r="G1004" s="247"/>
      <c r="H1004" s="248"/>
    </row>
    <row r="1005" spans="1:8" ht="18.75" customHeight="1" x14ac:dyDescent="0.35">
      <c r="A1005" s="242" t="s">
        <v>72</v>
      </c>
      <c r="B1005" s="243"/>
      <c r="C1005" s="243"/>
      <c r="D1005" s="243"/>
      <c r="E1005" s="243"/>
      <c r="F1005" s="244"/>
      <c r="G1005" s="247"/>
      <c r="H1005" s="248"/>
    </row>
    <row r="1006" spans="1:8" ht="15" customHeight="1" x14ac:dyDescent="0.3">
      <c r="A1006" s="58" t="s">
        <v>27</v>
      </c>
      <c r="B1006" s="20">
        <f>SOL!C47</f>
        <v>0</v>
      </c>
      <c r="C1006" s="43" t="s">
        <v>52</v>
      </c>
      <c r="D1006" s="20">
        <f>SOL!D47</f>
        <v>0</v>
      </c>
      <c r="E1006" s="43" t="s">
        <v>53</v>
      </c>
      <c r="F1006" s="23">
        <f>SOL!E47</f>
        <v>0</v>
      </c>
      <c r="G1006" s="247"/>
      <c r="H1006" s="248"/>
    </row>
    <row r="1007" spans="1:8" ht="18.75" customHeight="1" x14ac:dyDescent="0.35">
      <c r="A1007" s="242" t="s">
        <v>73</v>
      </c>
      <c r="B1007" s="243"/>
      <c r="C1007" s="243"/>
      <c r="D1007" s="243"/>
      <c r="E1007" s="45"/>
      <c r="F1007" s="44"/>
      <c r="G1007" s="247"/>
      <c r="H1007" s="248"/>
    </row>
    <row r="1008" spans="1:8" ht="15" customHeight="1" x14ac:dyDescent="0.3">
      <c r="A1008" s="58" t="s">
        <v>58</v>
      </c>
      <c r="B1008" s="20">
        <f>EXEMPTIONS!C47</f>
        <v>0</v>
      </c>
      <c r="C1008" s="43" t="s">
        <v>59</v>
      </c>
      <c r="D1008" s="20">
        <f>EXEMPTIONS!D47</f>
        <v>0</v>
      </c>
      <c r="E1008" s="24"/>
      <c r="F1008" s="24"/>
      <c r="G1008" s="247"/>
      <c r="H1008" s="248"/>
    </row>
    <row r="1009" spans="1:8" ht="18.75" customHeight="1" x14ac:dyDescent="0.35">
      <c r="A1009" s="242" t="s">
        <v>74</v>
      </c>
      <c r="B1009" s="243"/>
      <c r="C1009" s="243"/>
      <c r="D1009" s="243"/>
      <c r="E1009" s="45"/>
      <c r="F1009" s="45"/>
      <c r="G1009" s="249"/>
      <c r="H1009" s="250"/>
    </row>
    <row r="1010" spans="1:8" ht="15" thickBot="1" x14ac:dyDescent="0.35">
      <c r="A1010" s="59" t="s">
        <v>55</v>
      </c>
      <c r="B1010" s="60" t="e">
        <f>#REF!</f>
        <v>#REF!</v>
      </c>
      <c r="C1010" s="61" t="s">
        <v>56</v>
      </c>
      <c r="D1010" s="60" t="e">
        <f>#REF!</f>
        <v>#REF!</v>
      </c>
      <c r="E1010" s="251"/>
      <c r="F1010" s="252"/>
      <c r="G1010" s="252"/>
      <c r="H1010" s="253"/>
    </row>
    <row r="1014" spans="1:8" ht="15" thickBot="1" x14ac:dyDescent="0.35">
      <c r="A1014" s="167"/>
      <c r="B1014" s="167"/>
      <c r="C1014" s="167"/>
      <c r="D1014" s="167"/>
      <c r="E1014" s="167"/>
      <c r="F1014" s="167"/>
      <c r="G1014" s="167"/>
      <c r="H1014" s="167"/>
    </row>
    <row r="1015" spans="1:8" x14ac:dyDescent="0.3">
      <c r="A1015" s="68" t="s">
        <v>10</v>
      </c>
      <c r="B1015" s="65" t="s">
        <v>11</v>
      </c>
      <c r="C1015" s="65" t="s">
        <v>64</v>
      </c>
      <c r="D1015" s="65" t="s">
        <v>12</v>
      </c>
      <c r="E1015" s="65" t="s">
        <v>54</v>
      </c>
      <c r="F1015" s="65" t="s">
        <v>13</v>
      </c>
      <c r="G1015" s="65" t="s">
        <v>14</v>
      </c>
      <c r="H1015" s="67" t="s">
        <v>15</v>
      </c>
    </row>
    <row r="1016" spans="1:8" ht="17.399999999999999" x14ac:dyDescent="0.35">
      <c r="A1016" s="69">
        <f>'CASE DATA'!A48</f>
        <v>0</v>
      </c>
      <c r="B1016" s="70">
        <f>'CASE DATA'!B48</f>
        <v>0</v>
      </c>
      <c r="C1016" s="72" t="e">
        <f>'CASE DATA'!#REF!</f>
        <v>#REF!</v>
      </c>
      <c r="D1016" s="72">
        <f>'CASE DATA'!C48</f>
        <v>0</v>
      </c>
      <c r="E1016" s="70">
        <f>'CASE DATA'!E48</f>
        <v>0</v>
      </c>
      <c r="F1016" s="70">
        <f>'CASE DATA'!F48</f>
        <v>0</v>
      </c>
      <c r="G1016" s="70">
        <f>'CASE DATA'!G48</f>
        <v>0</v>
      </c>
      <c r="H1016" s="71">
        <f>'CASE DATA'!H48</f>
        <v>0</v>
      </c>
    </row>
    <row r="1017" spans="1:8" x14ac:dyDescent="0.3">
      <c r="A1017" s="46" t="s">
        <v>17</v>
      </c>
      <c r="B1017" s="25">
        <f>'CASE DATA'!I48</f>
        <v>0</v>
      </c>
      <c r="C1017" s="26" t="s">
        <v>20</v>
      </c>
      <c r="D1017" s="29">
        <f>'CASE DATA'!L48</f>
        <v>0</v>
      </c>
      <c r="E1017" s="31" t="s">
        <v>23</v>
      </c>
      <c r="F1017" s="34">
        <f>'CASE DATA'!O48</f>
        <v>0</v>
      </c>
      <c r="G1017" s="36" t="s">
        <v>65</v>
      </c>
      <c r="H1017" s="47">
        <f>'CASE DATA'!R48</f>
        <v>0</v>
      </c>
    </row>
    <row r="1018" spans="1:8" x14ac:dyDescent="0.3">
      <c r="A1018" s="48" t="s">
        <v>66</v>
      </c>
      <c r="B1018" s="25">
        <f>'CASE DATA'!J48</f>
        <v>0</v>
      </c>
      <c r="C1018" s="27" t="s">
        <v>21</v>
      </c>
      <c r="D1018" s="29">
        <f>'CASE DATA'!M48</f>
        <v>0</v>
      </c>
      <c r="E1018" s="32" t="s">
        <v>24</v>
      </c>
      <c r="F1018" s="34">
        <f>'CASE DATA'!P48</f>
        <v>0</v>
      </c>
      <c r="G1018" s="37" t="s">
        <v>26</v>
      </c>
      <c r="H1018" s="47">
        <f>'CASE DATA'!S48</f>
        <v>0</v>
      </c>
    </row>
    <row r="1019" spans="1:8" x14ac:dyDescent="0.3">
      <c r="A1019" s="49" t="s">
        <v>19</v>
      </c>
      <c r="B1019" s="25">
        <f>'CASE DATA'!K48</f>
        <v>0</v>
      </c>
      <c r="C1019" s="28" t="s">
        <v>22</v>
      </c>
      <c r="D1019" s="30">
        <f>'CASE DATA'!N48</f>
        <v>0</v>
      </c>
      <c r="E1019" s="33" t="s">
        <v>25</v>
      </c>
      <c r="F1019" s="35">
        <f>'CASE DATA'!Q48</f>
        <v>0</v>
      </c>
      <c r="G1019" s="21"/>
      <c r="H1019" s="50"/>
    </row>
    <row r="1020" spans="1:8" x14ac:dyDescent="0.3">
      <c r="A1020" s="51" t="s">
        <v>9</v>
      </c>
      <c r="B1020" s="254">
        <f>'CASE DATA'!T48</f>
        <v>0</v>
      </c>
      <c r="C1020" s="255"/>
      <c r="D1020" s="255"/>
      <c r="E1020" s="255"/>
      <c r="F1020" s="255"/>
      <c r="G1020" s="255"/>
      <c r="H1020" s="256"/>
    </row>
    <row r="1021" spans="1:8" ht="18" x14ac:dyDescent="0.35">
      <c r="A1021" s="242" t="s">
        <v>67</v>
      </c>
      <c r="B1021" s="243"/>
      <c r="C1021" s="243"/>
      <c r="D1021" s="243"/>
      <c r="E1021" s="243"/>
      <c r="F1021" s="243"/>
      <c r="G1021" s="243"/>
      <c r="H1021" s="257"/>
    </row>
    <row r="1022" spans="1:8" ht="28.8" x14ac:dyDescent="0.3">
      <c r="A1022" s="52" t="s">
        <v>37</v>
      </c>
      <c r="B1022" s="38" t="s">
        <v>68</v>
      </c>
      <c r="C1022" s="39" t="s">
        <v>40</v>
      </c>
      <c r="D1022" s="39" t="s">
        <v>41</v>
      </c>
      <c r="E1022" s="39" t="s">
        <v>42</v>
      </c>
      <c r="F1022" s="40" t="s">
        <v>43</v>
      </c>
      <c r="G1022" s="19" t="s">
        <v>69</v>
      </c>
      <c r="H1022" s="53"/>
    </row>
    <row r="1023" spans="1:8" x14ac:dyDescent="0.3">
      <c r="A1023" s="54" t="str">
        <f>EXPUNGEMENT!D47</f>
        <v>NO</v>
      </c>
      <c r="B1023" s="54" t="str">
        <f>EXPUNGEMENT!G47</f>
        <v>N/A</v>
      </c>
      <c r="C1023" s="128" t="str">
        <f>EXPUNGEMENT!H47</f>
        <v>NO</v>
      </c>
      <c r="D1023" s="128" t="str">
        <f>EXPUNGEMENT!I47</f>
        <v>N/A</v>
      </c>
      <c r="E1023" s="128" t="str">
        <f>EXPUNGEMENT!J47</f>
        <v>N/A</v>
      </c>
      <c r="F1023" s="128" t="str">
        <f>EXPUNGEMENT!K47</f>
        <v>N/A</v>
      </c>
      <c r="G1023" s="22"/>
      <c r="H1023" s="55"/>
    </row>
    <row r="1024" spans="1:8" x14ac:dyDescent="0.3">
      <c r="A1024" s="56" t="s">
        <v>47</v>
      </c>
      <c r="B1024" s="41" t="s">
        <v>70</v>
      </c>
      <c r="C1024" s="42" t="s">
        <v>41</v>
      </c>
      <c r="D1024" s="42" t="s">
        <v>42</v>
      </c>
      <c r="E1024" s="22"/>
      <c r="F1024" s="22"/>
      <c r="G1024" s="22"/>
      <c r="H1024" s="55"/>
    </row>
    <row r="1025" spans="1:8" x14ac:dyDescent="0.3">
      <c r="A1025" s="57" t="str">
        <f>EXPUNGEMENT!R47</f>
        <v>NO</v>
      </c>
      <c r="B1025" s="57" t="str">
        <f>EXPUNGEMENT!S47</f>
        <v>N/A</v>
      </c>
      <c r="C1025" s="57" t="str">
        <f>EXPUNGEMENT!T47</f>
        <v>N/A</v>
      </c>
      <c r="D1025" s="57" t="str">
        <f>EXPUNGEMENT!U47</f>
        <v>N/A</v>
      </c>
      <c r="E1025" s="22"/>
      <c r="F1025" s="22"/>
      <c r="G1025" s="22"/>
      <c r="H1025" s="55"/>
    </row>
    <row r="1026" spans="1:8" ht="18" x14ac:dyDescent="0.35">
      <c r="A1026" s="242" t="s">
        <v>71</v>
      </c>
      <c r="B1026" s="243"/>
      <c r="C1026" s="243"/>
      <c r="D1026" s="243"/>
      <c r="E1026" s="243"/>
      <c r="F1026" s="244"/>
      <c r="G1026" s="245">
        <v>45</v>
      </c>
      <c r="H1026" s="246"/>
    </row>
    <row r="1027" spans="1:8" x14ac:dyDescent="0.3">
      <c r="A1027" s="58" t="s">
        <v>27</v>
      </c>
      <c r="B1027" s="20">
        <f>BANKRUPTCY!C48</f>
        <v>0</v>
      </c>
      <c r="C1027" s="43" t="s">
        <v>52</v>
      </c>
      <c r="D1027" s="20">
        <f>BANKRUPTCY!D48</f>
        <v>0</v>
      </c>
      <c r="E1027" s="43" t="s">
        <v>53</v>
      </c>
      <c r="F1027" s="23">
        <f>BANKRUPTCY!E48</f>
        <v>0</v>
      </c>
      <c r="G1027" s="247"/>
      <c r="H1027" s="248"/>
    </row>
    <row r="1028" spans="1:8" ht="18" x14ac:dyDescent="0.35">
      <c r="A1028" s="242" t="s">
        <v>72</v>
      </c>
      <c r="B1028" s="243"/>
      <c r="C1028" s="243"/>
      <c r="D1028" s="243"/>
      <c r="E1028" s="243"/>
      <c r="F1028" s="244"/>
      <c r="G1028" s="247"/>
      <c r="H1028" s="248"/>
    </row>
    <row r="1029" spans="1:8" x14ac:dyDescent="0.3">
      <c r="A1029" s="58" t="s">
        <v>27</v>
      </c>
      <c r="B1029" s="20">
        <f>SOL!C48</f>
        <v>0</v>
      </c>
      <c r="C1029" s="43" t="s">
        <v>52</v>
      </c>
      <c r="D1029" s="20">
        <f>SOL!D48</f>
        <v>0</v>
      </c>
      <c r="E1029" s="43" t="s">
        <v>53</v>
      </c>
      <c r="F1029" s="23">
        <f>SOL!E48</f>
        <v>0</v>
      </c>
      <c r="G1029" s="247"/>
      <c r="H1029" s="248"/>
    </row>
    <row r="1030" spans="1:8" ht="18" x14ac:dyDescent="0.35">
      <c r="A1030" s="242" t="s">
        <v>73</v>
      </c>
      <c r="B1030" s="243"/>
      <c r="C1030" s="243"/>
      <c r="D1030" s="243"/>
      <c r="E1030" s="45"/>
      <c r="F1030" s="44"/>
      <c r="G1030" s="247"/>
      <c r="H1030" s="248"/>
    </row>
    <row r="1031" spans="1:8" x14ac:dyDescent="0.3">
      <c r="A1031" s="58" t="s">
        <v>58</v>
      </c>
      <c r="B1031" s="20">
        <f>EXEMPTIONS!C48</f>
        <v>0</v>
      </c>
      <c r="C1031" s="43" t="s">
        <v>59</v>
      </c>
      <c r="D1031" s="20">
        <f>EXEMPTIONS!D48</f>
        <v>0</v>
      </c>
      <c r="E1031" s="24"/>
      <c r="F1031" s="24"/>
      <c r="G1031" s="247"/>
      <c r="H1031" s="248"/>
    </row>
    <row r="1032" spans="1:8" ht="18" x14ac:dyDescent="0.35">
      <c r="A1032" s="242" t="s">
        <v>74</v>
      </c>
      <c r="B1032" s="243"/>
      <c r="C1032" s="243"/>
      <c r="D1032" s="243"/>
      <c r="E1032" s="45"/>
      <c r="F1032" s="45"/>
      <c r="G1032" s="249"/>
      <c r="H1032" s="250"/>
    </row>
    <row r="1033" spans="1:8" ht="15" thickBot="1" x14ac:dyDescent="0.35">
      <c r="A1033" s="59" t="s">
        <v>55</v>
      </c>
      <c r="B1033" s="60" t="e">
        <f>#REF!</f>
        <v>#REF!</v>
      </c>
      <c r="C1033" s="61" t="s">
        <v>56</v>
      </c>
      <c r="D1033" s="60" t="e">
        <f>#REF!</f>
        <v>#REF!</v>
      </c>
      <c r="E1033" s="251"/>
      <c r="F1033" s="252"/>
      <c r="G1033" s="252"/>
      <c r="H1033" s="253"/>
    </row>
    <row r="1037" spans="1:8" ht="15" thickBot="1" x14ac:dyDescent="0.35">
      <c r="A1037" s="167"/>
      <c r="B1037" s="167"/>
      <c r="C1037" s="167"/>
      <c r="D1037" s="167"/>
      <c r="E1037" s="167"/>
      <c r="F1037" s="167"/>
      <c r="G1037" s="167"/>
      <c r="H1037" s="167"/>
    </row>
    <row r="1038" spans="1:8" x14ac:dyDescent="0.3">
      <c r="A1038" s="68" t="s">
        <v>10</v>
      </c>
      <c r="B1038" s="65" t="s">
        <v>11</v>
      </c>
      <c r="C1038" s="65" t="s">
        <v>64</v>
      </c>
      <c r="D1038" s="65" t="s">
        <v>12</v>
      </c>
      <c r="E1038" s="65" t="s">
        <v>54</v>
      </c>
      <c r="F1038" s="65" t="s">
        <v>13</v>
      </c>
      <c r="G1038" s="65" t="s">
        <v>14</v>
      </c>
      <c r="H1038" s="67" t="s">
        <v>15</v>
      </c>
    </row>
    <row r="1039" spans="1:8" ht="17.399999999999999" x14ac:dyDescent="0.35">
      <c r="A1039" s="69">
        <f>'CASE DATA'!A49</f>
        <v>0</v>
      </c>
      <c r="B1039" s="70">
        <f>'CASE DATA'!B49</f>
        <v>0</v>
      </c>
      <c r="C1039" s="72" t="e">
        <f>'CASE DATA'!#REF!</f>
        <v>#REF!</v>
      </c>
      <c r="D1039" s="72">
        <f>'CASE DATA'!C49</f>
        <v>0</v>
      </c>
      <c r="E1039" s="70">
        <f>'CASE DATA'!E49</f>
        <v>0</v>
      </c>
      <c r="F1039" s="70">
        <f>'CASE DATA'!F49</f>
        <v>0</v>
      </c>
      <c r="G1039" s="70">
        <f>'CASE DATA'!G49</f>
        <v>0</v>
      </c>
      <c r="H1039" s="71">
        <f>'CASE DATA'!H49</f>
        <v>0</v>
      </c>
    </row>
    <row r="1040" spans="1:8" x14ac:dyDescent="0.3">
      <c r="A1040" s="46" t="s">
        <v>17</v>
      </c>
      <c r="B1040" s="25">
        <f>'CASE DATA'!I49</f>
        <v>0</v>
      </c>
      <c r="C1040" s="26" t="s">
        <v>20</v>
      </c>
      <c r="D1040" s="29">
        <f>'CASE DATA'!L49</f>
        <v>0</v>
      </c>
      <c r="E1040" s="31" t="s">
        <v>23</v>
      </c>
      <c r="F1040" s="34">
        <f>'CASE DATA'!O49</f>
        <v>0</v>
      </c>
      <c r="G1040" s="36" t="s">
        <v>65</v>
      </c>
      <c r="H1040" s="47">
        <f>'CASE DATA'!R49</f>
        <v>0</v>
      </c>
    </row>
    <row r="1041" spans="1:8" x14ac:dyDescent="0.3">
      <c r="A1041" s="48" t="s">
        <v>66</v>
      </c>
      <c r="B1041" s="25">
        <f>'CASE DATA'!J49</f>
        <v>0</v>
      </c>
      <c r="C1041" s="27" t="s">
        <v>21</v>
      </c>
      <c r="D1041" s="29">
        <f>'CASE DATA'!M49</f>
        <v>0</v>
      </c>
      <c r="E1041" s="32" t="s">
        <v>24</v>
      </c>
      <c r="F1041" s="34">
        <f>'CASE DATA'!P49</f>
        <v>0</v>
      </c>
      <c r="G1041" s="37" t="s">
        <v>26</v>
      </c>
      <c r="H1041" s="47">
        <f>'CASE DATA'!S49</f>
        <v>0</v>
      </c>
    </row>
    <row r="1042" spans="1:8" x14ac:dyDescent="0.3">
      <c r="A1042" s="49" t="s">
        <v>19</v>
      </c>
      <c r="B1042" s="25">
        <f>'CASE DATA'!K49</f>
        <v>0</v>
      </c>
      <c r="C1042" s="28" t="s">
        <v>22</v>
      </c>
      <c r="D1042" s="30">
        <f>'CASE DATA'!N49</f>
        <v>0</v>
      </c>
      <c r="E1042" s="33" t="s">
        <v>25</v>
      </c>
      <c r="F1042" s="35">
        <f>'CASE DATA'!Q49</f>
        <v>0</v>
      </c>
      <c r="G1042" s="21"/>
      <c r="H1042" s="50"/>
    </row>
    <row r="1043" spans="1:8" x14ac:dyDescent="0.3">
      <c r="A1043" s="51" t="s">
        <v>9</v>
      </c>
      <c r="B1043" s="254">
        <f>'CASE DATA'!T49</f>
        <v>0</v>
      </c>
      <c r="C1043" s="255"/>
      <c r="D1043" s="255"/>
      <c r="E1043" s="255"/>
      <c r="F1043" s="255"/>
      <c r="G1043" s="255"/>
      <c r="H1043" s="256"/>
    </row>
    <row r="1044" spans="1:8" ht="18" x14ac:dyDescent="0.35">
      <c r="A1044" s="242" t="s">
        <v>67</v>
      </c>
      <c r="B1044" s="243"/>
      <c r="C1044" s="243"/>
      <c r="D1044" s="243"/>
      <c r="E1044" s="243"/>
      <c r="F1044" s="243"/>
      <c r="G1044" s="243"/>
      <c r="H1044" s="257"/>
    </row>
    <row r="1045" spans="1:8" ht="28.8" x14ac:dyDescent="0.3">
      <c r="A1045" s="52" t="s">
        <v>37</v>
      </c>
      <c r="B1045" s="38" t="s">
        <v>68</v>
      </c>
      <c r="C1045" s="39" t="s">
        <v>40</v>
      </c>
      <c r="D1045" s="39" t="s">
        <v>41</v>
      </c>
      <c r="E1045" s="39" t="s">
        <v>42</v>
      </c>
      <c r="F1045" s="40" t="s">
        <v>43</v>
      </c>
      <c r="G1045" s="19" t="s">
        <v>69</v>
      </c>
      <c r="H1045" s="53"/>
    </row>
    <row r="1046" spans="1:8" x14ac:dyDescent="0.3">
      <c r="A1046" s="54" t="str">
        <f>EXPUNGEMENT!D48</f>
        <v>NO</v>
      </c>
      <c r="B1046" s="54" t="str">
        <f>EXPUNGEMENT!G48</f>
        <v>N/A</v>
      </c>
      <c r="C1046" s="128" t="str">
        <f>EXPUNGEMENT!H48</f>
        <v>NO</v>
      </c>
      <c r="D1046" s="128" t="str">
        <f>EXPUNGEMENT!I48</f>
        <v>N/A</v>
      </c>
      <c r="E1046" s="128" t="str">
        <f>EXPUNGEMENT!J48</f>
        <v>N/A</v>
      </c>
      <c r="F1046" s="128" t="str">
        <f>EXPUNGEMENT!K48</f>
        <v>N/A</v>
      </c>
      <c r="G1046" s="22"/>
      <c r="H1046" s="55"/>
    </row>
    <row r="1047" spans="1:8" x14ac:dyDescent="0.3">
      <c r="A1047" s="56" t="s">
        <v>47</v>
      </c>
      <c r="B1047" s="41" t="s">
        <v>70</v>
      </c>
      <c r="C1047" s="42" t="s">
        <v>41</v>
      </c>
      <c r="D1047" s="42" t="s">
        <v>42</v>
      </c>
      <c r="E1047" s="22"/>
      <c r="F1047" s="22"/>
      <c r="G1047" s="22"/>
      <c r="H1047" s="55"/>
    </row>
    <row r="1048" spans="1:8" x14ac:dyDescent="0.3">
      <c r="A1048" s="57" t="str">
        <f>EXPUNGEMENT!R48</f>
        <v>NO</v>
      </c>
      <c r="B1048" s="57" t="str">
        <f>EXPUNGEMENT!S48</f>
        <v>N/A</v>
      </c>
      <c r="C1048" s="57" t="str">
        <f>EXPUNGEMENT!T48</f>
        <v>N/A</v>
      </c>
      <c r="D1048" s="57" t="str">
        <f>EXPUNGEMENT!U48</f>
        <v>N/A</v>
      </c>
      <c r="E1048" s="22"/>
      <c r="F1048" s="22"/>
      <c r="G1048" s="22"/>
      <c r="H1048" s="55"/>
    </row>
    <row r="1049" spans="1:8" ht="18" x14ac:dyDescent="0.35">
      <c r="A1049" s="242" t="s">
        <v>71</v>
      </c>
      <c r="B1049" s="243"/>
      <c r="C1049" s="243"/>
      <c r="D1049" s="243"/>
      <c r="E1049" s="243"/>
      <c r="F1049" s="244"/>
      <c r="G1049" s="245">
        <v>46</v>
      </c>
      <c r="H1049" s="246"/>
    </row>
    <row r="1050" spans="1:8" x14ac:dyDescent="0.3">
      <c r="A1050" s="58" t="s">
        <v>27</v>
      </c>
      <c r="B1050" s="20">
        <f>BANKRUPTCY!C49</f>
        <v>0</v>
      </c>
      <c r="C1050" s="43" t="s">
        <v>52</v>
      </c>
      <c r="D1050" s="20">
        <f>BANKRUPTCY!D49</f>
        <v>0</v>
      </c>
      <c r="E1050" s="43" t="s">
        <v>53</v>
      </c>
      <c r="F1050" s="23">
        <f>BANKRUPTCY!E49</f>
        <v>0</v>
      </c>
      <c r="G1050" s="247"/>
      <c r="H1050" s="248"/>
    </row>
    <row r="1051" spans="1:8" ht="18" x14ac:dyDescent="0.35">
      <c r="A1051" s="242" t="s">
        <v>72</v>
      </c>
      <c r="B1051" s="243"/>
      <c r="C1051" s="243"/>
      <c r="D1051" s="243"/>
      <c r="E1051" s="243"/>
      <c r="F1051" s="244"/>
      <c r="G1051" s="247"/>
      <c r="H1051" s="248"/>
    </row>
    <row r="1052" spans="1:8" x14ac:dyDescent="0.3">
      <c r="A1052" s="58" t="s">
        <v>27</v>
      </c>
      <c r="B1052" s="20">
        <f>SOL!C49</f>
        <v>0</v>
      </c>
      <c r="C1052" s="43" t="s">
        <v>52</v>
      </c>
      <c r="D1052" s="20">
        <f>SOL!D49</f>
        <v>0</v>
      </c>
      <c r="E1052" s="43" t="s">
        <v>53</v>
      </c>
      <c r="F1052" s="23">
        <f>SOL!E49</f>
        <v>0</v>
      </c>
      <c r="G1052" s="247"/>
      <c r="H1052" s="248"/>
    </row>
    <row r="1053" spans="1:8" ht="18" x14ac:dyDescent="0.35">
      <c r="A1053" s="242" t="s">
        <v>73</v>
      </c>
      <c r="B1053" s="243"/>
      <c r="C1053" s="243"/>
      <c r="D1053" s="243"/>
      <c r="E1053" s="45"/>
      <c r="F1053" s="44"/>
      <c r="G1053" s="247"/>
      <c r="H1053" s="248"/>
    </row>
    <row r="1054" spans="1:8" x14ac:dyDescent="0.3">
      <c r="A1054" s="58" t="s">
        <v>58</v>
      </c>
      <c r="B1054" s="20">
        <f>EXEMPTIONS!C49</f>
        <v>0</v>
      </c>
      <c r="C1054" s="43" t="s">
        <v>59</v>
      </c>
      <c r="D1054" s="20">
        <f>EXEMPTIONS!D49</f>
        <v>0</v>
      </c>
      <c r="E1054" s="24"/>
      <c r="F1054" s="24"/>
      <c r="G1054" s="247"/>
      <c r="H1054" s="248"/>
    </row>
    <row r="1055" spans="1:8" ht="18" x14ac:dyDescent="0.35">
      <c r="A1055" s="242" t="s">
        <v>74</v>
      </c>
      <c r="B1055" s="243"/>
      <c r="C1055" s="243"/>
      <c r="D1055" s="243"/>
      <c r="E1055" s="45"/>
      <c r="F1055" s="45"/>
      <c r="G1055" s="249"/>
      <c r="H1055" s="250"/>
    </row>
    <row r="1056" spans="1:8" ht="15" thickBot="1" x14ac:dyDescent="0.35">
      <c r="A1056" s="59" t="s">
        <v>55</v>
      </c>
      <c r="B1056" s="60" t="e">
        <f>#REF!</f>
        <v>#REF!</v>
      </c>
      <c r="C1056" s="61" t="s">
        <v>56</v>
      </c>
      <c r="D1056" s="60" t="e">
        <f>#REF!</f>
        <v>#REF!</v>
      </c>
      <c r="E1056" s="251"/>
      <c r="F1056" s="252"/>
      <c r="G1056" s="252"/>
      <c r="H1056" s="253"/>
    </row>
    <row r="1060" spans="1:8" ht="15" thickBot="1" x14ac:dyDescent="0.35">
      <c r="A1060" s="167"/>
      <c r="B1060" s="167"/>
      <c r="C1060" s="167"/>
      <c r="D1060" s="167"/>
      <c r="E1060" s="167"/>
      <c r="F1060" s="167"/>
      <c r="G1060" s="167"/>
      <c r="H1060" s="167"/>
    </row>
    <row r="1061" spans="1:8" x14ac:dyDescent="0.3">
      <c r="A1061" s="68" t="s">
        <v>10</v>
      </c>
      <c r="B1061" s="65" t="s">
        <v>11</v>
      </c>
      <c r="C1061" s="65" t="s">
        <v>64</v>
      </c>
      <c r="D1061" s="65" t="s">
        <v>12</v>
      </c>
      <c r="E1061" s="65" t="s">
        <v>54</v>
      </c>
      <c r="F1061" s="65" t="s">
        <v>13</v>
      </c>
      <c r="G1061" s="65" t="s">
        <v>14</v>
      </c>
      <c r="H1061" s="67" t="s">
        <v>15</v>
      </c>
    </row>
    <row r="1062" spans="1:8" ht="17.399999999999999" x14ac:dyDescent="0.35">
      <c r="A1062" s="69">
        <f>'CASE DATA'!A50</f>
        <v>0</v>
      </c>
      <c r="B1062" s="70">
        <f>'CASE DATA'!B50</f>
        <v>0</v>
      </c>
      <c r="C1062" s="72" t="e">
        <f>'CASE DATA'!#REF!</f>
        <v>#REF!</v>
      </c>
      <c r="D1062" s="72">
        <f>'CASE DATA'!C50</f>
        <v>0</v>
      </c>
      <c r="E1062" s="70">
        <f>'CASE DATA'!E50</f>
        <v>0</v>
      </c>
      <c r="F1062" s="70">
        <f>'CASE DATA'!F50</f>
        <v>0</v>
      </c>
      <c r="G1062" s="70">
        <f>'CASE DATA'!G50</f>
        <v>0</v>
      </c>
      <c r="H1062" s="71">
        <f>'CASE DATA'!H50</f>
        <v>0</v>
      </c>
    </row>
    <row r="1063" spans="1:8" x14ac:dyDescent="0.3">
      <c r="A1063" s="46" t="s">
        <v>17</v>
      </c>
      <c r="B1063" s="25">
        <f>'CASE DATA'!I50</f>
        <v>0</v>
      </c>
      <c r="C1063" s="26" t="s">
        <v>20</v>
      </c>
      <c r="D1063" s="29">
        <f>'CASE DATA'!L50</f>
        <v>0</v>
      </c>
      <c r="E1063" s="31" t="s">
        <v>23</v>
      </c>
      <c r="F1063" s="34">
        <f>'CASE DATA'!O50</f>
        <v>0</v>
      </c>
      <c r="G1063" s="36" t="s">
        <v>65</v>
      </c>
      <c r="H1063" s="47">
        <f>'CASE DATA'!R50</f>
        <v>0</v>
      </c>
    </row>
    <row r="1064" spans="1:8" x14ac:dyDescent="0.3">
      <c r="A1064" s="48" t="s">
        <v>66</v>
      </c>
      <c r="B1064" s="25">
        <f>'CASE DATA'!J50</f>
        <v>0</v>
      </c>
      <c r="C1064" s="27" t="s">
        <v>21</v>
      </c>
      <c r="D1064" s="29">
        <f>'CASE DATA'!M50</f>
        <v>0</v>
      </c>
      <c r="E1064" s="32" t="s">
        <v>24</v>
      </c>
      <c r="F1064" s="34">
        <f>'CASE DATA'!P50</f>
        <v>0</v>
      </c>
      <c r="G1064" s="37" t="s">
        <v>26</v>
      </c>
      <c r="H1064" s="47">
        <f>'CASE DATA'!S50</f>
        <v>0</v>
      </c>
    </row>
    <row r="1065" spans="1:8" x14ac:dyDescent="0.3">
      <c r="A1065" s="49" t="s">
        <v>19</v>
      </c>
      <c r="B1065" s="25">
        <f>'CASE DATA'!K50</f>
        <v>0</v>
      </c>
      <c r="C1065" s="28" t="s">
        <v>22</v>
      </c>
      <c r="D1065" s="30">
        <f>'CASE DATA'!N50</f>
        <v>0</v>
      </c>
      <c r="E1065" s="33" t="s">
        <v>25</v>
      </c>
      <c r="F1065" s="35">
        <f>'CASE DATA'!Q50</f>
        <v>0</v>
      </c>
      <c r="G1065" s="21"/>
      <c r="H1065" s="50"/>
    </row>
    <row r="1066" spans="1:8" x14ac:dyDescent="0.3">
      <c r="A1066" s="51" t="s">
        <v>9</v>
      </c>
      <c r="B1066" s="254">
        <f>'CASE DATA'!T50</f>
        <v>0</v>
      </c>
      <c r="C1066" s="255"/>
      <c r="D1066" s="255"/>
      <c r="E1066" s="255"/>
      <c r="F1066" s="255"/>
      <c r="G1066" s="255"/>
      <c r="H1066" s="256"/>
    </row>
    <row r="1067" spans="1:8" ht="18" x14ac:dyDescent="0.35">
      <c r="A1067" s="242" t="s">
        <v>67</v>
      </c>
      <c r="B1067" s="243"/>
      <c r="C1067" s="243"/>
      <c r="D1067" s="243"/>
      <c r="E1067" s="243"/>
      <c r="F1067" s="243"/>
      <c r="G1067" s="243"/>
      <c r="H1067" s="257"/>
    </row>
    <row r="1068" spans="1:8" ht="28.8" x14ac:dyDescent="0.3">
      <c r="A1068" s="52" t="s">
        <v>37</v>
      </c>
      <c r="B1068" s="38" t="s">
        <v>68</v>
      </c>
      <c r="C1068" s="39" t="s">
        <v>40</v>
      </c>
      <c r="D1068" s="39" t="s">
        <v>41</v>
      </c>
      <c r="E1068" s="39" t="s">
        <v>42</v>
      </c>
      <c r="F1068" s="40" t="s">
        <v>43</v>
      </c>
      <c r="G1068" s="19" t="s">
        <v>69</v>
      </c>
      <c r="H1068" s="53"/>
    </row>
    <row r="1069" spans="1:8" x14ac:dyDescent="0.3">
      <c r="A1069" s="54" t="str">
        <f>EXPUNGEMENT!D49</f>
        <v>NO</v>
      </c>
      <c r="B1069" s="54" t="str">
        <f>EXPUNGEMENT!G49</f>
        <v>N/A</v>
      </c>
      <c r="C1069" s="128" t="str">
        <f>EXPUNGEMENT!H49</f>
        <v>NO</v>
      </c>
      <c r="D1069" s="128" t="str">
        <f>EXPUNGEMENT!I49</f>
        <v>N/A</v>
      </c>
      <c r="E1069" s="128" t="str">
        <f>EXPUNGEMENT!J49</f>
        <v>N/A</v>
      </c>
      <c r="F1069" s="128" t="str">
        <f>EXPUNGEMENT!K49</f>
        <v>N/A</v>
      </c>
      <c r="G1069" s="22"/>
      <c r="H1069" s="55"/>
    </row>
    <row r="1070" spans="1:8" x14ac:dyDescent="0.3">
      <c r="A1070" s="56" t="s">
        <v>47</v>
      </c>
      <c r="B1070" s="41" t="s">
        <v>70</v>
      </c>
      <c r="C1070" s="42" t="s">
        <v>41</v>
      </c>
      <c r="D1070" s="42" t="s">
        <v>42</v>
      </c>
      <c r="E1070" s="22"/>
      <c r="F1070" s="22"/>
      <c r="G1070" s="22"/>
      <c r="H1070" s="55"/>
    </row>
    <row r="1071" spans="1:8" x14ac:dyDescent="0.3">
      <c r="A1071" s="57" t="str">
        <f>EXPUNGEMENT!R49</f>
        <v>NO</v>
      </c>
      <c r="B1071" s="57" t="str">
        <f>EXPUNGEMENT!S49</f>
        <v>N/A</v>
      </c>
      <c r="C1071" s="57" t="str">
        <f>EXPUNGEMENT!T49</f>
        <v>N/A</v>
      </c>
      <c r="D1071" s="57" t="str">
        <f>EXPUNGEMENT!U49</f>
        <v>N/A</v>
      </c>
      <c r="E1071" s="22"/>
      <c r="F1071" s="22"/>
      <c r="G1071" s="22"/>
      <c r="H1071" s="55"/>
    </row>
    <row r="1072" spans="1:8" ht="18.75" customHeight="1" x14ac:dyDescent="0.35">
      <c r="A1072" s="242" t="s">
        <v>71</v>
      </c>
      <c r="B1072" s="243"/>
      <c r="C1072" s="243"/>
      <c r="D1072" s="243"/>
      <c r="E1072" s="243"/>
      <c r="F1072" s="244"/>
      <c r="G1072" s="245">
        <v>47</v>
      </c>
      <c r="H1072" s="246"/>
    </row>
    <row r="1073" spans="1:8" ht="15" customHeight="1" x14ac:dyDescent="0.3">
      <c r="A1073" s="58" t="s">
        <v>27</v>
      </c>
      <c r="B1073" s="20">
        <f>BANKRUPTCY!C50</f>
        <v>0</v>
      </c>
      <c r="C1073" s="43" t="s">
        <v>52</v>
      </c>
      <c r="D1073" s="20">
        <f>BANKRUPTCY!D50</f>
        <v>0</v>
      </c>
      <c r="E1073" s="43" t="s">
        <v>53</v>
      </c>
      <c r="F1073" s="23">
        <f>BANKRUPTCY!E50</f>
        <v>0</v>
      </c>
      <c r="G1073" s="247"/>
      <c r="H1073" s="248"/>
    </row>
    <row r="1074" spans="1:8" ht="18.75" customHeight="1" x14ac:dyDescent="0.35">
      <c r="A1074" s="242" t="s">
        <v>72</v>
      </c>
      <c r="B1074" s="243"/>
      <c r="C1074" s="243"/>
      <c r="D1074" s="243"/>
      <c r="E1074" s="243"/>
      <c r="F1074" s="244"/>
      <c r="G1074" s="247"/>
      <c r="H1074" s="248"/>
    </row>
    <row r="1075" spans="1:8" ht="15" customHeight="1" x14ac:dyDescent="0.3">
      <c r="A1075" s="58" t="s">
        <v>27</v>
      </c>
      <c r="B1075" s="20">
        <f>SOL!C50</f>
        <v>0</v>
      </c>
      <c r="C1075" s="43" t="s">
        <v>52</v>
      </c>
      <c r="D1075" s="20">
        <f>SOL!D50</f>
        <v>0</v>
      </c>
      <c r="E1075" s="43" t="s">
        <v>53</v>
      </c>
      <c r="F1075" s="23">
        <f>SOL!E50</f>
        <v>0</v>
      </c>
      <c r="G1075" s="247"/>
      <c r="H1075" s="248"/>
    </row>
    <row r="1076" spans="1:8" ht="18.75" customHeight="1" x14ac:dyDescent="0.35">
      <c r="A1076" s="242" t="s">
        <v>73</v>
      </c>
      <c r="B1076" s="243"/>
      <c r="C1076" s="243"/>
      <c r="D1076" s="243"/>
      <c r="E1076" s="45"/>
      <c r="F1076" s="44"/>
      <c r="G1076" s="247"/>
      <c r="H1076" s="248"/>
    </row>
    <row r="1077" spans="1:8" ht="15" customHeight="1" x14ac:dyDescent="0.3">
      <c r="A1077" s="58" t="s">
        <v>58</v>
      </c>
      <c r="B1077" s="20">
        <f>EXEMPTIONS!C50</f>
        <v>0</v>
      </c>
      <c r="C1077" s="43" t="s">
        <v>59</v>
      </c>
      <c r="D1077" s="20">
        <f>EXEMPTIONS!D50</f>
        <v>0</v>
      </c>
      <c r="E1077" s="24"/>
      <c r="F1077" s="24"/>
      <c r="G1077" s="247"/>
      <c r="H1077" s="248"/>
    </row>
    <row r="1078" spans="1:8" ht="18.75" customHeight="1" x14ac:dyDescent="0.35">
      <c r="A1078" s="242" t="s">
        <v>74</v>
      </c>
      <c r="B1078" s="243"/>
      <c r="C1078" s="243"/>
      <c r="D1078" s="243"/>
      <c r="E1078" s="45"/>
      <c r="F1078" s="45"/>
      <c r="G1078" s="249"/>
      <c r="H1078" s="250"/>
    </row>
    <row r="1079" spans="1:8" ht="15" thickBot="1" x14ac:dyDescent="0.35">
      <c r="A1079" s="59" t="s">
        <v>55</v>
      </c>
      <c r="B1079" s="60" t="e">
        <f>#REF!</f>
        <v>#REF!</v>
      </c>
      <c r="C1079" s="61" t="s">
        <v>56</v>
      </c>
      <c r="D1079" s="60" t="e">
        <f>#REF!</f>
        <v>#REF!</v>
      </c>
      <c r="E1079" s="251"/>
      <c r="F1079" s="252"/>
      <c r="G1079" s="252"/>
      <c r="H1079" s="253"/>
    </row>
    <row r="1083" spans="1:8" ht="15" thickBot="1" x14ac:dyDescent="0.35">
      <c r="A1083" s="167"/>
      <c r="B1083" s="167"/>
      <c r="C1083" s="167"/>
      <c r="D1083" s="167"/>
      <c r="E1083" s="167"/>
      <c r="F1083" s="167"/>
      <c r="G1083" s="167"/>
      <c r="H1083" s="167"/>
    </row>
    <row r="1084" spans="1:8" x14ac:dyDescent="0.3">
      <c r="A1084" s="68" t="s">
        <v>10</v>
      </c>
      <c r="B1084" s="65" t="s">
        <v>11</v>
      </c>
      <c r="C1084" s="65" t="s">
        <v>64</v>
      </c>
      <c r="D1084" s="65" t="s">
        <v>12</v>
      </c>
      <c r="E1084" s="65" t="s">
        <v>54</v>
      </c>
      <c r="F1084" s="65" t="s">
        <v>13</v>
      </c>
      <c r="G1084" s="65" t="s">
        <v>14</v>
      </c>
      <c r="H1084" s="67" t="s">
        <v>15</v>
      </c>
    </row>
    <row r="1085" spans="1:8" ht="17.399999999999999" x14ac:dyDescent="0.35">
      <c r="A1085" s="69">
        <f>'CASE DATA'!A51</f>
        <v>0</v>
      </c>
      <c r="B1085" s="70">
        <f>'CASE DATA'!B51</f>
        <v>0</v>
      </c>
      <c r="C1085" s="72" t="e">
        <f>'CASE DATA'!#REF!</f>
        <v>#REF!</v>
      </c>
      <c r="D1085" s="72">
        <f>'CASE DATA'!C51</f>
        <v>0</v>
      </c>
      <c r="E1085" s="70">
        <f>'CASE DATA'!E51</f>
        <v>0</v>
      </c>
      <c r="F1085" s="70">
        <f>'CASE DATA'!F51</f>
        <v>0</v>
      </c>
      <c r="G1085" s="70">
        <f>'CASE DATA'!G51</f>
        <v>0</v>
      </c>
      <c r="H1085" s="71">
        <f>'CASE DATA'!H51</f>
        <v>0</v>
      </c>
    </row>
    <row r="1086" spans="1:8" x14ac:dyDescent="0.3">
      <c r="A1086" s="46" t="s">
        <v>17</v>
      </c>
      <c r="B1086" s="25">
        <f>'CASE DATA'!I51</f>
        <v>0</v>
      </c>
      <c r="C1086" s="26" t="s">
        <v>20</v>
      </c>
      <c r="D1086" s="29">
        <f>'CASE DATA'!L51</f>
        <v>0</v>
      </c>
      <c r="E1086" s="31" t="s">
        <v>23</v>
      </c>
      <c r="F1086" s="34">
        <f>'CASE DATA'!O51</f>
        <v>0</v>
      </c>
      <c r="G1086" s="36" t="s">
        <v>65</v>
      </c>
      <c r="H1086" s="47">
        <f>'CASE DATA'!R51</f>
        <v>0</v>
      </c>
    </row>
    <row r="1087" spans="1:8" x14ac:dyDescent="0.3">
      <c r="A1087" s="48" t="s">
        <v>66</v>
      </c>
      <c r="B1087" s="25">
        <f>'CASE DATA'!J51</f>
        <v>0</v>
      </c>
      <c r="C1087" s="27" t="s">
        <v>21</v>
      </c>
      <c r="D1087" s="29">
        <f>'CASE DATA'!M51</f>
        <v>0</v>
      </c>
      <c r="E1087" s="32" t="s">
        <v>24</v>
      </c>
      <c r="F1087" s="34">
        <f>'CASE DATA'!P51</f>
        <v>0</v>
      </c>
      <c r="G1087" s="37" t="s">
        <v>26</v>
      </c>
      <c r="H1087" s="47">
        <f>'CASE DATA'!S51</f>
        <v>0</v>
      </c>
    </row>
    <row r="1088" spans="1:8" x14ac:dyDescent="0.3">
      <c r="A1088" s="49" t="s">
        <v>19</v>
      </c>
      <c r="B1088" s="25">
        <f>'CASE DATA'!K51</f>
        <v>0</v>
      </c>
      <c r="C1088" s="28" t="s">
        <v>22</v>
      </c>
      <c r="D1088" s="30">
        <f>'CASE DATA'!N51</f>
        <v>0</v>
      </c>
      <c r="E1088" s="33" t="s">
        <v>25</v>
      </c>
      <c r="F1088" s="35">
        <f>'CASE DATA'!Q51</f>
        <v>0</v>
      </c>
      <c r="G1088" s="21"/>
      <c r="H1088" s="50"/>
    </row>
    <row r="1089" spans="1:8" x14ac:dyDescent="0.3">
      <c r="A1089" s="51" t="s">
        <v>9</v>
      </c>
      <c r="B1089" s="254">
        <f>'CASE DATA'!T51</f>
        <v>0</v>
      </c>
      <c r="C1089" s="255"/>
      <c r="D1089" s="255"/>
      <c r="E1089" s="255"/>
      <c r="F1089" s="255"/>
      <c r="G1089" s="255"/>
      <c r="H1089" s="256"/>
    </row>
    <row r="1090" spans="1:8" ht="18" x14ac:dyDescent="0.35">
      <c r="A1090" s="242" t="s">
        <v>67</v>
      </c>
      <c r="B1090" s="243"/>
      <c r="C1090" s="243"/>
      <c r="D1090" s="243"/>
      <c r="E1090" s="243"/>
      <c r="F1090" s="243"/>
      <c r="G1090" s="243"/>
      <c r="H1090" s="257"/>
    </row>
    <row r="1091" spans="1:8" ht="28.8" x14ac:dyDescent="0.3">
      <c r="A1091" s="52" t="s">
        <v>37</v>
      </c>
      <c r="B1091" s="38" t="s">
        <v>68</v>
      </c>
      <c r="C1091" s="39" t="s">
        <v>40</v>
      </c>
      <c r="D1091" s="39" t="s">
        <v>41</v>
      </c>
      <c r="E1091" s="39" t="s">
        <v>42</v>
      </c>
      <c r="F1091" s="40" t="s">
        <v>43</v>
      </c>
      <c r="G1091" s="19" t="s">
        <v>69</v>
      </c>
      <c r="H1091" s="53"/>
    </row>
    <row r="1092" spans="1:8" x14ac:dyDescent="0.3">
      <c r="A1092" s="54" t="str">
        <f>EXPUNGEMENT!D50</f>
        <v>NO</v>
      </c>
      <c r="B1092" s="54" t="str">
        <f>EXPUNGEMENT!G50</f>
        <v>N/A</v>
      </c>
      <c r="C1092" s="128" t="str">
        <f>EXPUNGEMENT!H50</f>
        <v>NO</v>
      </c>
      <c r="D1092" s="128" t="str">
        <f>EXPUNGEMENT!I50</f>
        <v>N/A</v>
      </c>
      <c r="E1092" s="128" t="str">
        <f>EXPUNGEMENT!J50</f>
        <v>N/A</v>
      </c>
      <c r="F1092" s="128" t="str">
        <f>EXPUNGEMENT!K50</f>
        <v>N/A</v>
      </c>
      <c r="G1092" s="22"/>
      <c r="H1092" s="55"/>
    </row>
    <row r="1093" spans="1:8" x14ac:dyDescent="0.3">
      <c r="A1093" s="56" t="s">
        <v>47</v>
      </c>
      <c r="B1093" s="41" t="s">
        <v>70</v>
      </c>
      <c r="C1093" s="42" t="s">
        <v>41</v>
      </c>
      <c r="D1093" s="42" t="s">
        <v>42</v>
      </c>
      <c r="E1093" s="22"/>
      <c r="F1093" s="22"/>
      <c r="G1093" s="22"/>
      <c r="H1093" s="55"/>
    </row>
    <row r="1094" spans="1:8" x14ac:dyDescent="0.3">
      <c r="A1094" s="57" t="str">
        <f>EXPUNGEMENT!R50</f>
        <v>NO</v>
      </c>
      <c r="B1094" s="57" t="str">
        <f>EXPUNGEMENT!S50</f>
        <v>N/A</v>
      </c>
      <c r="C1094" s="57" t="str">
        <f>EXPUNGEMENT!T50</f>
        <v>N/A</v>
      </c>
      <c r="D1094" s="57" t="str">
        <f>EXPUNGEMENT!U50</f>
        <v>N/A</v>
      </c>
      <c r="E1094" s="22"/>
      <c r="F1094" s="22"/>
      <c r="G1094" s="22"/>
      <c r="H1094" s="55"/>
    </row>
    <row r="1095" spans="1:8" ht="18" x14ac:dyDescent="0.35">
      <c r="A1095" s="242" t="s">
        <v>71</v>
      </c>
      <c r="B1095" s="243"/>
      <c r="C1095" s="243"/>
      <c r="D1095" s="243"/>
      <c r="E1095" s="243"/>
      <c r="F1095" s="244"/>
      <c r="G1095" s="245">
        <v>48</v>
      </c>
      <c r="H1095" s="246"/>
    </row>
    <row r="1096" spans="1:8" x14ac:dyDescent="0.3">
      <c r="A1096" s="58" t="s">
        <v>27</v>
      </c>
      <c r="B1096" s="20">
        <f>BANKRUPTCY!C51</f>
        <v>0</v>
      </c>
      <c r="C1096" s="43" t="s">
        <v>52</v>
      </c>
      <c r="D1096" s="20">
        <f>BANKRUPTCY!D51</f>
        <v>0</v>
      </c>
      <c r="E1096" s="43" t="s">
        <v>53</v>
      </c>
      <c r="F1096" s="23">
        <f>BANKRUPTCY!E51</f>
        <v>0</v>
      </c>
      <c r="G1096" s="247"/>
      <c r="H1096" s="248"/>
    </row>
    <row r="1097" spans="1:8" ht="18" x14ac:dyDescent="0.35">
      <c r="A1097" s="242" t="s">
        <v>72</v>
      </c>
      <c r="B1097" s="243"/>
      <c r="C1097" s="243"/>
      <c r="D1097" s="243"/>
      <c r="E1097" s="243"/>
      <c r="F1097" s="244"/>
      <c r="G1097" s="247"/>
      <c r="H1097" s="248"/>
    </row>
    <row r="1098" spans="1:8" x14ac:dyDescent="0.3">
      <c r="A1098" s="58" t="s">
        <v>27</v>
      </c>
      <c r="B1098" s="20">
        <f>SOL!C51</f>
        <v>0</v>
      </c>
      <c r="C1098" s="43" t="s">
        <v>52</v>
      </c>
      <c r="D1098" s="20">
        <f>SOL!D51</f>
        <v>0</v>
      </c>
      <c r="E1098" s="43" t="s">
        <v>53</v>
      </c>
      <c r="F1098" s="23">
        <f>SOL!E51</f>
        <v>0</v>
      </c>
      <c r="G1098" s="247"/>
      <c r="H1098" s="248"/>
    </row>
    <row r="1099" spans="1:8" ht="18" x14ac:dyDescent="0.35">
      <c r="A1099" s="242" t="s">
        <v>73</v>
      </c>
      <c r="B1099" s="243"/>
      <c r="C1099" s="243"/>
      <c r="D1099" s="243"/>
      <c r="E1099" s="45"/>
      <c r="F1099" s="44"/>
      <c r="G1099" s="247"/>
      <c r="H1099" s="248"/>
    </row>
    <row r="1100" spans="1:8" x14ac:dyDescent="0.3">
      <c r="A1100" s="58" t="s">
        <v>58</v>
      </c>
      <c r="B1100" s="20">
        <f>EXEMPTIONS!C51</f>
        <v>0</v>
      </c>
      <c r="C1100" s="43" t="s">
        <v>59</v>
      </c>
      <c r="D1100" s="20">
        <f>EXEMPTIONS!D51</f>
        <v>0</v>
      </c>
      <c r="E1100" s="24"/>
      <c r="F1100" s="24"/>
      <c r="G1100" s="247"/>
      <c r="H1100" s="248"/>
    </row>
    <row r="1101" spans="1:8" ht="18" x14ac:dyDescent="0.35">
      <c r="A1101" s="242" t="s">
        <v>74</v>
      </c>
      <c r="B1101" s="243"/>
      <c r="C1101" s="243"/>
      <c r="D1101" s="243"/>
      <c r="E1101" s="45"/>
      <c r="F1101" s="45"/>
      <c r="G1101" s="249"/>
      <c r="H1101" s="250"/>
    </row>
    <row r="1102" spans="1:8" ht="15" thickBot="1" x14ac:dyDescent="0.35">
      <c r="A1102" s="59" t="s">
        <v>55</v>
      </c>
      <c r="B1102" s="60" t="e">
        <f>#REF!</f>
        <v>#REF!</v>
      </c>
      <c r="C1102" s="61" t="s">
        <v>56</v>
      </c>
      <c r="D1102" s="60" t="e">
        <f>#REF!</f>
        <v>#REF!</v>
      </c>
      <c r="E1102" s="251"/>
      <c r="F1102" s="252"/>
      <c r="G1102" s="252"/>
      <c r="H1102" s="253"/>
    </row>
    <row r="1106" spans="1:8" ht="15" thickBot="1" x14ac:dyDescent="0.35">
      <c r="A1106" s="167"/>
      <c r="B1106" s="167"/>
      <c r="C1106" s="167"/>
      <c r="D1106" s="167"/>
      <c r="E1106" s="167"/>
      <c r="F1106" s="167"/>
      <c r="G1106" s="167"/>
      <c r="H1106" s="167"/>
    </row>
    <row r="1107" spans="1:8" x14ac:dyDescent="0.3">
      <c r="A1107" s="68" t="s">
        <v>10</v>
      </c>
      <c r="B1107" s="65" t="s">
        <v>11</v>
      </c>
      <c r="C1107" s="65" t="s">
        <v>64</v>
      </c>
      <c r="D1107" s="65" t="s">
        <v>12</v>
      </c>
      <c r="E1107" s="65" t="s">
        <v>54</v>
      </c>
      <c r="F1107" s="65" t="s">
        <v>13</v>
      </c>
      <c r="G1107" s="65" t="s">
        <v>14</v>
      </c>
      <c r="H1107" s="67" t="s">
        <v>15</v>
      </c>
    </row>
    <row r="1108" spans="1:8" ht="17.399999999999999" x14ac:dyDescent="0.35">
      <c r="A1108" s="69">
        <f>'CASE DATA'!A52</f>
        <v>0</v>
      </c>
      <c r="B1108" s="70">
        <f>'CASE DATA'!B52</f>
        <v>0</v>
      </c>
      <c r="C1108" s="72" t="e">
        <f>'CASE DATA'!#REF!</f>
        <v>#REF!</v>
      </c>
      <c r="D1108" s="72">
        <f>'CASE DATA'!C52</f>
        <v>0</v>
      </c>
      <c r="E1108" s="70">
        <f>'CASE DATA'!E52</f>
        <v>0</v>
      </c>
      <c r="F1108" s="70">
        <f>'CASE DATA'!F52</f>
        <v>0</v>
      </c>
      <c r="G1108" s="70">
        <f>'CASE DATA'!G52</f>
        <v>0</v>
      </c>
      <c r="H1108" s="71">
        <f>'CASE DATA'!H52</f>
        <v>0</v>
      </c>
    </row>
    <row r="1109" spans="1:8" x14ac:dyDescent="0.3">
      <c r="A1109" s="46" t="s">
        <v>17</v>
      </c>
      <c r="B1109" s="25">
        <f>'CASE DATA'!I52</f>
        <v>0</v>
      </c>
      <c r="C1109" s="26" t="s">
        <v>20</v>
      </c>
      <c r="D1109" s="29">
        <f>'CASE DATA'!L52</f>
        <v>0</v>
      </c>
      <c r="E1109" s="31" t="s">
        <v>23</v>
      </c>
      <c r="F1109" s="34">
        <f>'CASE DATA'!O52</f>
        <v>0</v>
      </c>
      <c r="G1109" s="36" t="s">
        <v>65</v>
      </c>
      <c r="H1109" s="47">
        <f>'CASE DATA'!R52</f>
        <v>0</v>
      </c>
    </row>
    <row r="1110" spans="1:8" x14ac:dyDescent="0.3">
      <c r="A1110" s="48" t="s">
        <v>66</v>
      </c>
      <c r="B1110" s="25">
        <f>'CASE DATA'!J52</f>
        <v>0</v>
      </c>
      <c r="C1110" s="27" t="s">
        <v>21</v>
      </c>
      <c r="D1110" s="29">
        <f>'CASE DATA'!M52</f>
        <v>0</v>
      </c>
      <c r="E1110" s="32" t="s">
        <v>24</v>
      </c>
      <c r="F1110" s="34">
        <f>'CASE DATA'!P52</f>
        <v>0</v>
      </c>
      <c r="G1110" s="37" t="s">
        <v>26</v>
      </c>
      <c r="H1110" s="47">
        <f>'CASE DATA'!S52</f>
        <v>0</v>
      </c>
    </row>
    <row r="1111" spans="1:8" x14ac:dyDescent="0.3">
      <c r="A1111" s="49" t="s">
        <v>19</v>
      </c>
      <c r="B1111" s="25">
        <f>'CASE DATA'!K52</f>
        <v>0</v>
      </c>
      <c r="C1111" s="28" t="s">
        <v>22</v>
      </c>
      <c r="D1111" s="30">
        <f>'CASE DATA'!N52</f>
        <v>0</v>
      </c>
      <c r="E1111" s="33" t="s">
        <v>25</v>
      </c>
      <c r="F1111" s="35">
        <f>'CASE DATA'!Q52</f>
        <v>0</v>
      </c>
      <c r="G1111" s="21"/>
      <c r="H1111" s="50"/>
    </row>
    <row r="1112" spans="1:8" x14ac:dyDescent="0.3">
      <c r="A1112" s="51" t="s">
        <v>9</v>
      </c>
      <c r="B1112" s="254">
        <f>'CASE DATA'!T52</f>
        <v>0</v>
      </c>
      <c r="C1112" s="255"/>
      <c r="D1112" s="255"/>
      <c r="E1112" s="255"/>
      <c r="F1112" s="255"/>
      <c r="G1112" s="255"/>
      <c r="H1112" s="256"/>
    </row>
    <row r="1113" spans="1:8" ht="18" x14ac:dyDescent="0.35">
      <c r="A1113" s="242" t="s">
        <v>67</v>
      </c>
      <c r="B1113" s="243"/>
      <c r="C1113" s="243"/>
      <c r="D1113" s="243"/>
      <c r="E1113" s="243"/>
      <c r="F1113" s="243"/>
      <c r="G1113" s="243"/>
      <c r="H1113" s="257"/>
    </row>
    <row r="1114" spans="1:8" ht="28.8" x14ac:dyDescent="0.3">
      <c r="A1114" s="52" t="s">
        <v>37</v>
      </c>
      <c r="B1114" s="38" t="s">
        <v>68</v>
      </c>
      <c r="C1114" s="39" t="s">
        <v>40</v>
      </c>
      <c r="D1114" s="39" t="s">
        <v>41</v>
      </c>
      <c r="E1114" s="39" t="s">
        <v>42</v>
      </c>
      <c r="F1114" s="40" t="s">
        <v>43</v>
      </c>
      <c r="G1114" s="19" t="s">
        <v>69</v>
      </c>
      <c r="H1114" s="53"/>
    </row>
    <row r="1115" spans="1:8" x14ac:dyDescent="0.3">
      <c r="A1115" s="54" t="str">
        <f>EXPUNGEMENT!D51</f>
        <v>NO</v>
      </c>
      <c r="B1115" s="54" t="str">
        <f>EXPUNGEMENT!G51</f>
        <v>N/A</v>
      </c>
      <c r="C1115" s="128" t="str">
        <f>EXPUNGEMENT!H51</f>
        <v>NO</v>
      </c>
      <c r="D1115" s="128" t="str">
        <f>EXPUNGEMENT!I51</f>
        <v>N/A</v>
      </c>
      <c r="E1115" s="128" t="str">
        <f>EXPUNGEMENT!J51</f>
        <v>N/A</v>
      </c>
      <c r="F1115" s="128" t="str">
        <f>EXPUNGEMENT!K51</f>
        <v>N/A</v>
      </c>
      <c r="G1115" s="22"/>
      <c r="H1115" s="55"/>
    </row>
    <row r="1116" spans="1:8" x14ac:dyDescent="0.3">
      <c r="A1116" s="56" t="s">
        <v>47</v>
      </c>
      <c r="B1116" s="41" t="s">
        <v>70</v>
      </c>
      <c r="C1116" s="42" t="s">
        <v>41</v>
      </c>
      <c r="D1116" s="42" t="s">
        <v>42</v>
      </c>
      <c r="E1116" s="22"/>
      <c r="F1116" s="22"/>
      <c r="G1116" s="22"/>
      <c r="H1116" s="55"/>
    </row>
    <row r="1117" spans="1:8" x14ac:dyDescent="0.3">
      <c r="A1117" s="57" t="str">
        <f>EXPUNGEMENT!R51</f>
        <v>NO</v>
      </c>
      <c r="B1117" s="57" t="str">
        <f>EXPUNGEMENT!S51</f>
        <v>N/A</v>
      </c>
      <c r="C1117" s="57" t="str">
        <f>EXPUNGEMENT!T51</f>
        <v>N/A</v>
      </c>
      <c r="D1117" s="57" t="str">
        <f>EXPUNGEMENT!U51</f>
        <v>N/A</v>
      </c>
      <c r="E1117" s="22"/>
      <c r="F1117" s="22"/>
      <c r="G1117" s="22"/>
      <c r="H1117" s="55"/>
    </row>
    <row r="1118" spans="1:8" ht="18" x14ac:dyDescent="0.35">
      <c r="A1118" s="242" t="s">
        <v>71</v>
      </c>
      <c r="B1118" s="243"/>
      <c r="C1118" s="243"/>
      <c r="D1118" s="243"/>
      <c r="E1118" s="243"/>
      <c r="F1118" s="244"/>
      <c r="G1118" s="245">
        <v>49</v>
      </c>
      <c r="H1118" s="246"/>
    </row>
    <row r="1119" spans="1:8" x14ac:dyDescent="0.3">
      <c r="A1119" s="58" t="s">
        <v>27</v>
      </c>
      <c r="B1119" s="20">
        <f>BANKRUPTCY!C52</f>
        <v>0</v>
      </c>
      <c r="C1119" s="43" t="s">
        <v>52</v>
      </c>
      <c r="D1119" s="20">
        <f>BANKRUPTCY!D52</f>
        <v>0</v>
      </c>
      <c r="E1119" s="43" t="s">
        <v>53</v>
      </c>
      <c r="F1119" s="23">
        <f>BANKRUPTCY!E52</f>
        <v>0</v>
      </c>
      <c r="G1119" s="247"/>
      <c r="H1119" s="248"/>
    </row>
    <row r="1120" spans="1:8" ht="18" x14ac:dyDescent="0.35">
      <c r="A1120" s="242" t="s">
        <v>72</v>
      </c>
      <c r="B1120" s="243"/>
      <c r="C1120" s="243"/>
      <c r="D1120" s="243"/>
      <c r="E1120" s="243"/>
      <c r="F1120" s="244"/>
      <c r="G1120" s="247"/>
      <c r="H1120" s="248"/>
    </row>
    <row r="1121" spans="1:8" x14ac:dyDescent="0.3">
      <c r="A1121" s="58" t="s">
        <v>27</v>
      </c>
      <c r="B1121" s="20">
        <f>SOL!C52</f>
        <v>0</v>
      </c>
      <c r="C1121" s="43" t="s">
        <v>52</v>
      </c>
      <c r="D1121" s="20">
        <f>SOL!D52</f>
        <v>0</v>
      </c>
      <c r="E1121" s="43" t="s">
        <v>53</v>
      </c>
      <c r="F1121" s="23">
        <f>SOL!E52</f>
        <v>0</v>
      </c>
      <c r="G1121" s="247"/>
      <c r="H1121" s="248"/>
    </row>
    <row r="1122" spans="1:8" ht="18" x14ac:dyDescent="0.35">
      <c r="A1122" s="242" t="s">
        <v>73</v>
      </c>
      <c r="B1122" s="243"/>
      <c r="C1122" s="243"/>
      <c r="D1122" s="243"/>
      <c r="E1122" s="45"/>
      <c r="F1122" s="44"/>
      <c r="G1122" s="247"/>
      <c r="H1122" s="248"/>
    </row>
    <row r="1123" spans="1:8" x14ac:dyDescent="0.3">
      <c r="A1123" s="58" t="s">
        <v>58</v>
      </c>
      <c r="B1123" s="20">
        <f>EXEMPTIONS!C52</f>
        <v>0</v>
      </c>
      <c r="C1123" s="43" t="s">
        <v>59</v>
      </c>
      <c r="D1123" s="20">
        <f>EXEMPTIONS!D52</f>
        <v>0</v>
      </c>
      <c r="E1123" s="24"/>
      <c r="F1123" s="24"/>
      <c r="G1123" s="247"/>
      <c r="H1123" s="248"/>
    </row>
    <row r="1124" spans="1:8" ht="18" x14ac:dyDescent="0.35">
      <c r="A1124" s="242" t="s">
        <v>74</v>
      </c>
      <c r="B1124" s="243"/>
      <c r="C1124" s="243"/>
      <c r="D1124" s="243"/>
      <c r="E1124" s="45"/>
      <c r="F1124" s="45"/>
      <c r="G1124" s="249"/>
      <c r="H1124" s="250"/>
    </row>
    <row r="1125" spans="1:8" ht="15" thickBot="1" x14ac:dyDescent="0.35">
      <c r="A1125" s="59" t="s">
        <v>55</v>
      </c>
      <c r="B1125" s="60" t="e">
        <f>#REF!</f>
        <v>#REF!</v>
      </c>
      <c r="C1125" s="61" t="s">
        <v>56</v>
      </c>
      <c r="D1125" s="60" t="e">
        <f>#REF!</f>
        <v>#REF!</v>
      </c>
      <c r="E1125" s="251"/>
      <c r="F1125" s="252"/>
      <c r="G1125" s="252"/>
      <c r="H1125" s="253"/>
    </row>
    <row r="1129" spans="1:8" ht="15" thickBot="1" x14ac:dyDescent="0.35">
      <c r="A1129" s="167"/>
      <c r="B1129" s="167"/>
      <c r="C1129" s="167"/>
      <c r="D1129" s="167"/>
      <c r="E1129" s="167"/>
      <c r="F1129" s="167"/>
      <c r="G1129" s="167"/>
      <c r="H1129" s="167"/>
    </row>
    <row r="1130" spans="1:8" x14ac:dyDescent="0.3">
      <c r="A1130" s="68" t="s">
        <v>10</v>
      </c>
      <c r="B1130" s="65" t="s">
        <v>11</v>
      </c>
      <c r="C1130" s="65" t="s">
        <v>64</v>
      </c>
      <c r="D1130" s="65" t="s">
        <v>12</v>
      </c>
      <c r="E1130" s="65" t="s">
        <v>54</v>
      </c>
      <c r="F1130" s="65" t="s">
        <v>13</v>
      </c>
      <c r="G1130" s="65" t="s">
        <v>14</v>
      </c>
      <c r="H1130" s="67" t="s">
        <v>15</v>
      </c>
    </row>
    <row r="1131" spans="1:8" ht="17.399999999999999" x14ac:dyDescent="0.35">
      <c r="A1131" s="69">
        <f>'CASE DATA'!A53</f>
        <v>0</v>
      </c>
      <c r="B1131" s="70">
        <f>'CASE DATA'!B53</f>
        <v>0</v>
      </c>
      <c r="C1131" s="72" t="e">
        <f>'CASE DATA'!#REF!</f>
        <v>#REF!</v>
      </c>
      <c r="D1131" s="72">
        <f>'CASE DATA'!C53</f>
        <v>0</v>
      </c>
      <c r="E1131" s="70">
        <f>'CASE DATA'!E53</f>
        <v>0</v>
      </c>
      <c r="F1131" s="70">
        <f>'CASE DATA'!F53</f>
        <v>0</v>
      </c>
      <c r="G1131" s="70">
        <f>'CASE DATA'!G53</f>
        <v>0</v>
      </c>
      <c r="H1131" s="71">
        <f>'CASE DATA'!H53</f>
        <v>0</v>
      </c>
    </row>
    <row r="1132" spans="1:8" x14ac:dyDescent="0.3">
      <c r="A1132" s="46" t="s">
        <v>17</v>
      </c>
      <c r="B1132" s="25">
        <f>'CASE DATA'!I53</f>
        <v>0</v>
      </c>
      <c r="C1132" s="26" t="s">
        <v>20</v>
      </c>
      <c r="D1132" s="29">
        <f>'CASE DATA'!L53</f>
        <v>0</v>
      </c>
      <c r="E1132" s="31" t="s">
        <v>23</v>
      </c>
      <c r="F1132" s="34">
        <f>'CASE DATA'!O53</f>
        <v>0</v>
      </c>
      <c r="G1132" s="36" t="s">
        <v>65</v>
      </c>
      <c r="H1132" s="47">
        <f>'CASE DATA'!R53</f>
        <v>0</v>
      </c>
    </row>
    <row r="1133" spans="1:8" x14ac:dyDescent="0.3">
      <c r="A1133" s="48" t="s">
        <v>66</v>
      </c>
      <c r="B1133" s="25">
        <f>'CASE DATA'!J53</f>
        <v>0</v>
      </c>
      <c r="C1133" s="27" t="s">
        <v>21</v>
      </c>
      <c r="D1133" s="29">
        <f>'CASE DATA'!M53</f>
        <v>0</v>
      </c>
      <c r="E1133" s="32" t="s">
        <v>24</v>
      </c>
      <c r="F1133" s="34">
        <f>'CASE DATA'!P53</f>
        <v>0</v>
      </c>
      <c r="G1133" s="37" t="s">
        <v>26</v>
      </c>
      <c r="H1133" s="47">
        <f>'CASE DATA'!S53</f>
        <v>0</v>
      </c>
    </row>
    <row r="1134" spans="1:8" x14ac:dyDescent="0.3">
      <c r="A1134" s="49" t="s">
        <v>19</v>
      </c>
      <c r="B1134" s="25">
        <f>'CASE DATA'!K53</f>
        <v>0</v>
      </c>
      <c r="C1134" s="28" t="s">
        <v>22</v>
      </c>
      <c r="D1134" s="30">
        <f>'CASE DATA'!N53</f>
        <v>0</v>
      </c>
      <c r="E1134" s="33" t="s">
        <v>25</v>
      </c>
      <c r="F1134" s="35">
        <f>'CASE DATA'!Q53</f>
        <v>0</v>
      </c>
      <c r="G1134" s="21"/>
      <c r="H1134" s="50"/>
    </row>
    <row r="1135" spans="1:8" x14ac:dyDescent="0.3">
      <c r="A1135" s="51" t="s">
        <v>9</v>
      </c>
      <c r="B1135" s="254">
        <f>'CASE DATA'!T53</f>
        <v>0</v>
      </c>
      <c r="C1135" s="255"/>
      <c r="D1135" s="255"/>
      <c r="E1135" s="255"/>
      <c r="F1135" s="255"/>
      <c r="G1135" s="255"/>
      <c r="H1135" s="256"/>
    </row>
    <row r="1136" spans="1:8" ht="18" x14ac:dyDescent="0.35">
      <c r="A1136" s="242" t="s">
        <v>67</v>
      </c>
      <c r="B1136" s="243"/>
      <c r="C1136" s="243"/>
      <c r="D1136" s="243"/>
      <c r="E1136" s="243"/>
      <c r="F1136" s="243"/>
      <c r="G1136" s="243"/>
      <c r="H1136" s="257"/>
    </row>
    <row r="1137" spans="1:8" ht="28.8" x14ac:dyDescent="0.3">
      <c r="A1137" s="52" t="s">
        <v>37</v>
      </c>
      <c r="B1137" s="38" t="s">
        <v>68</v>
      </c>
      <c r="C1137" s="39" t="s">
        <v>40</v>
      </c>
      <c r="D1137" s="39" t="s">
        <v>41</v>
      </c>
      <c r="E1137" s="39" t="s">
        <v>42</v>
      </c>
      <c r="F1137" s="40" t="s">
        <v>43</v>
      </c>
      <c r="G1137" s="19" t="s">
        <v>69</v>
      </c>
      <c r="H1137" s="53"/>
    </row>
    <row r="1138" spans="1:8" x14ac:dyDescent="0.3">
      <c r="A1138" s="54" t="str">
        <f>EXPUNGEMENT!D52</f>
        <v>NO</v>
      </c>
      <c r="B1138" s="54" t="str">
        <f>EXPUNGEMENT!G52</f>
        <v>N/A</v>
      </c>
      <c r="C1138" s="128" t="str">
        <f>EXPUNGEMENT!H52</f>
        <v>NO</v>
      </c>
      <c r="D1138" s="128" t="str">
        <f>EXPUNGEMENT!I52</f>
        <v>N/A</v>
      </c>
      <c r="E1138" s="128" t="str">
        <f>EXPUNGEMENT!J52</f>
        <v>N/A</v>
      </c>
      <c r="F1138" s="128" t="str">
        <f>EXPUNGEMENT!K52</f>
        <v>N/A</v>
      </c>
      <c r="G1138" s="22"/>
      <c r="H1138" s="55"/>
    </row>
    <row r="1139" spans="1:8" x14ac:dyDescent="0.3">
      <c r="A1139" s="56" t="s">
        <v>47</v>
      </c>
      <c r="B1139" s="41" t="s">
        <v>70</v>
      </c>
      <c r="C1139" s="42" t="s">
        <v>41</v>
      </c>
      <c r="D1139" s="42" t="s">
        <v>42</v>
      </c>
      <c r="E1139" s="22"/>
      <c r="F1139" s="22"/>
      <c r="G1139" s="22"/>
      <c r="H1139" s="55"/>
    </row>
    <row r="1140" spans="1:8" x14ac:dyDescent="0.3">
      <c r="A1140" s="57" t="str">
        <f>EXPUNGEMENT!R52</f>
        <v>NO</v>
      </c>
      <c r="B1140" s="57" t="str">
        <f>EXPUNGEMENT!S52</f>
        <v>N/A</v>
      </c>
      <c r="C1140" s="57" t="str">
        <f>EXPUNGEMENT!T52</f>
        <v>N/A</v>
      </c>
      <c r="D1140" s="57" t="str">
        <f>EXPUNGEMENT!U52</f>
        <v>N/A</v>
      </c>
      <c r="E1140" s="22"/>
      <c r="F1140" s="22"/>
      <c r="G1140" s="22"/>
      <c r="H1140" s="55"/>
    </row>
    <row r="1141" spans="1:8" ht="18.75" customHeight="1" x14ac:dyDescent="0.35">
      <c r="A1141" s="242" t="s">
        <v>71</v>
      </c>
      <c r="B1141" s="243"/>
      <c r="C1141" s="243"/>
      <c r="D1141" s="243"/>
      <c r="E1141" s="243"/>
      <c r="F1141" s="244"/>
      <c r="G1141" s="245">
        <v>50</v>
      </c>
      <c r="H1141" s="246"/>
    </row>
    <row r="1142" spans="1:8" ht="15" customHeight="1" x14ac:dyDescent="0.3">
      <c r="A1142" s="58" t="s">
        <v>27</v>
      </c>
      <c r="B1142" s="20">
        <f>BANKRUPTCY!C53</f>
        <v>0</v>
      </c>
      <c r="C1142" s="43" t="s">
        <v>52</v>
      </c>
      <c r="D1142" s="20">
        <f>BANKRUPTCY!D53</f>
        <v>0</v>
      </c>
      <c r="E1142" s="43" t="s">
        <v>53</v>
      </c>
      <c r="F1142" s="23">
        <f>BANKRUPTCY!E53</f>
        <v>0</v>
      </c>
      <c r="G1142" s="247"/>
      <c r="H1142" s="248"/>
    </row>
    <row r="1143" spans="1:8" ht="18.75" customHeight="1" x14ac:dyDescent="0.35">
      <c r="A1143" s="242" t="s">
        <v>72</v>
      </c>
      <c r="B1143" s="243"/>
      <c r="C1143" s="243"/>
      <c r="D1143" s="243"/>
      <c r="E1143" s="243"/>
      <c r="F1143" s="244"/>
      <c r="G1143" s="247"/>
      <c r="H1143" s="248"/>
    </row>
    <row r="1144" spans="1:8" ht="15" customHeight="1" x14ac:dyDescent="0.3">
      <c r="A1144" s="58" t="s">
        <v>27</v>
      </c>
      <c r="B1144" s="20">
        <f>SOL!C53</f>
        <v>0</v>
      </c>
      <c r="C1144" s="43" t="s">
        <v>52</v>
      </c>
      <c r="D1144" s="20">
        <f>SOL!D53</f>
        <v>0</v>
      </c>
      <c r="E1144" s="43" t="s">
        <v>53</v>
      </c>
      <c r="F1144" s="23">
        <f>SOL!E53</f>
        <v>0</v>
      </c>
      <c r="G1144" s="247"/>
      <c r="H1144" s="248"/>
    </row>
    <row r="1145" spans="1:8" ht="18.75" customHeight="1" x14ac:dyDescent="0.35">
      <c r="A1145" s="242" t="s">
        <v>73</v>
      </c>
      <c r="B1145" s="243"/>
      <c r="C1145" s="243"/>
      <c r="D1145" s="243"/>
      <c r="E1145" s="45"/>
      <c r="F1145" s="44"/>
      <c r="G1145" s="247"/>
      <c r="H1145" s="248"/>
    </row>
    <row r="1146" spans="1:8" ht="15" customHeight="1" x14ac:dyDescent="0.3">
      <c r="A1146" s="58" t="s">
        <v>58</v>
      </c>
      <c r="B1146" s="20">
        <f>EXEMPTIONS!C53</f>
        <v>0</v>
      </c>
      <c r="C1146" s="43" t="s">
        <v>59</v>
      </c>
      <c r="D1146" s="20">
        <f>EXEMPTIONS!D53</f>
        <v>0</v>
      </c>
      <c r="E1146" s="24"/>
      <c r="F1146" s="24"/>
      <c r="G1146" s="247"/>
      <c r="H1146" s="248"/>
    </row>
    <row r="1147" spans="1:8" ht="18.75" customHeight="1" x14ac:dyDescent="0.35">
      <c r="A1147" s="242" t="s">
        <v>74</v>
      </c>
      <c r="B1147" s="243"/>
      <c r="C1147" s="243"/>
      <c r="D1147" s="243"/>
      <c r="E1147" s="45"/>
      <c r="F1147" s="45"/>
      <c r="G1147" s="249"/>
      <c r="H1147" s="250"/>
    </row>
    <row r="1148" spans="1:8" ht="15" thickBot="1" x14ac:dyDescent="0.35">
      <c r="A1148" s="59" t="s">
        <v>55</v>
      </c>
      <c r="B1148" s="60" t="e">
        <f>#REF!</f>
        <v>#REF!</v>
      </c>
      <c r="C1148" s="61" t="s">
        <v>56</v>
      </c>
      <c r="D1148" s="60" t="e">
        <f>#REF!</f>
        <v>#REF!</v>
      </c>
      <c r="E1148" s="251"/>
      <c r="F1148" s="252"/>
      <c r="G1148" s="252"/>
      <c r="H1148" s="253"/>
    </row>
    <row r="1152" spans="1:8" ht="15" thickBot="1" x14ac:dyDescent="0.35">
      <c r="A1152" s="167"/>
      <c r="B1152" s="167"/>
      <c r="C1152" s="167"/>
      <c r="D1152" s="167"/>
      <c r="E1152" s="167"/>
      <c r="F1152" s="167"/>
      <c r="G1152" s="167"/>
      <c r="H1152" s="167"/>
    </row>
    <row r="1153" spans="1:8" x14ac:dyDescent="0.3">
      <c r="A1153" s="68" t="s">
        <v>10</v>
      </c>
      <c r="B1153" s="65" t="s">
        <v>11</v>
      </c>
      <c r="C1153" s="65" t="s">
        <v>64</v>
      </c>
      <c r="D1153" s="65" t="s">
        <v>12</v>
      </c>
      <c r="E1153" s="65" t="s">
        <v>54</v>
      </c>
      <c r="F1153" s="65" t="s">
        <v>13</v>
      </c>
      <c r="G1153" s="65" t="s">
        <v>14</v>
      </c>
      <c r="H1153" s="67" t="s">
        <v>15</v>
      </c>
    </row>
    <row r="1154" spans="1:8" ht="17.399999999999999" x14ac:dyDescent="0.35">
      <c r="A1154" s="69">
        <f>'CASE DATA'!A54</f>
        <v>0</v>
      </c>
      <c r="B1154" s="70">
        <f>'CASE DATA'!B54</f>
        <v>0</v>
      </c>
      <c r="C1154" s="72" t="e">
        <f>'CASE DATA'!#REF!</f>
        <v>#REF!</v>
      </c>
      <c r="D1154" s="72">
        <f>'CASE DATA'!C54</f>
        <v>0</v>
      </c>
      <c r="E1154" s="70">
        <f>'CASE DATA'!E54</f>
        <v>0</v>
      </c>
      <c r="F1154" s="70">
        <f>'CASE DATA'!F54</f>
        <v>0</v>
      </c>
      <c r="G1154" s="70">
        <f>'CASE DATA'!G54</f>
        <v>0</v>
      </c>
      <c r="H1154" s="71">
        <f>'CASE DATA'!H54</f>
        <v>0</v>
      </c>
    </row>
    <row r="1155" spans="1:8" x14ac:dyDescent="0.3">
      <c r="A1155" s="46" t="s">
        <v>17</v>
      </c>
      <c r="B1155" s="25">
        <f>'CASE DATA'!I54</f>
        <v>0</v>
      </c>
      <c r="C1155" s="26" t="s">
        <v>20</v>
      </c>
      <c r="D1155" s="29">
        <f>'CASE DATA'!L54</f>
        <v>0</v>
      </c>
      <c r="E1155" s="31" t="s">
        <v>23</v>
      </c>
      <c r="F1155" s="34">
        <f>'CASE DATA'!O54</f>
        <v>0</v>
      </c>
      <c r="G1155" s="36" t="s">
        <v>65</v>
      </c>
      <c r="H1155" s="47">
        <f>'CASE DATA'!R54</f>
        <v>0</v>
      </c>
    </row>
    <row r="1156" spans="1:8" x14ac:dyDescent="0.3">
      <c r="A1156" s="48" t="s">
        <v>66</v>
      </c>
      <c r="B1156" s="25">
        <f>'CASE DATA'!J54</f>
        <v>0</v>
      </c>
      <c r="C1156" s="27" t="s">
        <v>21</v>
      </c>
      <c r="D1156" s="29">
        <f>'CASE DATA'!M54</f>
        <v>0</v>
      </c>
      <c r="E1156" s="32" t="s">
        <v>24</v>
      </c>
      <c r="F1156" s="34">
        <f>'CASE DATA'!P54</f>
        <v>0</v>
      </c>
      <c r="G1156" s="37" t="s">
        <v>26</v>
      </c>
      <c r="H1156" s="47">
        <f>'CASE DATA'!S54</f>
        <v>0</v>
      </c>
    </row>
    <row r="1157" spans="1:8" x14ac:dyDescent="0.3">
      <c r="A1157" s="49" t="s">
        <v>19</v>
      </c>
      <c r="B1157" s="25">
        <f>'CASE DATA'!K54</f>
        <v>0</v>
      </c>
      <c r="C1157" s="28" t="s">
        <v>22</v>
      </c>
      <c r="D1157" s="30">
        <f>'CASE DATA'!N54</f>
        <v>0</v>
      </c>
      <c r="E1157" s="33" t="s">
        <v>25</v>
      </c>
      <c r="F1157" s="35">
        <f>'CASE DATA'!Q54</f>
        <v>0</v>
      </c>
      <c r="G1157" s="21"/>
      <c r="H1157" s="50"/>
    </row>
    <row r="1158" spans="1:8" x14ac:dyDescent="0.3">
      <c r="A1158" s="51" t="s">
        <v>9</v>
      </c>
      <c r="B1158" s="254">
        <f>'CASE DATA'!T54</f>
        <v>0</v>
      </c>
      <c r="C1158" s="255"/>
      <c r="D1158" s="255"/>
      <c r="E1158" s="255"/>
      <c r="F1158" s="255"/>
      <c r="G1158" s="255"/>
      <c r="H1158" s="256"/>
    </row>
    <row r="1159" spans="1:8" ht="18" x14ac:dyDescent="0.35">
      <c r="A1159" s="242" t="s">
        <v>67</v>
      </c>
      <c r="B1159" s="243"/>
      <c r="C1159" s="243"/>
      <c r="D1159" s="243"/>
      <c r="E1159" s="243"/>
      <c r="F1159" s="243"/>
      <c r="G1159" s="243"/>
      <c r="H1159" s="257"/>
    </row>
    <row r="1160" spans="1:8" ht="28.8" x14ac:dyDescent="0.3">
      <c r="A1160" s="52" t="s">
        <v>37</v>
      </c>
      <c r="B1160" s="38" t="s">
        <v>68</v>
      </c>
      <c r="C1160" s="39" t="s">
        <v>40</v>
      </c>
      <c r="D1160" s="39" t="s">
        <v>41</v>
      </c>
      <c r="E1160" s="39" t="s">
        <v>42</v>
      </c>
      <c r="F1160" s="40" t="s">
        <v>43</v>
      </c>
      <c r="G1160" s="19" t="s">
        <v>69</v>
      </c>
      <c r="H1160" s="53"/>
    </row>
    <row r="1161" spans="1:8" x14ac:dyDescent="0.3">
      <c r="A1161" s="54" t="str">
        <f>EXPUNGEMENT!D53</f>
        <v>NO</v>
      </c>
      <c r="B1161" s="54" t="str">
        <f>EXPUNGEMENT!G53</f>
        <v>N/A</v>
      </c>
      <c r="C1161" s="128" t="str">
        <f>EXPUNGEMENT!H53</f>
        <v>NO</v>
      </c>
      <c r="D1161" s="128" t="str">
        <f>EXPUNGEMENT!I53</f>
        <v>N/A</v>
      </c>
      <c r="E1161" s="128" t="str">
        <f>EXPUNGEMENT!J53</f>
        <v>N/A</v>
      </c>
      <c r="F1161" s="128" t="str">
        <f>EXPUNGEMENT!K53</f>
        <v>N/A</v>
      </c>
      <c r="G1161" s="22"/>
      <c r="H1161" s="55"/>
    </row>
    <row r="1162" spans="1:8" x14ac:dyDescent="0.3">
      <c r="A1162" s="56" t="s">
        <v>47</v>
      </c>
      <c r="B1162" s="41" t="s">
        <v>70</v>
      </c>
      <c r="C1162" s="42" t="s">
        <v>41</v>
      </c>
      <c r="D1162" s="42" t="s">
        <v>42</v>
      </c>
      <c r="E1162" s="22"/>
      <c r="F1162" s="22"/>
      <c r="G1162" s="22"/>
      <c r="H1162" s="55"/>
    </row>
    <row r="1163" spans="1:8" x14ac:dyDescent="0.3">
      <c r="A1163" s="57" t="str">
        <f>EXPUNGEMENT!R53</f>
        <v>NO</v>
      </c>
      <c r="B1163" s="57" t="str">
        <f>EXPUNGEMENT!S53</f>
        <v>N/A</v>
      </c>
      <c r="C1163" s="57" t="str">
        <f>EXPUNGEMENT!T53</f>
        <v>N/A</v>
      </c>
      <c r="D1163" s="57" t="str">
        <f>EXPUNGEMENT!U53</f>
        <v>N/A</v>
      </c>
      <c r="E1163" s="22"/>
      <c r="F1163" s="22"/>
      <c r="G1163" s="22"/>
      <c r="H1163" s="55"/>
    </row>
    <row r="1164" spans="1:8" ht="18" x14ac:dyDescent="0.35">
      <c r="A1164" s="242" t="s">
        <v>71</v>
      </c>
      <c r="B1164" s="243"/>
      <c r="C1164" s="243"/>
      <c r="D1164" s="243"/>
      <c r="E1164" s="243"/>
      <c r="F1164" s="244"/>
      <c r="G1164" s="245">
        <v>51</v>
      </c>
      <c r="H1164" s="246"/>
    </row>
    <row r="1165" spans="1:8" x14ac:dyDescent="0.3">
      <c r="A1165" s="58" t="s">
        <v>27</v>
      </c>
      <c r="B1165" s="20">
        <f>BANKRUPTCY!C54</f>
        <v>0</v>
      </c>
      <c r="C1165" s="43" t="s">
        <v>52</v>
      </c>
      <c r="D1165" s="20">
        <f>BANKRUPTCY!D54</f>
        <v>0</v>
      </c>
      <c r="E1165" s="43" t="s">
        <v>53</v>
      </c>
      <c r="F1165" s="23">
        <f>BANKRUPTCY!E54</f>
        <v>0</v>
      </c>
      <c r="G1165" s="247"/>
      <c r="H1165" s="248"/>
    </row>
    <row r="1166" spans="1:8" ht="18" x14ac:dyDescent="0.35">
      <c r="A1166" s="242" t="s">
        <v>72</v>
      </c>
      <c r="B1166" s="243"/>
      <c r="C1166" s="243"/>
      <c r="D1166" s="243"/>
      <c r="E1166" s="243"/>
      <c r="F1166" s="244"/>
      <c r="G1166" s="247"/>
      <c r="H1166" s="248"/>
    </row>
    <row r="1167" spans="1:8" x14ac:dyDescent="0.3">
      <c r="A1167" s="58" t="s">
        <v>27</v>
      </c>
      <c r="B1167" s="20">
        <f>SOL!C54</f>
        <v>0</v>
      </c>
      <c r="C1167" s="43" t="s">
        <v>52</v>
      </c>
      <c r="D1167" s="20">
        <f>SOL!D54</f>
        <v>0</v>
      </c>
      <c r="E1167" s="43" t="s">
        <v>53</v>
      </c>
      <c r="F1167" s="23">
        <f>SOL!E54</f>
        <v>0</v>
      </c>
      <c r="G1167" s="247"/>
      <c r="H1167" s="248"/>
    </row>
    <row r="1168" spans="1:8" ht="18" x14ac:dyDescent="0.35">
      <c r="A1168" s="242" t="s">
        <v>73</v>
      </c>
      <c r="B1168" s="243"/>
      <c r="C1168" s="243"/>
      <c r="D1168" s="243"/>
      <c r="E1168" s="45"/>
      <c r="F1168" s="44"/>
      <c r="G1168" s="247"/>
      <c r="H1168" s="248"/>
    </row>
    <row r="1169" spans="1:8" x14ac:dyDescent="0.3">
      <c r="A1169" s="58" t="s">
        <v>58</v>
      </c>
      <c r="B1169" s="20">
        <f>EXEMPTIONS!C54</f>
        <v>0</v>
      </c>
      <c r="C1169" s="43" t="s">
        <v>59</v>
      </c>
      <c r="D1169" s="20">
        <f>EXEMPTIONS!D54</f>
        <v>0</v>
      </c>
      <c r="E1169" s="24"/>
      <c r="F1169" s="24"/>
      <c r="G1169" s="247"/>
      <c r="H1169" s="248"/>
    </row>
    <row r="1170" spans="1:8" ht="18" x14ac:dyDescent="0.35">
      <c r="A1170" s="242" t="s">
        <v>74</v>
      </c>
      <c r="B1170" s="243"/>
      <c r="C1170" s="243"/>
      <c r="D1170" s="243"/>
      <c r="E1170" s="45"/>
      <c r="F1170" s="45"/>
      <c r="G1170" s="249"/>
      <c r="H1170" s="250"/>
    </row>
    <row r="1171" spans="1:8" ht="15" thickBot="1" x14ac:dyDescent="0.35">
      <c r="A1171" s="59" t="s">
        <v>55</v>
      </c>
      <c r="B1171" s="60" t="e">
        <f>#REF!</f>
        <v>#REF!</v>
      </c>
      <c r="C1171" s="61" t="s">
        <v>56</v>
      </c>
      <c r="D1171" s="60" t="e">
        <f>#REF!</f>
        <v>#REF!</v>
      </c>
      <c r="E1171" s="251"/>
      <c r="F1171" s="252"/>
      <c r="G1171" s="252"/>
      <c r="H1171" s="253"/>
    </row>
    <row r="1175" spans="1:8" ht="15" thickBot="1" x14ac:dyDescent="0.35">
      <c r="A1175" s="167"/>
      <c r="B1175" s="167"/>
      <c r="C1175" s="167"/>
      <c r="D1175" s="167"/>
      <c r="E1175" s="167"/>
      <c r="F1175" s="167"/>
      <c r="G1175" s="167"/>
      <c r="H1175" s="167"/>
    </row>
    <row r="1176" spans="1:8" x14ac:dyDescent="0.3">
      <c r="A1176" s="68" t="s">
        <v>10</v>
      </c>
      <c r="B1176" s="65" t="s">
        <v>11</v>
      </c>
      <c r="C1176" s="65" t="s">
        <v>64</v>
      </c>
      <c r="D1176" s="65" t="s">
        <v>12</v>
      </c>
      <c r="E1176" s="65" t="s">
        <v>54</v>
      </c>
      <c r="F1176" s="65" t="s">
        <v>13</v>
      </c>
      <c r="G1176" s="65" t="s">
        <v>14</v>
      </c>
      <c r="H1176" s="67" t="s">
        <v>15</v>
      </c>
    </row>
    <row r="1177" spans="1:8" ht="17.399999999999999" x14ac:dyDescent="0.35">
      <c r="A1177" s="69">
        <f>'CASE DATA'!A55</f>
        <v>0</v>
      </c>
      <c r="B1177" s="70">
        <f>'CASE DATA'!B55</f>
        <v>0</v>
      </c>
      <c r="C1177" s="72" t="e">
        <f>'CASE DATA'!#REF!</f>
        <v>#REF!</v>
      </c>
      <c r="D1177" s="72">
        <f>'CASE DATA'!C55</f>
        <v>0</v>
      </c>
      <c r="E1177" s="70">
        <f>'CASE DATA'!E55</f>
        <v>0</v>
      </c>
      <c r="F1177" s="70">
        <f>'CASE DATA'!F55</f>
        <v>0</v>
      </c>
      <c r="G1177" s="70">
        <f>'CASE DATA'!G55</f>
        <v>0</v>
      </c>
      <c r="H1177" s="71">
        <f>'CASE DATA'!H55</f>
        <v>0</v>
      </c>
    </row>
    <row r="1178" spans="1:8" x14ac:dyDescent="0.3">
      <c r="A1178" s="46" t="s">
        <v>17</v>
      </c>
      <c r="B1178" s="25">
        <f>'CASE DATA'!I55</f>
        <v>0</v>
      </c>
      <c r="C1178" s="26" t="s">
        <v>20</v>
      </c>
      <c r="D1178" s="29">
        <f>'CASE DATA'!L55</f>
        <v>0</v>
      </c>
      <c r="E1178" s="31" t="s">
        <v>23</v>
      </c>
      <c r="F1178" s="34">
        <f>'CASE DATA'!O55</f>
        <v>0</v>
      </c>
      <c r="G1178" s="36" t="s">
        <v>65</v>
      </c>
      <c r="H1178" s="47">
        <f>'CASE DATA'!R55</f>
        <v>0</v>
      </c>
    </row>
    <row r="1179" spans="1:8" x14ac:dyDescent="0.3">
      <c r="A1179" s="48" t="s">
        <v>66</v>
      </c>
      <c r="B1179" s="25">
        <f>'CASE DATA'!J55</f>
        <v>0</v>
      </c>
      <c r="C1179" s="27" t="s">
        <v>21</v>
      </c>
      <c r="D1179" s="29">
        <f>'CASE DATA'!M55</f>
        <v>0</v>
      </c>
      <c r="E1179" s="32" t="s">
        <v>24</v>
      </c>
      <c r="F1179" s="34">
        <f>'CASE DATA'!P55</f>
        <v>0</v>
      </c>
      <c r="G1179" s="37" t="s">
        <v>26</v>
      </c>
      <c r="H1179" s="47">
        <f>'CASE DATA'!S55</f>
        <v>0</v>
      </c>
    </row>
    <row r="1180" spans="1:8" x14ac:dyDescent="0.3">
      <c r="A1180" s="49" t="s">
        <v>19</v>
      </c>
      <c r="B1180" s="25">
        <f>'CASE DATA'!K55</f>
        <v>0</v>
      </c>
      <c r="C1180" s="28" t="s">
        <v>22</v>
      </c>
      <c r="D1180" s="30">
        <f>'CASE DATA'!N55</f>
        <v>0</v>
      </c>
      <c r="E1180" s="33" t="s">
        <v>25</v>
      </c>
      <c r="F1180" s="35">
        <f>'CASE DATA'!Q55</f>
        <v>0</v>
      </c>
      <c r="G1180" s="21"/>
      <c r="H1180" s="50"/>
    </row>
    <row r="1181" spans="1:8" x14ac:dyDescent="0.3">
      <c r="A1181" s="51" t="s">
        <v>9</v>
      </c>
      <c r="B1181" s="254">
        <f>'CASE DATA'!T55</f>
        <v>0</v>
      </c>
      <c r="C1181" s="255"/>
      <c r="D1181" s="255"/>
      <c r="E1181" s="255"/>
      <c r="F1181" s="255"/>
      <c r="G1181" s="255"/>
      <c r="H1181" s="256"/>
    </row>
    <row r="1182" spans="1:8" ht="18" x14ac:dyDescent="0.35">
      <c r="A1182" s="242" t="s">
        <v>67</v>
      </c>
      <c r="B1182" s="243"/>
      <c r="C1182" s="243"/>
      <c r="D1182" s="243"/>
      <c r="E1182" s="243"/>
      <c r="F1182" s="243"/>
      <c r="G1182" s="243"/>
      <c r="H1182" s="257"/>
    </row>
    <row r="1183" spans="1:8" ht="28.8" x14ac:dyDescent="0.3">
      <c r="A1183" s="52" t="s">
        <v>37</v>
      </c>
      <c r="B1183" s="38" t="s">
        <v>68</v>
      </c>
      <c r="C1183" s="39" t="s">
        <v>40</v>
      </c>
      <c r="D1183" s="39" t="s">
        <v>41</v>
      </c>
      <c r="E1183" s="39" t="s">
        <v>42</v>
      </c>
      <c r="F1183" s="40" t="s">
        <v>43</v>
      </c>
      <c r="G1183" s="19" t="s">
        <v>69</v>
      </c>
      <c r="H1183" s="53"/>
    </row>
    <row r="1184" spans="1:8" x14ac:dyDescent="0.3">
      <c r="A1184" s="54" t="str">
        <f>EXPUNGEMENT!D54</f>
        <v>NO</v>
      </c>
      <c r="B1184" s="54" t="str">
        <f>EXPUNGEMENT!G54</f>
        <v>N/A</v>
      </c>
      <c r="C1184" s="128" t="str">
        <f>EXPUNGEMENT!H54</f>
        <v>NO</v>
      </c>
      <c r="D1184" s="128" t="str">
        <f>EXPUNGEMENT!I54</f>
        <v>N/A</v>
      </c>
      <c r="E1184" s="128" t="str">
        <f>EXPUNGEMENT!J54</f>
        <v>N/A</v>
      </c>
      <c r="F1184" s="128" t="str">
        <f>EXPUNGEMENT!K54</f>
        <v>N/A</v>
      </c>
      <c r="G1184" s="22"/>
      <c r="H1184" s="55"/>
    </row>
    <row r="1185" spans="1:8" x14ac:dyDescent="0.3">
      <c r="A1185" s="56" t="s">
        <v>47</v>
      </c>
      <c r="B1185" s="41" t="s">
        <v>70</v>
      </c>
      <c r="C1185" s="42" t="s">
        <v>41</v>
      </c>
      <c r="D1185" s="42" t="s">
        <v>42</v>
      </c>
      <c r="E1185" s="22"/>
      <c r="F1185" s="22"/>
      <c r="G1185" s="22"/>
      <c r="H1185" s="55"/>
    </row>
    <row r="1186" spans="1:8" x14ac:dyDescent="0.3">
      <c r="A1186" s="57" t="str">
        <f>EXPUNGEMENT!R54</f>
        <v>NO</v>
      </c>
      <c r="B1186" s="57" t="str">
        <f>EXPUNGEMENT!S54</f>
        <v>N/A</v>
      </c>
      <c r="C1186" s="57" t="str">
        <f>EXPUNGEMENT!T54</f>
        <v>N/A</v>
      </c>
      <c r="D1186" s="57" t="str">
        <f>EXPUNGEMENT!U54</f>
        <v>N/A</v>
      </c>
      <c r="E1186" s="22"/>
      <c r="F1186" s="22"/>
      <c r="G1186" s="22"/>
      <c r="H1186" s="55"/>
    </row>
    <row r="1187" spans="1:8" ht="18" x14ac:dyDescent="0.35">
      <c r="A1187" s="242" t="s">
        <v>71</v>
      </c>
      <c r="B1187" s="243"/>
      <c r="C1187" s="243"/>
      <c r="D1187" s="243"/>
      <c r="E1187" s="243"/>
      <c r="F1187" s="244"/>
      <c r="G1187" s="245">
        <v>52</v>
      </c>
      <c r="H1187" s="246"/>
    </row>
    <row r="1188" spans="1:8" x14ac:dyDescent="0.3">
      <c r="A1188" s="58" t="s">
        <v>27</v>
      </c>
      <c r="B1188" s="20">
        <f>BANKRUPTCY!C55</f>
        <v>0</v>
      </c>
      <c r="C1188" s="43" t="s">
        <v>52</v>
      </c>
      <c r="D1188" s="20">
        <f>BANKRUPTCY!D55</f>
        <v>0</v>
      </c>
      <c r="E1188" s="43" t="s">
        <v>53</v>
      </c>
      <c r="F1188" s="23">
        <f>BANKRUPTCY!E55</f>
        <v>0</v>
      </c>
      <c r="G1188" s="247"/>
      <c r="H1188" s="248"/>
    </row>
    <row r="1189" spans="1:8" ht="18" x14ac:dyDescent="0.35">
      <c r="A1189" s="242" t="s">
        <v>72</v>
      </c>
      <c r="B1189" s="243"/>
      <c r="C1189" s="243"/>
      <c r="D1189" s="243"/>
      <c r="E1189" s="243"/>
      <c r="F1189" s="244"/>
      <c r="G1189" s="247"/>
      <c r="H1189" s="248"/>
    </row>
    <row r="1190" spans="1:8" x14ac:dyDescent="0.3">
      <c r="A1190" s="58" t="s">
        <v>27</v>
      </c>
      <c r="B1190" s="20">
        <f>SOL!C55</f>
        <v>0</v>
      </c>
      <c r="C1190" s="43" t="s">
        <v>52</v>
      </c>
      <c r="D1190" s="20">
        <f>SOL!D55</f>
        <v>0</v>
      </c>
      <c r="E1190" s="43" t="s">
        <v>53</v>
      </c>
      <c r="F1190" s="23">
        <f>SOL!E55</f>
        <v>0</v>
      </c>
      <c r="G1190" s="247"/>
      <c r="H1190" s="248"/>
    </row>
    <row r="1191" spans="1:8" ht="18" x14ac:dyDescent="0.35">
      <c r="A1191" s="242" t="s">
        <v>73</v>
      </c>
      <c r="B1191" s="243"/>
      <c r="C1191" s="243"/>
      <c r="D1191" s="243"/>
      <c r="E1191" s="45"/>
      <c r="F1191" s="44"/>
      <c r="G1191" s="247"/>
      <c r="H1191" s="248"/>
    </row>
    <row r="1192" spans="1:8" x14ac:dyDescent="0.3">
      <c r="A1192" s="58" t="s">
        <v>58</v>
      </c>
      <c r="B1192" s="20">
        <f>EXEMPTIONS!C55</f>
        <v>0</v>
      </c>
      <c r="C1192" s="43" t="s">
        <v>59</v>
      </c>
      <c r="D1192" s="20">
        <f>EXEMPTIONS!D55</f>
        <v>0</v>
      </c>
      <c r="E1192" s="24"/>
      <c r="F1192" s="24"/>
      <c r="G1192" s="247"/>
      <c r="H1192" s="248"/>
    </row>
    <row r="1193" spans="1:8" ht="18" x14ac:dyDescent="0.35">
      <c r="A1193" s="242" t="s">
        <v>74</v>
      </c>
      <c r="B1193" s="243"/>
      <c r="C1193" s="243"/>
      <c r="D1193" s="243"/>
      <c r="E1193" s="45"/>
      <c r="F1193" s="45"/>
      <c r="G1193" s="249"/>
      <c r="H1193" s="250"/>
    </row>
    <row r="1194" spans="1:8" ht="15" thickBot="1" x14ac:dyDescent="0.35">
      <c r="A1194" s="59" t="s">
        <v>55</v>
      </c>
      <c r="B1194" s="60" t="e">
        <f>#REF!</f>
        <v>#REF!</v>
      </c>
      <c r="C1194" s="61" t="s">
        <v>56</v>
      </c>
      <c r="D1194" s="60" t="e">
        <f>#REF!</f>
        <v>#REF!</v>
      </c>
      <c r="E1194" s="251"/>
      <c r="F1194" s="252"/>
      <c r="G1194" s="252"/>
      <c r="H1194" s="253"/>
    </row>
    <row r="1198" spans="1:8" ht="15" thickBot="1" x14ac:dyDescent="0.35">
      <c r="A1198" s="167"/>
      <c r="B1198" s="167"/>
      <c r="C1198" s="167"/>
      <c r="D1198" s="167"/>
      <c r="E1198" s="167"/>
      <c r="F1198" s="167"/>
      <c r="G1198" s="167"/>
      <c r="H1198" s="167"/>
    </row>
    <row r="1199" spans="1:8" x14ac:dyDescent="0.3">
      <c r="A1199" s="68" t="s">
        <v>10</v>
      </c>
      <c r="B1199" s="65" t="s">
        <v>11</v>
      </c>
      <c r="C1199" s="65" t="s">
        <v>64</v>
      </c>
      <c r="D1199" s="65" t="s">
        <v>12</v>
      </c>
      <c r="E1199" s="65" t="s">
        <v>54</v>
      </c>
      <c r="F1199" s="65" t="s">
        <v>13</v>
      </c>
      <c r="G1199" s="65" t="s">
        <v>14</v>
      </c>
      <c r="H1199" s="67" t="s">
        <v>15</v>
      </c>
    </row>
    <row r="1200" spans="1:8" ht="17.399999999999999" x14ac:dyDescent="0.35">
      <c r="A1200" s="69">
        <f>'CASE DATA'!A56</f>
        <v>0</v>
      </c>
      <c r="B1200" s="70">
        <f>'CASE DATA'!B56</f>
        <v>0</v>
      </c>
      <c r="C1200" s="72" t="e">
        <f>'CASE DATA'!#REF!</f>
        <v>#REF!</v>
      </c>
      <c r="D1200" s="72">
        <f>'CASE DATA'!C56</f>
        <v>0</v>
      </c>
      <c r="E1200" s="70">
        <f>'CASE DATA'!E56</f>
        <v>0</v>
      </c>
      <c r="F1200" s="70">
        <f>'CASE DATA'!F56</f>
        <v>0</v>
      </c>
      <c r="G1200" s="70">
        <f>'CASE DATA'!G56</f>
        <v>0</v>
      </c>
      <c r="H1200" s="71">
        <f>'CASE DATA'!H56</f>
        <v>0</v>
      </c>
    </row>
    <row r="1201" spans="1:8" x14ac:dyDescent="0.3">
      <c r="A1201" s="46" t="s">
        <v>17</v>
      </c>
      <c r="B1201" s="25">
        <f>'CASE DATA'!I56</f>
        <v>0</v>
      </c>
      <c r="C1201" s="26" t="s">
        <v>20</v>
      </c>
      <c r="D1201" s="29">
        <f>'CASE DATA'!L56</f>
        <v>0</v>
      </c>
      <c r="E1201" s="31" t="s">
        <v>23</v>
      </c>
      <c r="F1201" s="34">
        <f>'CASE DATA'!O56</f>
        <v>0</v>
      </c>
      <c r="G1201" s="36" t="s">
        <v>65</v>
      </c>
      <c r="H1201" s="47">
        <f>'CASE DATA'!R56</f>
        <v>0</v>
      </c>
    </row>
    <row r="1202" spans="1:8" x14ac:dyDescent="0.3">
      <c r="A1202" s="48" t="s">
        <v>66</v>
      </c>
      <c r="B1202" s="25">
        <f>'CASE DATA'!J56</f>
        <v>0</v>
      </c>
      <c r="C1202" s="27" t="s">
        <v>21</v>
      </c>
      <c r="D1202" s="29">
        <f>'CASE DATA'!M56</f>
        <v>0</v>
      </c>
      <c r="E1202" s="32" t="s">
        <v>24</v>
      </c>
      <c r="F1202" s="34">
        <f>'CASE DATA'!P56</f>
        <v>0</v>
      </c>
      <c r="G1202" s="37" t="s">
        <v>26</v>
      </c>
      <c r="H1202" s="47">
        <f>'CASE DATA'!S56</f>
        <v>0</v>
      </c>
    </row>
    <row r="1203" spans="1:8" x14ac:dyDescent="0.3">
      <c r="A1203" s="49" t="s">
        <v>19</v>
      </c>
      <c r="B1203" s="25">
        <f>'CASE DATA'!K56</f>
        <v>0</v>
      </c>
      <c r="C1203" s="28" t="s">
        <v>22</v>
      </c>
      <c r="D1203" s="30">
        <f>'CASE DATA'!N56</f>
        <v>0</v>
      </c>
      <c r="E1203" s="33" t="s">
        <v>25</v>
      </c>
      <c r="F1203" s="35">
        <f>'CASE DATA'!Q56</f>
        <v>0</v>
      </c>
      <c r="G1203" s="21"/>
      <c r="H1203" s="50"/>
    </row>
    <row r="1204" spans="1:8" x14ac:dyDescent="0.3">
      <c r="A1204" s="51" t="s">
        <v>9</v>
      </c>
      <c r="B1204" s="254">
        <f>'CASE DATA'!T56</f>
        <v>0</v>
      </c>
      <c r="C1204" s="255"/>
      <c r="D1204" s="255"/>
      <c r="E1204" s="255"/>
      <c r="F1204" s="255"/>
      <c r="G1204" s="255"/>
      <c r="H1204" s="256"/>
    </row>
    <row r="1205" spans="1:8" ht="18" x14ac:dyDescent="0.35">
      <c r="A1205" s="242" t="s">
        <v>67</v>
      </c>
      <c r="B1205" s="243"/>
      <c r="C1205" s="243"/>
      <c r="D1205" s="243"/>
      <c r="E1205" s="243"/>
      <c r="F1205" s="243"/>
      <c r="G1205" s="243"/>
      <c r="H1205" s="257"/>
    </row>
    <row r="1206" spans="1:8" ht="28.8" x14ac:dyDescent="0.3">
      <c r="A1206" s="52" t="s">
        <v>37</v>
      </c>
      <c r="B1206" s="38" t="s">
        <v>68</v>
      </c>
      <c r="C1206" s="39" t="s">
        <v>40</v>
      </c>
      <c r="D1206" s="39" t="s">
        <v>41</v>
      </c>
      <c r="E1206" s="39" t="s">
        <v>42</v>
      </c>
      <c r="F1206" s="40" t="s">
        <v>43</v>
      </c>
      <c r="G1206" s="19" t="s">
        <v>69</v>
      </c>
      <c r="H1206" s="53"/>
    </row>
    <row r="1207" spans="1:8" x14ac:dyDescent="0.3">
      <c r="A1207" s="54" t="str">
        <f>EXPUNGEMENT!D55</f>
        <v>NO</v>
      </c>
      <c r="B1207" s="54" t="str">
        <f>EXPUNGEMENT!G55</f>
        <v>N/A</v>
      </c>
      <c r="C1207" s="128" t="str">
        <f>EXPUNGEMENT!H55</f>
        <v>NO</v>
      </c>
      <c r="D1207" s="128" t="str">
        <f>EXPUNGEMENT!I55</f>
        <v>N/A</v>
      </c>
      <c r="E1207" s="128" t="str">
        <f>EXPUNGEMENT!J55</f>
        <v>N/A</v>
      </c>
      <c r="F1207" s="128" t="str">
        <f>EXPUNGEMENT!K55</f>
        <v>N/A</v>
      </c>
      <c r="G1207" s="22"/>
      <c r="H1207" s="55"/>
    </row>
    <row r="1208" spans="1:8" x14ac:dyDescent="0.3">
      <c r="A1208" s="56" t="s">
        <v>47</v>
      </c>
      <c r="B1208" s="41" t="s">
        <v>70</v>
      </c>
      <c r="C1208" s="42" t="s">
        <v>41</v>
      </c>
      <c r="D1208" s="42" t="s">
        <v>42</v>
      </c>
      <c r="E1208" s="22"/>
      <c r="F1208" s="22"/>
      <c r="G1208" s="22"/>
      <c r="H1208" s="55"/>
    </row>
    <row r="1209" spans="1:8" x14ac:dyDescent="0.3">
      <c r="A1209" s="57" t="str">
        <f>EXPUNGEMENT!R55</f>
        <v>NO</v>
      </c>
      <c r="B1209" s="57" t="str">
        <f>EXPUNGEMENT!S55</f>
        <v>N/A</v>
      </c>
      <c r="C1209" s="57" t="str">
        <f>EXPUNGEMENT!T55</f>
        <v>N/A</v>
      </c>
      <c r="D1209" s="57" t="str">
        <f>EXPUNGEMENT!U55</f>
        <v>N/A</v>
      </c>
      <c r="E1209" s="22"/>
      <c r="F1209" s="22"/>
      <c r="G1209" s="22"/>
      <c r="H1209" s="55"/>
    </row>
    <row r="1210" spans="1:8" ht="18.75" customHeight="1" x14ac:dyDescent="0.35">
      <c r="A1210" s="242" t="s">
        <v>71</v>
      </c>
      <c r="B1210" s="243"/>
      <c r="C1210" s="243"/>
      <c r="D1210" s="243"/>
      <c r="E1210" s="243"/>
      <c r="F1210" s="244"/>
      <c r="G1210" s="245">
        <v>53</v>
      </c>
      <c r="H1210" s="246"/>
    </row>
    <row r="1211" spans="1:8" ht="15" customHeight="1" x14ac:dyDescent="0.3">
      <c r="A1211" s="58" t="s">
        <v>27</v>
      </c>
      <c r="B1211" s="20">
        <f>BANKRUPTCY!C56</f>
        <v>0</v>
      </c>
      <c r="C1211" s="43" t="s">
        <v>52</v>
      </c>
      <c r="D1211" s="20">
        <f>BANKRUPTCY!D56</f>
        <v>0</v>
      </c>
      <c r="E1211" s="43" t="s">
        <v>53</v>
      </c>
      <c r="F1211" s="23">
        <f>BANKRUPTCY!E56</f>
        <v>0</v>
      </c>
      <c r="G1211" s="247"/>
      <c r="H1211" s="248"/>
    </row>
    <row r="1212" spans="1:8" ht="18.75" customHeight="1" x14ac:dyDescent="0.35">
      <c r="A1212" s="242" t="s">
        <v>72</v>
      </c>
      <c r="B1212" s="243"/>
      <c r="C1212" s="243"/>
      <c r="D1212" s="243"/>
      <c r="E1212" s="243"/>
      <c r="F1212" s="244"/>
      <c r="G1212" s="247"/>
      <c r="H1212" s="248"/>
    </row>
    <row r="1213" spans="1:8" ht="15" customHeight="1" x14ac:dyDescent="0.3">
      <c r="A1213" s="58" t="s">
        <v>27</v>
      </c>
      <c r="B1213" s="20">
        <f>SOL!C56</f>
        <v>0</v>
      </c>
      <c r="C1213" s="43" t="s">
        <v>52</v>
      </c>
      <c r="D1213" s="20">
        <f>SOL!D56</f>
        <v>0</v>
      </c>
      <c r="E1213" s="43" t="s">
        <v>53</v>
      </c>
      <c r="F1213" s="23">
        <f>SOL!E56</f>
        <v>0</v>
      </c>
      <c r="G1213" s="247"/>
      <c r="H1213" s="248"/>
    </row>
    <row r="1214" spans="1:8" ht="18.75" customHeight="1" x14ac:dyDescent="0.35">
      <c r="A1214" s="242" t="s">
        <v>73</v>
      </c>
      <c r="B1214" s="243"/>
      <c r="C1214" s="243"/>
      <c r="D1214" s="243"/>
      <c r="E1214" s="45"/>
      <c r="F1214" s="44"/>
      <c r="G1214" s="247"/>
      <c r="H1214" s="248"/>
    </row>
    <row r="1215" spans="1:8" ht="15" customHeight="1" x14ac:dyDescent="0.3">
      <c r="A1215" s="58" t="s">
        <v>58</v>
      </c>
      <c r="B1215" s="20">
        <f>EXEMPTIONS!C56</f>
        <v>0</v>
      </c>
      <c r="C1215" s="43" t="s">
        <v>59</v>
      </c>
      <c r="D1215" s="20">
        <f>EXEMPTIONS!D56</f>
        <v>0</v>
      </c>
      <c r="E1215" s="24"/>
      <c r="F1215" s="24"/>
      <c r="G1215" s="247"/>
      <c r="H1215" s="248"/>
    </row>
    <row r="1216" spans="1:8" ht="18.75" customHeight="1" x14ac:dyDescent="0.35">
      <c r="A1216" s="242" t="s">
        <v>74</v>
      </c>
      <c r="B1216" s="243"/>
      <c r="C1216" s="243"/>
      <c r="D1216" s="243"/>
      <c r="E1216" s="45"/>
      <c r="F1216" s="45"/>
      <c r="G1216" s="249"/>
      <c r="H1216" s="250"/>
    </row>
    <row r="1217" spans="1:8" ht="15" thickBot="1" x14ac:dyDescent="0.35">
      <c r="A1217" s="59" t="s">
        <v>55</v>
      </c>
      <c r="B1217" s="60" t="e">
        <f>#REF!</f>
        <v>#REF!</v>
      </c>
      <c r="C1217" s="61" t="s">
        <v>56</v>
      </c>
      <c r="D1217" s="60" t="e">
        <f>#REF!</f>
        <v>#REF!</v>
      </c>
      <c r="E1217" s="251"/>
      <c r="F1217" s="252"/>
      <c r="G1217" s="252"/>
      <c r="H1217" s="253"/>
    </row>
    <row r="1221" spans="1:8" ht="15" thickBot="1" x14ac:dyDescent="0.35">
      <c r="A1221" s="167"/>
      <c r="B1221" s="167"/>
      <c r="C1221" s="167"/>
      <c r="D1221" s="167"/>
      <c r="E1221" s="167"/>
      <c r="F1221" s="167"/>
      <c r="G1221" s="167"/>
      <c r="H1221" s="167"/>
    </row>
    <row r="1222" spans="1:8" x14ac:dyDescent="0.3">
      <c r="A1222" s="68" t="s">
        <v>10</v>
      </c>
      <c r="B1222" s="65" t="s">
        <v>11</v>
      </c>
      <c r="C1222" s="65" t="s">
        <v>64</v>
      </c>
      <c r="D1222" s="65" t="s">
        <v>12</v>
      </c>
      <c r="E1222" s="65" t="s">
        <v>54</v>
      </c>
      <c r="F1222" s="65" t="s">
        <v>13</v>
      </c>
      <c r="G1222" s="65" t="s">
        <v>14</v>
      </c>
      <c r="H1222" s="67" t="s">
        <v>15</v>
      </c>
    </row>
    <row r="1223" spans="1:8" ht="17.399999999999999" x14ac:dyDescent="0.35">
      <c r="A1223" s="69">
        <f>'CASE DATA'!A57</f>
        <v>0</v>
      </c>
      <c r="B1223" s="70">
        <f>'CASE DATA'!B57</f>
        <v>0</v>
      </c>
      <c r="C1223" s="72" t="e">
        <f>'CASE DATA'!#REF!</f>
        <v>#REF!</v>
      </c>
      <c r="D1223" s="72">
        <f>'CASE DATA'!C57</f>
        <v>0</v>
      </c>
      <c r="E1223" s="70">
        <f>'CASE DATA'!E57</f>
        <v>0</v>
      </c>
      <c r="F1223" s="70">
        <f>'CASE DATA'!F57</f>
        <v>0</v>
      </c>
      <c r="G1223" s="70">
        <f>'CASE DATA'!G57</f>
        <v>0</v>
      </c>
      <c r="H1223" s="71">
        <f>'CASE DATA'!H57</f>
        <v>0</v>
      </c>
    </row>
    <row r="1224" spans="1:8" x14ac:dyDescent="0.3">
      <c r="A1224" s="46" t="s">
        <v>17</v>
      </c>
      <c r="B1224" s="25">
        <f>'CASE DATA'!I57</f>
        <v>0</v>
      </c>
      <c r="C1224" s="26" t="s">
        <v>20</v>
      </c>
      <c r="D1224" s="29">
        <f>'CASE DATA'!L57</f>
        <v>0</v>
      </c>
      <c r="E1224" s="31" t="s">
        <v>23</v>
      </c>
      <c r="F1224" s="34">
        <f>'CASE DATA'!O57</f>
        <v>0</v>
      </c>
      <c r="G1224" s="36" t="s">
        <v>65</v>
      </c>
      <c r="H1224" s="47">
        <f>'CASE DATA'!R57</f>
        <v>0</v>
      </c>
    </row>
    <row r="1225" spans="1:8" x14ac:dyDescent="0.3">
      <c r="A1225" s="48" t="s">
        <v>66</v>
      </c>
      <c r="B1225" s="25">
        <f>'CASE DATA'!J57</f>
        <v>0</v>
      </c>
      <c r="C1225" s="27" t="s">
        <v>21</v>
      </c>
      <c r="D1225" s="29">
        <f>'CASE DATA'!M57</f>
        <v>0</v>
      </c>
      <c r="E1225" s="32" t="s">
        <v>24</v>
      </c>
      <c r="F1225" s="34">
        <f>'CASE DATA'!P57</f>
        <v>0</v>
      </c>
      <c r="G1225" s="37" t="s">
        <v>26</v>
      </c>
      <c r="H1225" s="47">
        <f>'CASE DATA'!S57</f>
        <v>0</v>
      </c>
    </row>
    <row r="1226" spans="1:8" x14ac:dyDescent="0.3">
      <c r="A1226" s="49" t="s">
        <v>19</v>
      </c>
      <c r="B1226" s="25">
        <f>'CASE DATA'!K57</f>
        <v>0</v>
      </c>
      <c r="C1226" s="28" t="s">
        <v>22</v>
      </c>
      <c r="D1226" s="30">
        <f>'CASE DATA'!N57</f>
        <v>0</v>
      </c>
      <c r="E1226" s="33" t="s">
        <v>25</v>
      </c>
      <c r="F1226" s="35">
        <f>'CASE DATA'!Q57</f>
        <v>0</v>
      </c>
      <c r="G1226" s="21"/>
      <c r="H1226" s="50"/>
    </row>
    <row r="1227" spans="1:8" x14ac:dyDescent="0.3">
      <c r="A1227" s="51" t="s">
        <v>9</v>
      </c>
      <c r="B1227" s="254">
        <f>'CASE DATA'!T57</f>
        <v>0</v>
      </c>
      <c r="C1227" s="255"/>
      <c r="D1227" s="255"/>
      <c r="E1227" s="255"/>
      <c r="F1227" s="255"/>
      <c r="G1227" s="255"/>
      <c r="H1227" s="256"/>
    </row>
    <row r="1228" spans="1:8" ht="18" x14ac:dyDescent="0.35">
      <c r="A1228" s="242" t="s">
        <v>67</v>
      </c>
      <c r="B1228" s="243"/>
      <c r="C1228" s="243"/>
      <c r="D1228" s="243"/>
      <c r="E1228" s="243"/>
      <c r="F1228" s="243"/>
      <c r="G1228" s="243"/>
      <c r="H1228" s="257"/>
    </row>
    <row r="1229" spans="1:8" ht="28.8" x14ac:dyDescent="0.3">
      <c r="A1229" s="52" t="s">
        <v>37</v>
      </c>
      <c r="B1229" s="38" t="s">
        <v>68</v>
      </c>
      <c r="C1229" s="39" t="s">
        <v>40</v>
      </c>
      <c r="D1229" s="39" t="s">
        <v>41</v>
      </c>
      <c r="E1229" s="39" t="s">
        <v>42</v>
      </c>
      <c r="F1229" s="40" t="s">
        <v>43</v>
      </c>
      <c r="G1229" s="19" t="s">
        <v>69</v>
      </c>
      <c r="H1229" s="53"/>
    </row>
    <row r="1230" spans="1:8" x14ac:dyDescent="0.3">
      <c r="A1230" s="54" t="str">
        <f>EXPUNGEMENT!D56</f>
        <v>NO</v>
      </c>
      <c r="B1230" s="54" t="str">
        <f>EXPUNGEMENT!G56</f>
        <v>N/A</v>
      </c>
      <c r="C1230" s="128" t="str">
        <f>EXPUNGEMENT!H56</f>
        <v>NO</v>
      </c>
      <c r="D1230" s="128" t="str">
        <f>EXPUNGEMENT!I56</f>
        <v>N/A</v>
      </c>
      <c r="E1230" s="128" t="str">
        <f>EXPUNGEMENT!J56</f>
        <v>N/A</v>
      </c>
      <c r="F1230" s="128" t="str">
        <f>EXPUNGEMENT!K56</f>
        <v>N/A</v>
      </c>
      <c r="G1230" s="22"/>
      <c r="H1230" s="55"/>
    </row>
    <row r="1231" spans="1:8" x14ac:dyDescent="0.3">
      <c r="A1231" s="56" t="s">
        <v>47</v>
      </c>
      <c r="B1231" s="41" t="s">
        <v>70</v>
      </c>
      <c r="C1231" s="42" t="s">
        <v>41</v>
      </c>
      <c r="D1231" s="42" t="s">
        <v>42</v>
      </c>
      <c r="E1231" s="22"/>
      <c r="F1231" s="22"/>
      <c r="G1231" s="22"/>
      <c r="H1231" s="55"/>
    </row>
    <row r="1232" spans="1:8" x14ac:dyDescent="0.3">
      <c r="A1232" s="57" t="str">
        <f>EXPUNGEMENT!R56</f>
        <v>NO</v>
      </c>
      <c r="B1232" s="57" t="str">
        <f>EXPUNGEMENT!S56</f>
        <v>N/A</v>
      </c>
      <c r="C1232" s="57" t="str">
        <f>EXPUNGEMENT!T56</f>
        <v>N/A</v>
      </c>
      <c r="D1232" s="57" t="str">
        <f>EXPUNGEMENT!U56</f>
        <v>N/A</v>
      </c>
      <c r="E1232" s="22"/>
      <c r="F1232" s="22"/>
      <c r="G1232" s="22"/>
      <c r="H1232" s="55"/>
    </row>
    <row r="1233" spans="1:8" ht="18" x14ac:dyDescent="0.35">
      <c r="A1233" s="242" t="s">
        <v>71</v>
      </c>
      <c r="B1233" s="243"/>
      <c r="C1233" s="243"/>
      <c r="D1233" s="243"/>
      <c r="E1233" s="243"/>
      <c r="F1233" s="244"/>
      <c r="G1233" s="245">
        <v>54</v>
      </c>
      <c r="H1233" s="246"/>
    </row>
    <row r="1234" spans="1:8" x14ac:dyDescent="0.3">
      <c r="A1234" s="58" t="s">
        <v>27</v>
      </c>
      <c r="B1234" s="20">
        <f>BANKRUPTCY!C57</f>
        <v>0</v>
      </c>
      <c r="C1234" s="43" t="s">
        <v>52</v>
      </c>
      <c r="D1234" s="20">
        <f>BANKRUPTCY!D57</f>
        <v>0</v>
      </c>
      <c r="E1234" s="43" t="s">
        <v>53</v>
      </c>
      <c r="F1234" s="23">
        <f>BANKRUPTCY!E57</f>
        <v>0</v>
      </c>
      <c r="G1234" s="247"/>
      <c r="H1234" s="248"/>
    </row>
    <row r="1235" spans="1:8" ht="18" x14ac:dyDescent="0.35">
      <c r="A1235" s="242" t="s">
        <v>72</v>
      </c>
      <c r="B1235" s="243"/>
      <c r="C1235" s="243"/>
      <c r="D1235" s="243"/>
      <c r="E1235" s="243"/>
      <c r="F1235" s="244"/>
      <c r="G1235" s="247"/>
      <c r="H1235" s="248"/>
    </row>
    <row r="1236" spans="1:8" x14ac:dyDescent="0.3">
      <c r="A1236" s="58" t="s">
        <v>27</v>
      </c>
      <c r="B1236" s="20">
        <f>SOL!C57</f>
        <v>0</v>
      </c>
      <c r="C1236" s="43" t="s">
        <v>52</v>
      </c>
      <c r="D1236" s="20">
        <f>SOL!D57</f>
        <v>0</v>
      </c>
      <c r="E1236" s="43" t="s">
        <v>53</v>
      </c>
      <c r="F1236" s="23">
        <f>SOL!E57</f>
        <v>0</v>
      </c>
      <c r="G1236" s="247"/>
      <c r="H1236" s="248"/>
    </row>
    <row r="1237" spans="1:8" ht="18" x14ac:dyDescent="0.35">
      <c r="A1237" s="242" t="s">
        <v>73</v>
      </c>
      <c r="B1237" s="243"/>
      <c r="C1237" s="243"/>
      <c r="D1237" s="243"/>
      <c r="E1237" s="45"/>
      <c r="F1237" s="44"/>
      <c r="G1237" s="247"/>
      <c r="H1237" s="248"/>
    </row>
    <row r="1238" spans="1:8" x14ac:dyDescent="0.3">
      <c r="A1238" s="58" t="s">
        <v>58</v>
      </c>
      <c r="B1238" s="20">
        <f>EXEMPTIONS!C57</f>
        <v>0</v>
      </c>
      <c r="C1238" s="43" t="s">
        <v>59</v>
      </c>
      <c r="D1238" s="20">
        <f>EXEMPTIONS!D57</f>
        <v>0</v>
      </c>
      <c r="E1238" s="24"/>
      <c r="F1238" s="24"/>
      <c r="G1238" s="247"/>
      <c r="H1238" s="248"/>
    </row>
    <row r="1239" spans="1:8" ht="18" x14ac:dyDescent="0.35">
      <c r="A1239" s="242" t="s">
        <v>74</v>
      </c>
      <c r="B1239" s="243"/>
      <c r="C1239" s="243"/>
      <c r="D1239" s="243"/>
      <c r="E1239" s="45"/>
      <c r="F1239" s="45"/>
      <c r="G1239" s="249"/>
      <c r="H1239" s="250"/>
    </row>
    <row r="1240" spans="1:8" ht="15" thickBot="1" x14ac:dyDescent="0.35">
      <c r="A1240" s="59" t="s">
        <v>55</v>
      </c>
      <c r="B1240" s="60" t="e">
        <f>#REF!</f>
        <v>#REF!</v>
      </c>
      <c r="C1240" s="61" t="s">
        <v>56</v>
      </c>
      <c r="D1240" s="60" t="e">
        <f>#REF!</f>
        <v>#REF!</v>
      </c>
      <c r="E1240" s="251"/>
      <c r="F1240" s="252"/>
      <c r="G1240" s="252"/>
      <c r="H1240" s="253"/>
    </row>
  </sheetData>
  <mergeCells count="433">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 ref="B1158:H1158"/>
    <mergeCell ref="A1159:H1159"/>
    <mergeCell ref="A1164:F1164"/>
    <mergeCell ref="G1164:H1170"/>
    <mergeCell ref="A1166:F1166"/>
    <mergeCell ref="A1168:D1168"/>
    <mergeCell ref="A1170:D1170"/>
    <mergeCell ref="E1171:H1171"/>
    <mergeCell ref="B1181:H1181"/>
    <mergeCell ref="E1125:H1125"/>
    <mergeCell ref="B1135:H1135"/>
    <mergeCell ref="A1136:H1136"/>
    <mergeCell ref="A1141:F1141"/>
    <mergeCell ref="G1141:H1147"/>
    <mergeCell ref="A1143:F1143"/>
    <mergeCell ref="A1145:D1145"/>
    <mergeCell ref="A1147:D1147"/>
    <mergeCell ref="E1148:H1148"/>
    <mergeCell ref="E1033:H1033"/>
    <mergeCell ref="B1043:H1043"/>
    <mergeCell ref="A1044:H1044"/>
    <mergeCell ref="A1049:F1049"/>
    <mergeCell ref="G1049:H1055"/>
    <mergeCell ref="A1051:F1051"/>
    <mergeCell ref="A1053:D1053"/>
    <mergeCell ref="A1055:D1055"/>
    <mergeCell ref="E1056:H1056"/>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B882:H882"/>
    <mergeCell ref="A883:H883"/>
    <mergeCell ref="A888:F888"/>
    <mergeCell ref="G888:H894"/>
    <mergeCell ref="A890:F890"/>
    <mergeCell ref="A892:D892"/>
    <mergeCell ref="A894:D894"/>
    <mergeCell ref="E895:H895"/>
    <mergeCell ref="B905:H905"/>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E803:H803"/>
    <mergeCell ref="B813:H813"/>
    <mergeCell ref="A814:H814"/>
    <mergeCell ref="A819:F819"/>
    <mergeCell ref="G819:H825"/>
    <mergeCell ref="A821:F821"/>
    <mergeCell ref="A823:D823"/>
    <mergeCell ref="A825:D825"/>
    <mergeCell ref="E826:H826"/>
    <mergeCell ref="A779:D779"/>
    <mergeCell ref="E780:H780"/>
    <mergeCell ref="B790:H790"/>
    <mergeCell ref="A791:H791"/>
    <mergeCell ref="A796:F796"/>
    <mergeCell ref="G796:H802"/>
    <mergeCell ref="A798:F798"/>
    <mergeCell ref="A800:D800"/>
    <mergeCell ref="A802:D802"/>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B675:H675"/>
    <mergeCell ref="A676:H676"/>
    <mergeCell ref="A681:F681"/>
    <mergeCell ref="G681:H687"/>
    <mergeCell ref="A683:F683"/>
    <mergeCell ref="A685:D685"/>
    <mergeCell ref="A687:D687"/>
    <mergeCell ref="E688:H688"/>
    <mergeCell ref="B698:H698"/>
    <mergeCell ref="E619:H619"/>
    <mergeCell ref="B629:H629"/>
    <mergeCell ref="A630:H630"/>
    <mergeCell ref="A635:F635"/>
    <mergeCell ref="G635:H641"/>
    <mergeCell ref="A637:F637"/>
    <mergeCell ref="A639:D639"/>
    <mergeCell ref="A641:D641"/>
    <mergeCell ref="E642:H642"/>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B560:H560"/>
    <mergeCell ref="A561:H561"/>
    <mergeCell ref="A566:F566"/>
    <mergeCell ref="G566:H572"/>
    <mergeCell ref="A568:F568"/>
    <mergeCell ref="A570:D570"/>
    <mergeCell ref="A572:D572"/>
    <mergeCell ref="E573:H573"/>
    <mergeCell ref="A584:H584"/>
    <mergeCell ref="E274:H274"/>
    <mergeCell ref="E251:H251"/>
    <mergeCell ref="B261:H261"/>
    <mergeCell ref="A262:H262"/>
    <mergeCell ref="A267:F267"/>
    <mergeCell ref="G267:H273"/>
    <mergeCell ref="A269:F269"/>
    <mergeCell ref="A271:D271"/>
    <mergeCell ref="A273:D273"/>
    <mergeCell ref="A221:F221"/>
    <mergeCell ref="G221:H227"/>
    <mergeCell ref="A223:F223"/>
    <mergeCell ref="A225:D225"/>
    <mergeCell ref="A227:D227"/>
    <mergeCell ref="B238:H238"/>
    <mergeCell ref="A239:H239"/>
    <mergeCell ref="A244:F244"/>
    <mergeCell ref="G244:H250"/>
    <mergeCell ref="A246:F246"/>
    <mergeCell ref="A248:D248"/>
    <mergeCell ref="A250:D250"/>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E366:H366"/>
    <mergeCell ref="E343:H343"/>
    <mergeCell ref="B353:H353"/>
    <mergeCell ref="A354:H354"/>
    <mergeCell ref="A359:F359"/>
    <mergeCell ref="G359:H365"/>
    <mergeCell ref="A361:F361"/>
    <mergeCell ref="A363:D363"/>
    <mergeCell ref="A365:D365"/>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A1067:H1067"/>
    <mergeCell ref="B1066:H1066"/>
    <mergeCell ref="A1072:F1072"/>
    <mergeCell ref="G1072:H1078"/>
    <mergeCell ref="A1074:F1074"/>
    <mergeCell ref="A1076:D1076"/>
    <mergeCell ref="A1078:D1078"/>
    <mergeCell ref="E1079:H1079"/>
    <mergeCell ref="B1089:H1089"/>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E734:H734"/>
    <mergeCell ref="B744:H744"/>
    <mergeCell ref="A745:H745"/>
    <mergeCell ref="A750:F750"/>
    <mergeCell ref="G750:H756"/>
    <mergeCell ref="A752:F752"/>
    <mergeCell ref="A754:D754"/>
    <mergeCell ref="A756:D756"/>
    <mergeCell ref="E757:H757"/>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colBreaks count="2" manualBreakCount="2">
    <brk id="2" max="1048575" man="1"/>
    <brk id="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topLeftCell="A19" zoomScale="150" zoomScaleNormal="150" workbookViewId="0">
      <selection activeCell="E6" sqref="E6"/>
    </sheetView>
  </sheetViews>
  <sheetFormatPr defaultRowHeight="14.4" x14ac:dyDescent="0.3"/>
  <cols>
    <col min="1" max="1" width="17.44140625" customWidth="1"/>
    <col min="2" max="2" width="15.21875" customWidth="1"/>
    <col min="3" max="4" width="10.77734375" customWidth="1"/>
    <col min="5" max="5" width="35.77734375" customWidth="1"/>
    <col min="6" max="6" width="10.77734375" customWidth="1"/>
    <col min="7" max="7" width="11.21875" customWidth="1"/>
    <col min="9" max="9" width="15.21875" customWidth="1"/>
    <col min="10" max="10" width="14" customWidth="1"/>
    <col min="11" max="11" width="12.77734375" customWidth="1"/>
  </cols>
  <sheetData>
    <row r="1" spans="1:11" ht="15" thickBot="1" x14ac:dyDescent="0.35">
      <c r="A1" s="100" t="s">
        <v>75</v>
      </c>
      <c r="B1" s="301">
        <f>IF(0.25*(F11-F12)&lt;TABLES!L2,TABLES!L2,0.25*(F11-F12))</f>
        <v>513.75</v>
      </c>
      <c r="C1" s="302"/>
      <c r="D1" s="311" t="s">
        <v>76</v>
      </c>
      <c r="E1" s="312"/>
      <c r="F1" s="303">
        <f>IF(TABLES!L4*B1&lt;G3, TABLES!L4*B1, G3)</f>
        <v>1500</v>
      </c>
      <c r="G1" s="304"/>
      <c r="H1" s="167"/>
      <c r="I1" s="167"/>
      <c r="J1" s="167"/>
      <c r="K1" s="167"/>
    </row>
    <row r="2" spans="1:11" ht="15" thickTop="1" x14ac:dyDescent="0.3">
      <c r="A2" s="308" t="s">
        <v>77</v>
      </c>
      <c r="B2" s="308"/>
      <c r="C2" s="308"/>
      <c r="D2" s="308"/>
      <c r="E2" s="308"/>
      <c r="F2" s="308"/>
      <c r="G2" s="308"/>
      <c r="H2" s="167"/>
      <c r="I2" s="128"/>
      <c r="J2" s="128"/>
      <c r="K2" s="128"/>
    </row>
    <row r="3" spans="1:11" x14ac:dyDescent="0.3">
      <c r="A3" s="159" t="s">
        <v>78</v>
      </c>
      <c r="B3" s="307">
        <f>'BASIC INFO'!B5</f>
        <v>0</v>
      </c>
      <c r="C3" s="307"/>
      <c r="D3" s="94" t="s">
        <v>79</v>
      </c>
      <c r="E3" s="97" t="s">
        <v>245</v>
      </c>
      <c r="F3" s="160" t="s">
        <v>80</v>
      </c>
      <c r="G3" s="106">
        <f>'CASE DATA'!S1</f>
        <v>1500</v>
      </c>
      <c r="H3" s="167"/>
      <c r="I3" s="124"/>
      <c r="J3" s="125"/>
      <c r="K3" s="126"/>
    </row>
    <row r="4" spans="1:11" x14ac:dyDescent="0.3">
      <c r="A4" s="98" t="s">
        <v>81</v>
      </c>
      <c r="B4" s="161">
        <v>3</v>
      </c>
      <c r="C4" s="309" t="s">
        <v>82</v>
      </c>
      <c r="D4" s="310"/>
      <c r="E4" s="102">
        <v>1</v>
      </c>
      <c r="F4" s="92"/>
      <c r="G4" s="92"/>
      <c r="H4" s="167"/>
      <c r="I4" s="124"/>
      <c r="J4" s="125"/>
      <c r="K4" s="127"/>
    </row>
    <row r="5" spans="1:11" x14ac:dyDescent="0.3">
      <c r="A5" s="277" t="s">
        <v>83</v>
      </c>
      <c r="B5" s="278"/>
      <c r="C5" s="278"/>
      <c r="D5" s="278"/>
      <c r="E5" s="278"/>
      <c r="F5" s="278"/>
      <c r="G5" s="279"/>
      <c r="H5" s="167"/>
      <c r="I5" s="124"/>
      <c r="J5" s="125"/>
      <c r="K5" s="127"/>
    </row>
    <row r="6" spans="1:11" x14ac:dyDescent="0.3">
      <c r="A6" s="99" t="s">
        <v>84</v>
      </c>
      <c r="B6" s="162"/>
      <c r="C6" s="280" t="s">
        <v>85</v>
      </c>
      <c r="D6" s="281"/>
      <c r="E6" s="105">
        <v>5000</v>
      </c>
      <c r="F6" s="305" t="s">
        <v>86</v>
      </c>
      <c r="G6" s="306"/>
      <c r="H6" s="167"/>
      <c r="I6" s="123"/>
      <c r="J6" s="125"/>
      <c r="K6" s="128"/>
    </row>
    <row r="7" spans="1:11" x14ac:dyDescent="0.3">
      <c r="A7" s="99" t="s">
        <v>87</v>
      </c>
      <c r="B7" s="162"/>
      <c r="C7" s="280"/>
      <c r="D7" s="281"/>
      <c r="E7" s="105"/>
      <c r="F7" s="101" t="s">
        <v>88</v>
      </c>
      <c r="G7" s="104"/>
      <c r="H7" s="167"/>
      <c r="I7" s="167"/>
      <c r="J7" s="167"/>
      <c r="K7" s="167"/>
    </row>
    <row r="8" spans="1:11" x14ac:dyDescent="0.3">
      <c r="A8" s="99" t="s">
        <v>89</v>
      </c>
      <c r="B8" s="162"/>
      <c r="C8" s="181"/>
      <c r="D8" s="182"/>
      <c r="E8" s="105"/>
      <c r="F8" s="101" t="s">
        <v>90</v>
      </c>
      <c r="G8" s="103"/>
      <c r="H8" s="167"/>
      <c r="I8" s="167"/>
      <c r="J8" s="167"/>
      <c r="K8" s="167"/>
    </row>
    <row r="9" spans="1:11" x14ac:dyDescent="0.3">
      <c r="A9" s="99" t="s">
        <v>91</v>
      </c>
      <c r="B9" s="162"/>
      <c r="C9" s="280"/>
      <c r="D9" s="281"/>
      <c r="E9" s="105"/>
      <c r="F9" s="122" t="s">
        <v>92</v>
      </c>
      <c r="G9" s="163">
        <f>0.78*(G7*G8)</f>
        <v>0</v>
      </c>
      <c r="H9" s="167"/>
      <c r="I9" s="167"/>
      <c r="J9" s="167"/>
      <c r="K9" s="167"/>
    </row>
    <row r="10" spans="1:11" x14ac:dyDescent="0.3">
      <c r="A10" s="99"/>
      <c r="B10" s="162"/>
      <c r="C10" s="280"/>
      <c r="D10" s="281"/>
      <c r="E10" s="105"/>
      <c r="F10" s="101" t="s">
        <v>93</v>
      </c>
      <c r="G10" s="115">
        <f>(G7*G8)*30/7</f>
        <v>0</v>
      </c>
      <c r="H10" s="167"/>
      <c r="I10" s="167"/>
      <c r="J10" s="167"/>
      <c r="K10" s="167"/>
    </row>
    <row r="11" spans="1:11" x14ac:dyDescent="0.3">
      <c r="A11" s="282" t="s">
        <v>94</v>
      </c>
      <c r="B11" s="283"/>
      <c r="C11" s="283"/>
      <c r="D11" s="283"/>
      <c r="E11" s="284"/>
      <c r="F11" s="285">
        <f>SUM(B6:B10)+SUM(E6:E10)+G10</f>
        <v>5000</v>
      </c>
      <c r="G11" s="286"/>
      <c r="H11" s="167"/>
      <c r="I11" s="167"/>
      <c r="J11" s="167"/>
      <c r="K11" s="167"/>
    </row>
    <row r="12" spans="1:11" x14ac:dyDescent="0.3">
      <c r="A12" s="282" t="s">
        <v>95</v>
      </c>
      <c r="B12" s="283"/>
      <c r="C12" s="283"/>
      <c r="D12" s="283"/>
      <c r="E12" s="284"/>
      <c r="F12" s="285">
        <f>D21+D27+D35+G19+G35</f>
        <v>2945</v>
      </c>
      <c r="G12" s="286"/>
      <c r="H12" s="167"/>
      <c r="I12" s="167"/>
      <c r="J12" s="167"/>
      <c r="K12" s="167"/>
    </row>
    <row r="13" spans="1:11" x14ac:dyDescent="0.3">
      <c r="A13" s="296" t="s">
        <v>96</v>
      </c>
      <c r="B13" s="296"/>
      <c r="C13" s="296"/>
      <c r="D13" s="296"/>
      <c r="E13" s="296"/>
      <c r="F13" s="296"/>
      <c r="G13" s="296"/>
      <c r="H13" s="167"/>
      <c r="I13" s="167"/>
      <c r="J13" s="167"/>
      <c r="K13" s="167"/>
    </row>
    <row r="14" spans="1:11" x14ac:dyDescent="0.3">
      <c r="A14" s="287" t="s">
        <v>97</v>
      </c>
      <c r="B14" s="287"/>
      <c r="C14" s="287"/>
      <c r="D14" s="287"/>
      <c r="E14" s="297" t="s">
        <v>98</v>
      </c>
      <c r="F14" s="297"/>
      <c r="G14" s="298"/>
      <c r="H14" s="167"/>
      <c r="I14" s="167"/>
      <c r="J14" s="167"/>
      <c r="K14" s="167"/>
    </row>
    <row r="15" spans="1:11" x14ac:dyDescent="0.3">
      <c r="A15" s="292"/>
      <c r="B15" s="293"/>
      <c r="C15" s="161" t="s">
        <v>99</v>
      </c>
      <c r="D15" s="164" t="s">
        <v>100</v>
      </c>
      <c r="E15" s="165"/>
      <c r="F15" s="166" t="s">
        <v>99</v>
      </c>
      <c r="G15" s="164" t="s">
        <v>100</v>
      </c>
      <c r="H15" s="167"/>
      <c r="I15" s="167"/>
      <c r="J15" s="167"/>
      <c r="K15" s="167"/>
    </row>
    <row r="16" spans="1:11" x14ac:dyDescent="0.3">
      <c r="A16" s="299" t="s">
        <v>101</v>
      </c>
      <c r="B16" s="300"/>
      <c r="C16" s="95"/>
      <c r="D16" s="107">
        <f>_xlfn.IFS(B4=1, 345, B4=2, 612, B4=3, 737, B4=4, 845, B4&gt;4, 845+((B4-4)*172.86))</f>
        <v>737</v>
      </c>
      <c r="E16" s="165" t="s">
        <v>102</v>
      </c>
      <c r="F16" s="161"/>
      <c r="G16" s="96"/>
      <c r="H16" s="167"/>
      <c r="I16" s="167"/>
      <c r="J16" s="167"/>
      <c r="K16" s="167"/>
    </row>
    <row r="17" spans="1:7" x14ac:dyDescent="0.3">
      <c r="A17" s="290" t="s">
        <v>103</v>
      </c>
      <c r="B17" s="291"/>
      <c r="C17" s="95"/>
      <c r="D17" s="107">
        <f>_xlfn.IFS(B4=1, 32, B4=2, 65, B4=3, 66, B4=4, 65, B4&gt;4, 65+((B4-4)*15.83))</f>
        <v>66</v>
      </c>
      <c r="E17" s="165" t="s">
        <v>104</v>
      </c>
      <c r="F17" s="161"/>
      <c r="G17" s="107">
        <f>IF('BASIC INFO'!B3&gt;'BASIC INFO'!B6+(65*365), 114, 55)</f>
        <v>55</v>
      </c>
    </row>
    <row r="18" spans="1:7" x14ac:dyDescent="0.3">
      <c r="A18" s="290" t="s">
        <v>105</v>
      </c>
      <c r="B18" s="291"/>
      <c r="C18" s="95"/>
      <c r="D18" s="107">
        <f>_xlfn.IFS(B4=1, 83, B4=2, 138, B4=3, 193, B4=4, 293, B4&gt;4, 293+((B4-4)*46.27))</f>
        <v>193</v>
      </c>
      <c r="E18" s="165" t="s">
        <v>106</v>
      </c>
      <c r="F18" s="161"/>
      <c r="G18" s="96"/>
    </row>
    <row r="19" spans="1:7" x14ac:dyDescent="0.3">
      <c r="A19" s="290" t="s">
        <v>107</v>
      </c>
      <c r="B19" s="291"/>
      <c r="C19" s="95"/>
      <c r="D19" s="107">
        <f>_xlfn.IFS(B4=1, 36, B4=2, 63, B4=3, 73, B4=4, 77, B4&gt;4, 77+((B4-4)*17.2))</f>
        <v>73</v>
      </c>
      <c r="E19" s="87" t="s">
        <v>108</v>
      </c>
      <c r="F19" s="113">
        <f>SUM(F16:F18)</f>
        <v>0</v>
      </c>
      <c r="G19" s="107">
        <f>SUM(G16:G18)</f>
        <v>55</v>
      </c>
    </row>
    <row r="20" spans="1:7" x14ac:dyDescent="0.3">
      <c r="A20" s="290" t="s">
        <v>109</v>
      </c>
      <c r="B20" s="291"/>
      <c r="C20" s="95"/>
      <c r="D20" s="107">
        <f>_xlfn.IFS(B4=1, 143, B4=2, 254, B4=3, 309, B4=4, 370, B4&gt;4, 370+((B4-4)*72.85))</f>
        <v>309</v>
      </c>
      <c r="E20" s="297" t="s">
        <v>110</v>
      </c>
      <c r="F20" s="297"/>
      <c r="G20" s="298"/>
    </row>
    <row r="21" spans="1:7" x14ac:dyDescent="0.3">
      <c r="A21" s="294" t="s">
        <v>108</v>
      </c>
      <c r="B21" s="295"/>
      <c r="C21" s="95"/>
      <c r="D21" s="107">
        <f>SUM(D16:D20)</f>
        <v>1378</v>
      </c>
      <c r="E21" s="165"/>
      <c r="F21" s="166" t="s">
        <v>99</v>
      </c>
      <c r="G21" s="164" t="s">
        <v>100</v>
      </c>
    </row>
    <row r="22" spans="1:7" x14ac:dyDescent="0.3">
      <c r="A22" s="287" t="s">
        <v>111</v>
      </c>
      <c r="B22" s="287"/>
      <c r="C22" s="287"/>
      <c r="D22" s="287"/>
      <c r="E22" s="165" t="s">
        <v>112</v>
      </c>
      <c r="F22" s="95"/>
      <c r="G22" s="96"/>
    </row>
    <row r="23" spans="1:7" x14ac:dyDescent="0.3">
      <c r="A23" s="292"/>
      <c r="B23" s="293"/>
      <c r="C23" s="161" t="s">
        <v>99</v>
      </c>
      <c r="D23" s="164" t="s">
        <v>100</v>
      </c>
      <c r="E23" s="165" t="s">
        <v>113</v>
      </c>
      <c r="F23" s="95"/>
      <c r="G23" s="96"/>
    </row>
    <row r="24" spans="1:7" x14ac:dyDescent="0.3">
      <c r="A24" s="290" t="s">
        <v>242</v>
      </c>
      <c r="B24" s="291"/>
      <c r="C24" s="161"/>
      <c r="D24" s="96">
        <f>_xlfn.IFS(E4=1,191,E4&gt;1,382,E4&lt;1,0)</f>
        <v>191</v>
      </c>
      <c r="E24" s="165" t="s">
        <v>114</v>
      </c>
      <c r="F24" s="95"/>
      <c r="G24" s="96"/>
    </row>
    <row r="25" spans="1:7" x14ac:dyDescent="0.3">
      <c r="A25" s="290" t="s">
        <v>243</v>
      </c>
      <c r="B25" s="291"/>
      <c r="C25" s="161"/>
      <c r="D25" s="96"/>
      <c r="E25" s="165" t="s">
        <v>115</v>
      </c>
      <c r="F25" s="95"/>
      <c r="G25" s="96"/>
    </row>
    <row r="26" spans="1:7" x14ac:dyDescent="0.3">
      <c r="A26" s="290" t="s">
        <v>116</v>
      </c>
      <c r="B26" s="291"/>
      <c r="C26" s="161"/>
      <c r="D26" s="107">
        <f>IF(E4=0,217,0)</f>
        <v>0</v>
      </c>
      <c r="E26" s="165" t="s">
        <v>117</v>
      </c>
      <c r="F26" s="95"/>
      <c r="G26" s="96"/>
    </row>
    <row r="27" spans="1:7" x14ac:dyDescent="0.3">
      <c r="A27" s="294" t="s">
        <v>108</v>
      </c>
      <c r="B27" s="295"/>
      <c r="C27" s="107">
        <f>SUM(C24:C26)</f>
        <v>0</v>
      </c>
      <c r="D27" s="107">
        <f>SUM(D24:D26)</f>
        <v>191</v>
      </c>
      <c r="E27" s="165" t="s">
        <v>118</v>
      </c>
      <c r="F27" s="95"/>
      <c r="G27" s="96"/>
    </row>
    <row r="28" spans="1:7" x14ac:dyDescent="0.3">
      <c r="A28" s="287" t="s">
        <v>119</v>
      </c>
      <c r="B28" s="287"/>
      <c r="C28" s="287"/>
      <c r="D28" s="287"/>
      <c r="E28" s="165" t="s">
        <v>120</v>
      </c>
      <c r="F28" s="95"/>
      <c r="G28" s="96"/>
    </row>
    <row r="29" spans="1:7" x14ac:dyDescent="0.3">
      <c r="A29" s="288"/>
      <c r="B29" s="289"/>
      <c r="C29" s="161" t="s">
        <v>99</v>
      </c>
      <c r="D29" s="164" t="s">
        <v>100</v>
      </c>
      <c r="E29" s="165" t="s">
        <v>121</v>
      </c>
      <c r="F29" s="95"/>
      <c r="G29" s="96"/>
    </row>
    <row r="30" spans="1:7" x14ac:dyDescent="0.3">
      <c r="A30" s="290" t="s">
        <v>122</v>
      </c>
      <c r="B30" s="291"/>
      <c r="C30" s="161"/>
      <c r="D30" s="96"/>
      <c r="E30" s="165" t="s">
        <v>123</v>
      </c>
      <c r="F30" s="95"/>
      <c r="G30" s="96"/>
    </row>
    <row r="31" spans="1:7" x14ac:dyDescent="0.3">
      <c r="A31" s="290" t="s">
        <v>124</v>
      </c>
      <c r="B31" s="291"/>
      <c r="C31" s="161"/>
      <c r="D31" s="96"/>
      <c r="E31" s="165" t="s">
        <v>125</v>
      </c>
      <c r="F31" s="95"/>
      <c r="G31" s="96"/>
    </row>
    <row r="32" spans="1:7" x14ac:dyDescent="0.3">
      <c r="A32" s="290" t="s">
        <v>126</v>
      </c>
      <c r="B32" s="291"/>
      <c r="C32" s="161"/>
      <c r="D32" s="96"/>
      <c r="E32" s="165" t="s">
        <v>127</v>
      </c>
      <c r="F32" s="95"/>
      <c r="G32" s="96"/>
    </row>
    <row r="33" spans="1:7" x14ac:dyDescent="0.3">
      <c r="A33" s="290" t="s">
        <v>128</v>
      </c>
      <c r="B33" s="291"/>
      <c r="C33" s="161"/>
      <c r="D33" s="96"/>
      <c r="E33" s="165" t="s">
        <v>129</v>
      </c>
      <c r="F33" s="95"/>
      <c r="G33" s="96"/>
    </row>
    <row r="34" spans="1:7" x14ac:dyDescent="0.3">
      <c r="A34" s="290" t="s">
        <v>130</v>
      </c>
      <c r="B34" s="291"/>
      <c r="C34" s="161"/>
      <c r="D34" s="96"/>
      <c r="E34" s="165" t="s">
        <v>131</v>
      </c>
      <c r="F34" s="95"/>
      <c r="G34" s="96"/>
    </row>
    <row r="35" spans="1:7" x14ac:dyDescent="0.3">
      <c r="A35" s="275" t="s">
        <v>108</v>
      </c>
      <c r="B35" s="276"/>
      <c r="C35" s="112">
        <f>SUM(C30:C34)</f>
        <v>0</v>
      </c>
      <c r="D35" s="112">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1321</v>
      </c>
      <c r="E35" s="88" t="s">
        <v>108</v>
      </c>
      <c r="F35" s="113">
        <f>SUM(F22:F34)</f>
        <v>0</v>
      </c>
      <c r="G35" s="112">
        <f>SUM(G22:G34)</f>
        <v>0</v>
      </c>
    </row>
  </sheetData>
  <mergeCells count="41">
    <mergeCell ref="B1:C1"/>
    <mergeCell ref="F1:G1"/>
    <mergeCell ref="F6:G6"/>
    <mergeCell ref="C7:D7"/>
    <mergeCell ref="C9:D9"/>
    <mergeCell ref="B3:C3"/>
    <mergeCell ref="A2:G2"/>
    <mergeCell ref="C4:D4"/>
    <mergeCell ref="D1:E1"/>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2"/>
  <sheetViews>
    <sheetView workbookViewId="0">
      <selection activeCell="E7" sqref="E7"/>
    </sheetView>
  </sheetViews>
  <sheetFormatPr defaultRowHeight="14.4" x14ac:dyDescent="0.3"/>
  <cols>
    <col min="1" max="1" width="35.77734375" customWidth="1"/>
    <col min="2" max="3" width="10.77734375" customWidth="1"/>
    <col min="4" max="4" width="34" customWidth="1"/>
    <col min="5" max="5" width="12.44140625" customWidth="1"/>
    <col min="6" max="6" width="10.77734375" customWidth="1"/>
    <col min="7" max="7" width="10.5546875" bestFit="1" customWidth="1"/>
  </cols>
  <sheetData>
    <row r="1" spans="1:7" ht="15" thickBot="1" x14ac:dyDescent="0.35">
      <c r="A1" s="100" t="s">
        <v>75</v>
      </c>
      <c r="B1" s="301">
        <f>IF(0.1*F11&lt;TABLES!L2,TABLES!L2,0.1*F11+TABLES!L2)</f>
        <v>53.875</v>
      </c>
      <c r="C1" s="302"/>
      <c r="D1" s="311" t="s">
        <v>76</v>
      </c>
      <c r="E1" s="312"/>
      <c r="F1" s="313">
        <f>IF(TABLES!L4*B1&lt;E3, TABLES!L4*B1, E3)</f>
        <v>1500</v>
      </c>
      <c r="G1" s="314"/>
    </row>
    <row r="2" spans="1:7" ht="15" thickTop="1" x14ac:dyDescent="0.3">
      <c r="A2" s="308" t="s">
        <v>77</v>
      </c>
      <c r="B2" s="308"/>
      <c r="C2" s="308"/>
      <c r="D2" s="308"/>
      <c r="E2" s="308"/>
      <c r="F2" s="308"/>
      <c r="G2" s="308"/>
    </row>
    <row r="3" spans="1:7" x14ac:dyDescent="0.3">
      <c r="A3" s="93" t="s">
        <v>78</v>
      </c>
      <c r="B3" s="307">
        <f>'BASIC INFO'!B5</f>
        <v>0</v>
      </c>
      <c r="C3" s="307"/>
      <c r="D3" s="94" t="s">
        <v>132</v>
      </c>
      <c r="E3" s="315">
        <f>'CASE DATA'!S1</f>
        <v>1500</v>
      </c>
      <c r="F3" s="316"/>
      <c r="G3" s="316"/>
    </row>
    <row r="4" spans="1:7" x14ac:dyDescent="0.3">
      <c r="A4" s="98" t="s">
        <v>81</v>
      </c>
      <c r="B4" s="89">
        <v>1</v>
      </c>
      <c r="C4" s="309" t="s">
        <v>82</v>
      </c>
      <c r="D4" s="310"/>
      <c r="E4" s="102"/>
      <c r="F4" s="92"/>
      <c r="G4" s="92"/>
    </row>
    <row r="5" spans="1:7" x14ac:dyDescent="0.3">
      <c r="A5" s="277" t="s">
        <v>83</v>
      </c>
      <c r="B5" s="278"/>
      <c r="C5" s="278"/>
      <c r="D5" s="278"/>
      <c r="E5" s="278"/>
      <c r="F5" s="278"/>
      <c r="G5" s="279"/>
    </row>
    <row r="6" spans="1:7" x14ac:dyDescent="0.3">
      <c r="A6" s="99" t="s">
        <v>84</v>
      </c>
      <c r="B6" s="90"/>
      <c r="C6" s="280" t="s">
        <v>85</v>
      </c>
      <c r="D6" s="281"/>
      <c r="E6" s="105">
        <v>2000</v>
      </c>
      <c r="F6" s="305" t="s">
        <v>86</v>
      </c>
      <c r="G6" s="306"/>
    </row>
    <row r="7" spans="1:7" x14ac:dyDescent="0.3">
      <c r="A7" s="99" t="s">
        <v>87</v>
      </c>
      <c r="B7" s="90"/>
      <c r="C7" s="280"/>
      <c r="D7" s="281"/>
      <c r="E7" s="105" t="s">
        <v>246</v>
      </c>
      <c r="F7" s="101" t="s">
        <v>88</v>
      </c>
      <c r="G7" s="104">
        <f>'RAP #1'!G7</f>
        <v>0</v>
      </c>
    </row>
    <row r="8" spans="1:7" x14ac:dyDescent="0.3">
      <c r="A8" s="99" t="s">
        <v>89</v>
      </c>
      <c r="B8" s="90"/>
      <c r="C8" s="280"/>
      <c r="D8" s="281"/>
      <c r="E8" s="105"/>
      <c r="F8" s="101" t="s">
        <v>90</v>
      </c>
      <c r="G8" s="103">
        <f>'RAP #1'!G8</f>
        <v>0</v>
      </c>
    </row>
    <row r="9" spans="1:7" x14ac:dyDescent="0.3">
      <c r="A9" s="99" t="s">
        <v>91</v>
      </c>
      <c r="B9" s="90"/>
      <c r="C9" s="280"/>
      <c r="D9" s="281"/>
      <c r="E9" s="105"/>
      <c r="F9" s="101" t="s">
        <v>93</v>
      </c>
      <c r="G9" s="114">
        <f>(G8*G7)*30/7</f>
        <v>0</v>
      </c>
    </row>
    <row r="10" spans="1:7" x14ac:dyDescent="0.3">
      <c r="A10" s="282" t="s">
        <v>94</v>
      </c>
      <c r="B10" s="283"/>
      <c r="C10" s="283"/>
      <c r="D10" s="283"/>
      <c r="E10" s="284"/>
      <c r="F10" s="285">
        <f>SUM(B6:B9)+SUM(E6:E9)+G9</f>
        <v>2000</v>
      </c>
      <c r="G10" s="286"/>
    </row>
    <row r="11" spans="1:7" x14ac:dyDescent="0.3">
      <c r="A11" s="282" t="s">
        <v>133</v>
      </c>
      <c r="B11" s="283"/>
      <c r="C11" s="283"/>
      <c r="D11" s="283"/>
      <c r="E11" s="284"/>
      <c r="F11" s="285">
        <f>_xlfn.IFS(B4=1,F10-1.5*TABLES!I3/12,B4=2,F10-1.5*TABLES!I4/12,B4=3,F10-1.5*TABLES!I5/12,B4=4,F10-1.5*TABLES!I6/12,B4=5,F10-1.5*TABLES!I7/12,B4=6,F10-1.5*TABLES!I8/12,B4=7,F10-1.5*TABLES!I9/12,B4=8,F10-1.5*TABLES!I10/12,B4&gt;8,F10-1.5*TABLES!I10/12+(B4*(TABLES!I11/12)))</f>
        <v>438.75</v>
      </c>
      <c r="G11" s="286"/>
    </row>
    <row r="14" spans="1:7" x14ac:dyDescent="0.3">
      <c r="A14" s="86"/>
      <c r="B14" s="167"/>
      <c r="C14" s="167"/>
      <c r="D14" s="167"/>
      <c r="E14" s="167"/>
      <c r="F14" s="167"/>
      <c r="G14" s="167"/>
    </row>
    <row r="15" spans="1:7" x14ac:dyDescent="0.3">
      <c r="A15" s="110"/>
      <c r="B15" s="110"/>
      <c r="C15" s="110"/>
      <c r="D15" s="167"/>
      <c r="E15" s="167"/>
      <c r="F15" s="167"/>
      <c r="G15" s="167"/>
    </row>
    <row r="22" spans="1:1" x14ac:dyDescent="0.3">
      <c r="A22" s="86"/>
    </row>
  </sheetData>
  <mergeCells count="17">
    <mergeCell ref="A11:E11"/>
    <mergeCell ref="F11:G11"/>
    <mergeCell ref="E3:G3"/>
    <mergeCell ref="C8:D8"/>
    <mergeCell ref="A10:E10"/>
    <mergeCell ref="F10:G10"/>
    <mergeCell ref="A5:G5"/>
    <mergeCell ref="F6:G6"/>
    <mergeCell ref="C9:D9"/>
    <mergeCell ref="C4:D4"/>
    <mergeCell ref="C6:D6"/>
    <mergeCell ref="C7:D7"/>
    <mergeCell ref="B1:C1"/>
    <mergeCell ref="D1:E1"/>
    <mergeCell ref="F1:G1"/>
    <mergeCell ref="A2:G2"/>
    <mergeCell ref="B3:C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P218"/>
  <sheetViews>
    <sheetView topLeftCell="A6" workbookViewId="0">
      <selection activeCell="P9" sqref="P9"/>
    </sheetView>
  </sheetViews>
  <sheetFormatPr defaultRowHeight="14.4" x14ac:dyDescent="0.3"/>
  <cols>
    <col min="1" max="1" width="14.77734375" customWidth="1"/>
    <col min="8" max="8" width="17.21875" customWidth="1"/>
    <col min="9" max="9" width="10.77734375" customWidth="1"/>
    <col min="11" max="11" width="20.77734375" customWidth="1"/>
    <col min="14" max="14" width="17.5546875" customWidth="1"/>
    <col min="15" max="15" width="12.21875" customWidth="1"/>
    <col min="16" max="16" width="18.21875" customWidth="1"/>
  </cols>
  <sheetData>
    <row r="1" spans="1:16" x14ac:dyDescent="0.3">
      <c r="A1" s="292" t="s">
        <v>134</v>
      </c>
      <c r="B1" s="292"/>
      <c r="C1" s="292"/>
      <c r="D1" s="292"/>
      <c r="E1" s="292"/>
      <c r="F1" s="292"/>
      <c r="G1" s="167"/>
      <c r="H1" s="167" t="s">
        <v>135</v>
      </c>
      <c r="I1" s="167"/>
      <c r="J1" s="167"/>
      <c r="K1" s="317" t="s">
        <v>136</v>
      </c>
      <c r="L1" s="318"/>
      <c r="N1" s="122" t="s">
        <v>412</v>
      </c>
      <c r="P1" s="122" t="s">
        <v>414</v>
      </c>
    </row>
    <row r="2" spans="1:16" x14ac:dyDescent="0.3">
      <c r="A2" s="187" t="s">
        <v>137</v>
      </c>
      <c r="B2" s="188">
        <v>1125</v>
      </c>
      <c r="C2" s="188">
        <v>1321</v>
      </c>
      <c r="D2" s="188">
        <v>1392</v>
      </c>
      <c r="E2" s="188">
        <v>1552</v>
      </c>
      <c r="F2" s="188">
        <v>1577</v>
      </c>
      <c r="G2" s="167"/>
      <c r="H2" s="120" t="s">
        <v>138</v>
      </c>
      <c r="I2" s="1" t="s">
        <v>139</v>
      </c>
      <c r="J2" s="167"/>
      <c r="K2" s="116" t="s">
        <v>140</v>
      </c>
      <c r="L2" s="117">
        <v>10</v>
      </c>
      <c r="N2" s="192" t="s">
        <v>247</v>
      </c>
      <c r="P2" s="192">
        <v>123.46</v>
      </c>
    </row>
    <row r="3" spans="1:16" x14ac:dyDescent="0.3">
      <c r="A3" s="187" t="s">
        <v>141</v>
      </c>
      <c r="B3" s="188">
        <v>1068</v>
      </c>
      <c r="C3" s="188">
        <v>1255</v>
      </c>
      <c r="D3" s="188">
        <v>1322</v>
      </c>
      <c r="E3" s="188">
        <v>1474</v>
      </c>
      <c r="F3" s="188">
        <v>1498</v>
      </c>
      <c r="G3" s="167"/>
      <c r="H3" s="1">
        <v>1</v>
      </c>
      <c r="I3" s="109">
        <v>12490</v>
      </c>
      <c r="J3" s="167"/>
      <c r="K3" s="116" t="s">
        <v>142</v>
      </c>
      <c r="L3" s="118">
        <v>0.25</v>
      </c>
      <c r="N3" s="192" t="s">
        <v>248</v>
      </c>
      <c r="P3" s="192">
        <v>123.47</v>
      </c>
    </row>
    <row r="4" spans="1:16" x14ac:dyDescent="0.3">
      <c r="A4" s="187" t="s">
        <v>143</v>
      </c>
      <c r="B4" s="188">
        <v>1212</v>
      </c>
      <c r="C4" s="188">
        <v>1424</v>
      </c>
      <c r="D4" s="188">
        <v>1500</v>
      </c>
      <c r="E4" s="188">
        <v>1673</v>
      </c>
      <c r="F4" s="188">
        <v>1700</v>
      </c>
      <c r="G4" s="167"/>
      <c r="H4" s="1">
        <v>2</v>
      </c>
      <c r="I4" s="109">
        <v>16910</v>
      </c>
      <c r="J4" s="167"/>
      <c r="K4" s="119" t="s">
        <v>144</v>
      </c>
      <c r="L4" s="116">
        <v>36</v>
      </c>
      <c r="N4" s="192" t="s">
        <v>249</v>
      </c>
      <c r="P4" s="192" t="s">
        <v>415</v>
      </c>
    </row>
    <row r="5" spans="1:16" x14ac:dyDescent="0.3">
      <c r="A5" s="187" t="s">
        <v>145</v>
      </c>
      <c r="B5" s="188">
        <v>1067</v>
      </c>
      <c r="C5" s="188">
        <v>1254</v>
      </c>
      <c r="D5" s="188">
        <v>1321</v>
      </c>
      <c r="E5" s="188">
        <v>1473</v>
      </c>
      <c r="F5" s="188">
        <v>1497</v>
      </c>
      <c r="G5" s="167"/>
      <c r="H5" s="1">
        <v>3</v>
      </c>
      <c r="I5" s="109">
        <v>21330</v>
      </c>
      <c r="J5" s="167"/>
      <c r="K5" s="167"/>
      <c r="L5" s="167"/>
      <c r="N5" s="192" t="s">
        <v>250</v>
      </c>
      <c r="P5" s="192">
        <v>321.21800000000002</v>
      </c>
    </row>
    <row r="6" spans="1:16" x14ac:dyDescent="0.3">
      <c r="A6" s="187" t="s">
        <v>146</v>
      </c>
      <c r="B6" s="189">
        <v>913</v>
      </c>
      <c r="C6" s="188">
        <v>1072</v>
      </c>
      <c r="D6" s="188">
        <v>1130</v>
      </c>
      <c r="E6" s="188">
        <v>1260</v>
      </c>
      <c r="F6" s="188">
        <v>1280</v>
      </c>
      <c r="G6" s="167"/>
      <c r="H6" s="1">
        <v>4</v>
      </c>
      <c r="I6" s="109">
        <v>25750</v>
      </c>
      <c r="J6" s="167"/>
      <c r="K6" s="15"/>
      <c r="L6" s="167"/>
      <c r="N6" s="192" t="s">
        <v>251</v>
      </c>
      <c r="P6" s="192" t="s">
        <v>416</v>
      </c>
    </row>
    <row r="7" spans="1:16" x14ac:dyDescent="0.3">
      <c r="A7" s="187" t="s">
        <v>147</v>
      </c>
      <c r="B7" s="188">
        <v>1371</v>
      </c>
      <c r="C7" s="188">
        <v>1610</v>
      </c>
      <c r="D7" s="188">
        <v>1697</v>
      </c>
      <c r="E7" s="188">
        <v>1892</v>
      </c>
      <c r="F7" s="188">
        <v>1923</v>
      </c>
      <c r="G7" s="167"/>
      <c r="H7" s="1">
        <v>5</v>
      </c>
      <c r="I7" s="109">
        <v>30170</v>
      </c>
      <c r="J7" s="167"/>
      <c r="K7" s="15"/>
      <c r="L7" s="167"/>
      <c r="N7" s="192" t="s">
        <v>252</v>
      </c>
      <c r="P7" s="192" t="s">
        <v>417</v>
      </c>
    </row>
    <row r="8" spans="1:16" x14ac:dyDescent="0.3">
      <c r="A8" s="187" t="s">
        <v>148</v>
      </c>
      <c r="B8" s="188">
        <v>1197</v>
      </c>
      <c r="C8" s="188">
        <v>1406</v>
      </c>
      <c r="D8" s="188">
        <v>1482</v>
      </c>
      <c r="E8" s="188">
        <v>1652</v>
      </c>
      <c r="F8" s="188">
        <v>1679</v>
      </c>
      <c r="G8" s="167"/>
      <c r="H8" s="1">
        <v>6</v>
      </c>
      <c r="I8" s="109">
        <v>34590</v>
      </c>
      <c r="J8" s="167"/>
      <c r="K8" s="167"/>
      <c r="L8" s="167"/>
      <c r="N8" s="192" t="s">
        <v>253</v>
      </c>
      <c r="P8" s="192" t="s">
        <v>418</v>
      </c>
    </row>
    <row r="9" spans="1:16" x14ac:dyDescent="0.3">
      <c r="A9" s="187" t="s">
        <v>149</v>
      </c>
      <c r="B9" s="188">
        <v>1239</v>
      </c>
      <c r="C9" s="188">
        <v>1455</v>
      </c>
      <c r="D9" s="188">
        <v>1533</v>
      </c>
      <c r="E9" s="188">
        <v>1709</v>
      </c>
      <c r="F9" s="188">
        <v>1737</v>
      </c>
      <c r="G9" s="167"/>
      <c r="H9" s="108">
        <v>7</v>
      </c>
      <c r="I9" s="109">
        <v>39010</v>
      </c>
      <c r="J9" s="167"/>
      <c r="K9" s="167"/>
      <c r="L9" s="167"/>
      <c r="N9" s="192" t="s">
        <v>250</v>
      </c>
      <c r="P9" s="192">
        <v>707.5</v>
      </c>
    </row>
    <row r="10" spans="1:16" x14ac:dyDescent="0.3">
      <c r="A10" s="191" t="s">
        <v>150</v>
      </c>
      <c r="B10" s="188">
        <v>1304</v>
      </c>
      <c r="C10" s="188">
        <v>1532</v>
      </c>
      <c r="D10" s="188">
        <v>1614</v>
      </c>
      <c r="E10" s="188">
        <v>1800</v>
      </c>
      <c r="F10" s="188">
        <v>1829</v>
      </c>
      <c r="G10" s="167"/>
      <c r="H10" s="1">
        <v>8</v>
      </c>
      <c r="I10" s="109">
        <v>43430</v>
      </c>
      <c r="J10" s="167"/>
      <c r="K10" s="167"/>
      <c r="L10" s="167"/>
      <c r="N10" s="192" t="s">
        <v>251</v>
      </c>
      <c r="P10" s="192" t="s">
        <v>419</v>
      </c>
    </row>
    <row r="11" spans="1:16" x14ac:dyDescent="0.3">
      <c r="A11" s="187" t="s">
        <v>151</v>
      </c>
      <c r="B11" s="188">
        <v>1229</v>
      </c>
      <c r="C11" s="188">
        <v>1443</v>
      </c>
      <c r="D11" s="188">
        <v>1521</v>
      </c>
      <c r="E11" s="188">
        <v>1696</v>
      </c>
      <c r="F11" s="188">
        <v>1723</v>
      </c>
      <c r="G11" s="167"/>
      <c r="H11" s="121" t="s">
        <v>152</v>
      </c>
      <c r="I11" s="111">
        <v>4420</v>
      </c>
      <c r="J11" s="167"/>
      <c r="K11" s="167"/>
      <c r="L11" s="167"/>
      <c r="N11" s="192" t="s">
        <v>254</v>
      </c>
      <c r="P11" s="192" t="s">
        <v>420</v>
      </c>
    </row>
    <row r="12" spans="1:16" x14ac:dyDescent="0.3">
      <c r="A12" s="187" t="s">
        <v>153</v>
      </c>
      <c r="B12" s="188">
        <v>1084</v>
      </c>
      <c r="C12" s="188">
        <v>1273</v>
      </c>
      <c r="D12" s="188">
        <v>1341</v>
      </c>
      <c r="E12" s="188">
        <v>1495</v>
      </c>
      <c r="F12" s="188">
        <v>1519</v>
      </c>
      <c r="G12" s="167"/>
      <c r="H12" s="167"/>
      <c r="I12" s="167"/>
      <c r="J12" s="167"/>
      <c r="K12" s="167"/>
      <c r="L12" s="167"/>
      <c r="N12" s="192" t="s">
        <v>255</v>
      </c>
      <c r="P12" s="192">
        <v>708.7</v>
      </c>
    </row>
    <row r="13" spans="1:16" x14ac:dyDescent="0.3">
      <c r="A13" s="187" t="s">
        <v>154</v>
      </c>
      <c r="B13" s="188">
        <v>1107</v>
      </c>
      <c r="C13" s="188">
        <v>1300</v>
      </c>
      <c r="D13" s="188">
        <v>1370</v>
      </c>
      <c r="E13" s="188">
        <v>1528</v>
      </c>
      <c r="F13" s="188">
        <v>1552</v>
      </c>
      <c r="G13" s="167"/>
      <c r="H13" s="167"/>
      <c r="I13" s="167"/>
      <c r="J13" s="167"/>
      <c r="K13" s="167"/>
      <c r="L13" s="167"/>
      <c r="N13" s="192" t="s">
        <v>256</v>
      </c>
      <c r="P13" s="192">
        <v>708.11</v>
      </c>
    </row>
    <row r="14" spans="1:16" x14ac:dyDescent="0.3">
      <c r="A14" s="187" t="s">
        <v>155</v>
      </c>
      <c r="B14" s="189">
        <v>969</v>
      </c>
      <c r="C14" s="188">
        <v>1138</v>
      </c>
      <c r="D14" s="188">
        <v>1199</v>
      </c>
      <c r="E14" s="188">
        <v>1337</v>
      </c>
      <c r="F14" s="188">
        <v>1358</v>
      </c>
      <c r="G14" s="167"/>
      <c r="H14" s="167"/>
      <c r="I14" s="167"/>
      <c r="J14" s="167"/>
      <c r="K14" s="167"/>
      <c r="L14" s="167"/>
      <c r="N14" s="192" t="s">
        <v>257</v>
      </c>
      <c r="P14" s="192">
        <v>708.12</v>
      </c>
    </row>
    <row r="15" spans="1:16" x14ac:dyDescent="0.3">
      <c r="A15" s="190" t="s">
        <v>156</v>
      </c>
      <c r="B15" s="188">
        <v>1105</v>
      </c>
      <c r="C15" s="188">
        <v>1297</v>
      </c>
      <c r="D15" s="188">
        <v>1367</v>
      </c>
      <c r="E15" s="188">
        <v>1524</v>
      </c>
      <c r="F15" s="188">
        <v>1549</v>
      </c>
      <c r="G15" s="167"/>
      <c r="H15" s="167"/>
      <c r="I15" s="167"/>
      <c r="J15" s="167"/>
      <c r="K15" s="167"/>
      <c r="L15" s="167"/>
      <c r="N15" s="192" t="s">
        <v>258</v>
      </c>
      <c r="P15" s="192" t="s">
        <v>421</v>
      </c>
    </row>
    <row r="16" spans="1:16" x14ac:dyDescent="0.3">
      <c r="A16" s="187" t="s">
        <v>157</v>
      </c>
      <c r="B16" s="189">
        <v>983</v>
      </c>
      <c r="C16" s="188">
        <v>1155</v>
      </c>
      <c r="D16" s="188">
        <v>1217</v>
      </c>
      <c r="E16" s="188">
        <v>1357</v>
      </c>
      <c r="F16" s="188">
        <v>1379</v>
      </c>
      <c r="G16" s="167"/>
      <c r="H16" s="167"/>
      <c r="I16" s="167"/>
      <c r="J16" s="167"/>
      <c r="K16" s="167"/>
      <c r="L16" s="167"/>
      <c r="N16" s="192" t="s">
        <v>259</v>
      </c>
      <c r="P16" s="192" t="s">
        <v>422</v>
      </c>
    </row>
    <row r="17" spans="1:16" x14ac:dyDescent="0.3">
      <c r="A17" s="187" t="s">
        <v>158</v>
      </c>
      <c r="B17" s="188">
        <v>1236</v>
      </c>
      <c r="C17" s="188">
        <v>1452</v>
      </c>
      <c r="D17" s="188">
        <v>1530</v>
      </c>
      <c r="E17" s="188">
        <v>1706</v>
      </c>
      <c r="F17" s="188">
        <v>1733</v>
      </c>
      <c r="N17" s="192" t="s">
        <v>260</v>
      </c>
      <c r="P17" s="192">
        <v>721.2</v>
      </c>
    </row>
    <row r="18" spans="1:16" x14ac:dyDescent="0.3">
      <c r="A18" s="187" t="s">
        <v>159</v>
      </c>
      <c r="B18" s="188">
        <v>1148</v>
      </c>
      <c r="C18" s="188">
        <v>1349</v>
      </c>
      <c r="D18" s="188">
        <v>1421</v>
      </c>
      <c r="E18" s="188">
        <v>1584</v>
      </c>
      <c r="F18" s="188">
        <v>1610</v>
      </c>
      <c r="N18" s="192" t="s">
        <v>261</v>
      </c>
      <c r="P18" s="192">
        <v>721.1</v>
      </c>
    </row>
    <row r="19" spans="1:16" x14ac:dyDescent="0.3">
      <c r="A19" s="187" t="s">
        <v>160</v>
      </c>
      <c r="B19" s="188">
        <v>1013</v>
      </c>
      <c r="C19" s="188">
        <v>1190</v>
      </c>
      <c r="D19" s="188">
        <v>1254</v>
      </c>
      <c r="E19" s="188">
        <v>1398</v>
      </c>
      <c r="F19" s="188">
        <v>1421</v>
      </c>
      <c r="N19" s="192" t="s">
        <v>262</v>
      </c>
      <c r="P19" s="192">
        <v>723.1</v>
      </c>
    </row>
    <row r="20" spans="1:16" x14ac:dyDescent="0.3">
      <c r="A20" s="187" t="s">
        <v>161</v>
      </c>
      <c r="B20" s="188">
        <v>1087</v>
      </c>
      <c r="C20" s="188">
        <v>1276</v>
      </c>
      <c r="D20" s="188">
        <v>1345</v>
      </c>
      <c r="E20" s="188">
        <v>1500</v>
      </c>
      <c r="F20" s="188">
        <v>1524</v>
      </c>
      <c r="N20" s="192" t="s">
        <v>263</v>
      </c>
    </row>
    <row r="21" spans="1:16" x14ac:dyDescent="0.3">
      <c r="A21" s="187" t="s">
        <v>162</v>
      </c>
      <c r="B21" s="188">
        <v>1155</v>
      </c>
      <c r="C21" s="188">
        <v>1357</v>
      </c>
      <c r="D21" s="188">
        <v>1430</v>
      </c>
      <c r="E21" s="188">
        <v>1594</v>
      </c>
      <c r="F21" s="188">
        <v>1620</v>
      </c>
      <c r="N21" s="192" t="s">
        <v>264</v>
      </c>
    </row>
    <row r="22" spans="1:16" x14ac:dyDescent="0.3">
      <c r="A22" s="187" t="s">
        <v>163</v>
      </c>
      <c r="B22" s="188">
        <v>1099</v>
      </c>
      <c r="C22" s="188">
        <v>1291</v>
      </c>
      <c r="D22" s="188">
        <v>1360</v>
      </c>
      <c r="E22" s="188">
        <v>1516</v>
      </c>
      <c r="F22" s="188">
        <v>1541</v>
      </c>
      <c r="N22" s="192" t="s">
        <v>244</v>
      </c>
    </row>
    <row r="23" spans="1:16" x14ac:dyDescent="0.3">
      <c r="A23" s="187" t="s">
        <v>164</v>
      </c>
      <c r="B23" s="188">
        <v>1176</v>
      </c>
      <c r="C23" s="188">
        <v>1381</v>
      </c>
      <c r="D23" s="188">
        <v>1455</v>
      </c>
      <c r="E23" s="188">
        <v>1622</v>
      </c>
      <c r="F23" s="188">
        <v>1649</v>
      </c>
      <c r="N23" s="192" t="s">
        <v>265</v>
      </c>
    </row>
    <row r="24" spans="1:16" x14ac:dyDescent="0.3">
      <c r="A24" s="187" t="s">
        <v>165</v>
      </c>
      <c r="B24" s="188">
        <v>1168</v>
      </c>
      <c r="C24" s="188">
        <v>1372</v>
      </c>
      <c r="D24" s="188">
        <v>1446</v>
      </c>
      <c r="E24" s="188">
        <v>1612</v>
      </c>
      <c r="F24" s="188">
        <v>1638</v>
      </c>
      <c r="N24" s="192" t="s">
        <v>266</v>
      </c>
    </row>
    <row r="25" spans="1:16" x14ac:dyDescent="0.3">
      <c r="A25" s="187" t="s">
        <v>166</v>
      </c>
      <c r="B25" s="188">
        <v>1087</v>
      </c>
      <c r="C25" s="188">
        <v>1276</v>
      </c>
      <c r="D25" s="188">
        <v>1345</v>
      </c>
      <c r="E25" s="188">
        <v>1500</v>
      </c>
      <c r="F25" s="188">
        <v>1524</v>
      </c>
      <c r="N25" s="192" t="s">
        <v>267</v>
      </c>
    </row>
    <row r="26" spans="1:16" x14ac:dyDescent="0.3">
      <c r="A26" s="187" t="s">
        <v>167</v>
      </c>
      <c r="B26" s="188">
        <v>1563</v>
      </c>
      <c r="C26" s="188">
        <v>1836</v>
      </c>
      <c r="D26" s="188">
        <v>1935</v>
      </c>
      <c r="E26" s="188">
        <v>2158</v>
      </c>
      <c r="F26" s="188">
        <v>2192</v>
      </c>
      <c r="N26" s="192" t="s">
        <v>268</v>
      </c>
    </row>
    <row r="27" spans="1:16" x14ac:dyDescent="0.3">
      <c r="A27" s="187" t="s">
        <v>168</v>
      </c>
      <c r="B27" s="188">
        <v>1205</v>
      </c>
      <c r="C27" s="188">
        <v>1415</v>
      </c>
      <c r="D27" s="188">
        <v>1491</v>
      </c>
      <c r="E27" s="188">
        <v>1662</v>
      </c>
      <c r="F27" s="188">
        <v>1689</v>
      </c>
      <c r="N27" s="192" t="s">
        <v>269</v>
      </c>
    </row>
    <row r="28" spans="1:16" x14ac:dyDescent="0.3">
      <c r="A28" s="187" t="s">
        <v>169</v>
      </c>
      <c r="B28" s="188">
        <v>1109</v>
      </c>
      <c r="C28" s="188">
        <v>1302</v>
      </c>
      <c r="D28" s="188">
        <v>1372</v>
      </c>
      <c r="E28" s="188">
        <v>1530</v>
      </c>
      <c r="F28" s="188">
        <v>1554</v>
      </c>
      <c r="N28" s="192" t="s">
        <v>270</v>
      </c>
    </row>
    <row r="29" spans="1:16" x14ac:dyDescent="0.3">
      <c r="A29" s="187" t="s">
        <v>170</v>
      </c>
      <c r="B29" s="188">
        <v>1185</v>
      </c>
      <c r="C29" s="188">
        <v>1392</v>
      </c>
      <c r="D29" s="188">
        <v>1467</v>
      </c>
      <c r="E29" s="188">
        <v>1636</v>
      </c>
      <c r="F29" s="188">
        <v>1662</v>
      </c>
      <c r="N29" s="192" t="s">
        <v>271</v>
      </c>
    </row>
    <row r="30" spans="1:16" x14ac:dyDescent="0.3">
      <c r="A30" s="187" t="s">
        <v>171</v>
      </c>
      <c r="B30" s="188">
        <v>1130</v>
      </c>
      <c r="C30" s="188">
        <v>1327</v>
      </c>
      <c r="D30" s="188">
        <v>1398</v>
      </c>
      <c r="E30" s="188">
        <v>1559</v>
      </c>
      <c r="F30" s="188">
        <v>1584</v>
      </c>
      <c r="N30" s="192" t="s">
        <v>272</v>
      </c>
    </row>
    <row r="31" spans="1:16" x14ac:dyDescent="0.3">
      <c r="A31" s="187" t="s">
        <v>172</v>
      </c>
      <c r="B31" s="188">
        <v>1267</v>
      </c>
      <c r="C31" s="188">
        <v>1488</v>
      </c>
      <c r="D31" s="188">
        <v>1568</v>
      </c>
      <c r="E31" s="188">
        <v>1748</v>
      </c>
      <c r="F31" s="188">
        <v>1777</v>
      </c>
      <c r="N31" s="192" t="s">
        <v>273</v>
      </c>
    </row>
    <row r="32" spans="1:16" x14ac:dyDescent="0.3">
      <c r="A32" s="187" t="s">
        <v>173</v>
      </c>
      <c r="B32" s="188">
        <v>1283</v>
      </c>
      <c r="C32" s="188">
        <v>1507</v>
      </c>
      <c r="D32" s="188">
        <v>1588</v>
      </c>
      <c r="E32" s="188">
        <v>1771</v>
      </c>
      <c r="F32" s="188">
        <v>1799</v>
      </c>
      <c r="N32" s="192" t="s">
        <v>274</v>
      </c>
    </row>
    <row r="33" spans="1:14" x14ac:dyDescent="0.3">
      <c r="A33" s="187" t="s">
        <v>174</v>
      </c>
      <c r="B33" s="188">
        <v>1078</v>
      </c>
      <c r="C33" s="188">
        <v>1266</v>
      </c>
      <c r="D33" s="188">
        <v>1334</v>
      </c>
      <c r="E33" s="188">
        <v>1487</v>
      </c>
      <c r="F33" s="188">
        <v>1511</v>
      </c>
      <c r="N33" s="192" t="s">
        <v>275</v>
      </c>
    </row>
    <row r="34" spans="1:14" x14ac:dyDescent="0.3">
      <c r="A34" s="187" t="s">
        <v>175</v>
      </c>
      <c r="B34" s="188">
        <v>1046</v>
      </c>
      <c r="C34" s="188">
        <v>1229</v>
      </c>
      <c r="D34" s="188">
        <v>1295</v>
      </c>
      <c r="E34" s="188">
        <v>1444</v>
      </c>
      <c r="F34" s="188">
        <v>1467</v>
      </c>
      <c r="N34" s="192" t="s">
        <v>276</v>
      </c>
    </row>
    <row r="35" spans="1:14" x14ac:dyDescent="0.3">
      <c r="A35" s="187" t="s">
        <v>176</v>
      </c>
      <c r="B35" s="188">
        <v>1068</v>
      </c>
      <c r="C35" s="188">
        <v>1255</v>
      </c>
      <c r="D35" s="188">
        <v>1322</v>
      </c>
      <c r="E35" s="188">
        <v>1474</v>
      </c>
      <c r="F35" s="188">
        <v>1498</v>
      </c>
      <c r="N35" s="192" t="s">
        <v>277</v>
      </c>
    </row>
    <row r="36" spans="1:14" x14ac:dyDescent="0.3">
      <c r="A36" s="187" t="s">
        <v>177</v>
      </c>
      <c r="B36" s="188">
        <v>1071</v>
      </c>
      <c r="C36" s="188">
        <v>1258</v>
      </c>
      <c r="D36" s="188">
        <v>1326</v>
      </c>
      <c r="E36" s="188">
        <v>1478</v>
      </c>
      <c r="F36" s="188">
        <v>1502</v>
      </c>
      <c r="N36" s="192" t="s">
        <v>278</v>
      </c>
    </row>
    <row r="37" spans="1:14" x14ac:dyDescent="0.3">
      <c r="A37" s="187" t="s">
        <v>178</v>
      </c>
      <c r="B37" s="188">
        <v>1063</v>
      </c>
      <c r="C37" s="188">
        <v>1248</v>
      </c>
      <c r="D37" s="188">
        <v>1315</v>
      </c>
      <c r="E37" s="188">
        <v>1466</v>
      </c>
      <c r="F37" s="188">
        <v>1490</v>
      </c>
      <c r="N37" s="192" t="s">
        <v>279</v>
      </c>
    </row>
    <row r="38" spans="1:14" x14ac:dyDescent="0.3">
      <c r="A38" s="187" t="s">
        <v>179</v>
      </c>
      <c r="B38" s="188">
        <v>1064</v>
      </c>
      <c r="C38" s="188">
        <v>1250</v>
      </c>
      <c r="D38" s="188">
        <v>1317</v>
      </c>
      <c r="E38" s="188">
        <v>1468</v>
      </c>
      <c r="F38" s="188">
        <v>1492</v>
      </c>
      <c r="N38" s="192" t="s">
        <v>280</v>
      </c>
    </row>
    <row r="39" spans="1:14" x14ac:dyDescent="0.3">
      <c r="A39" s="187" t="s">
        <v>180</v>
      </c>
      <c r="B39" s="188">
        <v>1178</v>
      </c>
      <c r="C39" s="188">
        <v>1384</v>
      </c>
      <c r="D39" s="188">
        <v>1458</v>
      </c>
      <c r="E39" s="188">
        <v>1626</v>
      </c>
      <c r="F39" s="188">
        <v>1652</v>
      </c>
      <c r="N39" s="192">
        <v>707.2</v>
      </c>
    </row>
    <row r="40" spans="1:14" x14ac:dyDescent="0.3">
      <c r="A40" s="187" t="s">
        <v>181</v>
      </c>
      <c r="B40" s="188">
        <v>1213</v>
      </c>
      <c r="C40" s="188">
        <v>1424</v>
      </c>
      <c r="D40" s="188">
        <v>1501</v>
      </c>
      <c r="E40" s="188">
        <v>1674</v>
      </c>
      <c r="F40" s="188">
        <v>1701</v>
      </c>
      <c r="N40" s="192">
        <v>707.3</v>
      </c>
    </row>
    <row r="41" spans="1:14" x14ac:dyDescent="0.3">
      <c r="A41" s="187" t="s">
        <v>182</v>
      </c>
      <c r="B41" s="188">
        <v>1134</v>
      </c>
      <c r="C41" s="188">
        <v>1331</v>
      </c>
      <c r="D41" s="188">
        <v>1403</v>
      </c>
      <c r="E41" s="188">
        <v>1564</v>
      </c>
      <c r="F41" s="188">
        <v>1590</v>
      </c>
      <c r="N41" s="192" t="s">
        <v>281</v>
      </c>
    </row>
    <row r="42" spans="1:14" x14ac:dyDescent="0.3">
      <c r="A42" s="187" t="s">
        <v>183</v>
      </c>
      <c r="B42" s="188">
        <v>1096</v>
      </c>
      <c r="C42" s="188">
        <v>1287</v>
      </c>
      <c r="D42" s="188">
        <v>1356</v>
      </c>
      <c r="E42" s="188">
        <v>1512</v>
      </c>
      <c r="F42" s="188">
        <v>1536</v>
      </c>
      <c r="N42" s="192">
        <v>707.4</v>
      </c>
    </row>
    <row r="43" spans="1:14" x14ac:dyDescent="0.3">
      <c r="A43" s="187" t="s">
        <v>184</v>
      </c>
      <c r="B43" s="188">
        <v>1054</v>
      </c>
      <c r="C43" s="188">
        <v>1237</v>
      </c>
      <c r="D43" s="188">
        <v>1304</v>
      </c>
      <c r="E43" s="188">
        <v>1454</v>
      </c>
      <c r="F43" s="188">
        <v>1477</v>
      </c>
      <c r="N43" s="192" t="s">
        <v>282</v>
      </c>
    </row>
    <row r="44" spans="1:14" x14ac:dyDescent="0.3">
      <c r="A44" s="187" t="s">
        <v>185</v>
      </c>
      <c r="B44" s="188">
        <v>1194</v>
      </c>
      <c r="C44" s="188">
        <v>1403</v>
      </c>
      <c r="D44" s="188">
        <v>1478</v>
      </c>
      <c r="E44" s="188">
        <v>1648</v>
      </c>
      <c r="F44" s="188">
        <v>1675</v>
      </c>
      <c r="N44" s="192" t="s">
        <v>283</v>
      </c>
    </row>
    <row r="45" spans="1:14" x14ac:dyDescent="0.3">
      <c r="A45" s="187" t="s">
        <v>186</v>
      </c>
      <c r="B45" s="188">
        <v>1116</v>
      </c>
      <c r="C45" s="188">
        <v>1311</v>
      </c>
      <c r="D45" s="188">
        <v>1381</v>
      </c>
      <c r="E45" s="188">
        <v>1540</v>
      </c>
      <c r="F45" s="188">
        <v>1565</v>
      </c>
      <c r="N45" s="192" t="s">
        <v>284</v>
      </c>
    </row>
    <row r="46" spans="1:14" x14ac:dyDescent="0.3">
      <c r="A46" s="187" t="s">
        <v>187</v>
      </c>
      <c r="B46" s="188">
        <v>1130</v>
      </c>
      <c r="C46" s="188">
        <v>1328</v>
      </c>
      <c r="D46" s="188">
        <v>1399</v>
      </c>
      <c r="E46" s="188">
        <v>1560</v>
      </c>
      <c r="F46" s="188">
        <v>1585</v>
      </c>
      <c r="N46" s="192" t="s">
        <v>285</v>
      </c>
    </row>
    <row r="47" spans="1:14" x14ac:dyDescent="0.3">
      <c r="A47" s="187" t="s">
        <v>188</v>
      </c>
      <c r="B47" s="188">
        <v>1097</v>
      </c>
      <c r="C47" s="188">
        <v>1289</v>
      </c>
      <c r="D47" s="188">
        <v>1358</v>
      </c>
      <c r="E47" s="188">
        <v>1514</v>
      </c>
      <c r="F47" s="188">
        <v>1539</v>
      </c>
      <c r="N47" s="192" t="s">
        <v>286</v>
      </c>
    </row>
    <row r="48" spans="1:14" x14ac:dyDescent="0.3">
      <c r="A48" s="187" t="s">
        <v>189</v>
      </c>
      <c r="B48" s="189">
        <v>945</v>
      </c>
      <c r="C48" s="188">
        <v>1109</v>
      </c>
      <c r="D48" s="188">
        <v>1169</v>
      </c>
      <c r="E48" s="188">
        <v>1303</v>
      </c>
      <c r="F48" s="188">
        <v>1324</v>
      </c>
      <c r="N48" s="192" t="s">
        <v>287</v>
      </c>
    </row>
    <row r="49" spans="1:14" x14ac:dyDescent="0.3">
      <c r="A49" s="187" t="s">
        <v>190</v>
      </c>
      <c r="B49" s="188">
        <v>1283</v>
      </c>
      <c r="C49" s="188">
        <v>1507</v>
      </c>
      <c r="D49" s="188">
        <v>1588</v>
      </c>
      <c r="E49" s="188">
        <v>1771</v>
      </c>
      <c r="F49" s="188">
        <v>1799</v>
      </c>
      <c r="N49" s="192" t="s">
        <v>288</v>
      </c>
    </row>
    <row r="50" spans="1:14" x14ac:dyDescent="0.3">
      <c r="A50" s="187" t="s">
        <v>191</v>
      </c>
      <c r="B50" s="188">
        <v>1135</v>
      </c>
      <c r="C50" s="188">
        <v>1333</v>
      </c>
      <c r="D50" s="188">
        <v>1405</v>
      </c>
      <c r="E50" s="188">
        <v>1567</v>
      </c>
      <c r="F50" s="188">
        <v>1592</v>
      </c>
      <c r="N50" s="192" t="s">
        <v>289</v>
      </c>
    </row>
    <row r="51" spans="1:14" x14ac:dyDescent="0.3">
      <c r="A51" s="187" t="s">
        <v>192</v>
      </c>
      <c r="B51" s="188">
        <v>1208</v>
      </c>
      <c r="C51" s="188">
        <v>1419</v>
      </c>
      <c r="D51" s="188">
        <v>1495</v>
      </c>
      <c r="E51" s="188">
        <v>1667</v>
      </c>
      <c r="F51" s="188">
        <v>1694</v>
      </c>
      <c r="N51" s="192" t="s">
        <v>290</v>
      </c>
    </row>
    <row r="52" spans="1:14" x14ac:dyDescent="0.3">
      <c r="A52" s="187" t="s">
        <v>193</v>
      </c>
      <c r="B52" s="188">
        <v>1191</v>
      </c>
      <c r="C52" s="188">
        <v>1399</v>
      </c>
      <c r="D52" s="188">
        <v>1474</v>
      </c>
      <c r="E52" s="188">
        <v>1644</v>
      </c>
      <c r="F52" s="188">
        <v>1670</v>
      </c>
      <c r="N52" s="192" t="s">
        <v>291</v>
      </c>
    </row>
    <row r="53" spans="1:14" x14ac:dyDescent="0.3">
      <c r="A53" s="187" t="s">
        <v>194</v>
      </c>
      <c r="B53" s="188">
        <v>1545</v>
      </c>
      <c r="C53" s="188">
        <v>1814</v>
      </c>
      <c r="D53" s="188">
        <v>1912</v>
      </c>
      <c r="E53" s="188">
        <v>2132</v>
      </c>
      <c r="F53" s="188">
        <v>2166</v>
      </c>
      <c r="N53" s="192" t="s">
        <v>292</v>
      </c>
    </row>
    <row r="54" spans="1:14" x14ac:dyDescent="0.3">
      <c r="A54" s="187" t="s">
        <v>195</v>
      </c>
      <c r="B54" s="188">
        <v>1240</v>
      </c>
      <c r="C54" s="188">
        <v>1457</v>
      </c>
      <c r="D54" s="188">
        <v>1535</v>
      </c>
      <c r="E54" s="188">
        <v>1712</v>
      </c>
      <c r="F54" s="188">
        <v>1739</v>
      </c>
      <c r="N54" s="192" t="s">
        <v>293</v>
      </c>
    </row>
    <row r="55" spans="1:14" x14ac:dyDescent="0.3">
      <c r="A55" s="187" t="s">
        <v>196</v>
      </c>
      <c r="B55" s="188">
        <v>1119</v>
      </c>
      <c r="C55" s="188">
        <v>1314</v>
      </c>
      <c r="D55" s="188">
        <v>1385</v>
      </c>
      <c r="E55" s="188">
        <v>1544</v>
      </c>
      <c r="F55" s="188">
        <v>1569</v>
      </c>
      <c r="N55" s="192" t="s">
        <v>294</v>
      </c>
    </row>
    <row r="56" spans="1:14" x14ac:dyDescent="0.3">
      <c r="A56" s="187" t="s">
        <v>197</v>
      </c>
      <c r="B56" s="188">
        <v>1097</v>
      </c>
      <c r="C56" s="188">
        <v>1289</v>
      </c>
      <c r="D56" s="188">
        <v>1358</v>
      </c>
      <c r="E56" s="188">
        <v>1514</v>
      </c>
      <c r="F56" s="188">
        <v>1539</v>
      </c>
      <c r="N56" s="192" t="s">
        <v>295</v>
      </c>
    </row>
    <row r="57" spans="1:14" x14ac:dyDescent="0.3">
      <c r="A57" s="187" t="s">
        <v>198</v>
      </c>
      <c r="B57" s="188">
        <v>1058</v>
      </c>
      <c r="C57" s="188">
        <v>1243</v>
      </c>
      <c r="D57" s="188">
        <v>1310</v>
      </c>
      <c r="E57" s="188">
        <v>1461</v>
      </c>
      <c r="F57" s="188">
        <v>1484</v>
      </c>
      <c r="N57" s="192">
        <v>707.9</v>
      </c>
    </row>
    <row r="58" spans="1:14" x14ac:dyDescent="0.3">
      <c r="A58" s="187" t="s">
        <v>199</v>
      </c>
      <c r="B58" s="188">
        <v>1347</v>
      </c>
      <c r="C58" s="188">
        <v>1582</v>
      </c>
      <c r="D58" s="188">
        <v>1667</v>
      </c>
      <c r="E58" s="188">
        <v>1859</v>
      </c>
      <c r="F58" s="188">
        <v>1889</v>
      </c>
      <c r="N58" s="192">
        <v>707.11</v>
      </c>
    </row>
    <row r="59" spans="1:14" x14ac:dyDescent="0.3">
      <c r="A59" s="187" t="s">
        <v>200</v>
      </c>
      <c r="B59" s="188">
        <v>1151</v>
      </c>
      <c r="C59" s="188">
        <v>1352</v>
      </c>
      <c r="D59" s="188">
        <v>1425</v>
      </c>
      <c r="E59" s="188">
        <v>1589</v>
      </c>
      <c r="F59" s="188">
        <v>1615</v>
      </c>
      <c r="N59" s="192" t="s">
        <v>296</v>
      </c>
    </row>
    <row r="60" spans="1:14" x14ac:dyDescent="0.3">
      <c r="A60" s="187" t="s">
        <v>201</v>
      </c>
      <c r="B60" s="188">
        <v>1071</v>
      </c>
      <c r="C60" s="188">
        <v>1257</v>
      </c>
      <c r="D60" s="188">
        <v>1325</v>
      </c>
      <c r="E60" s="188">
        <v>1477</v>
      </c>
      <c r="F60" s="188">
        <v>1501</v>
      </c>
      <c r="N60" s="192" t="s">
        <v>297</v>
      </c>
    </row>
    <row r="61" spans="1:14" x14ac:dyDescent="0.3">
      <c r="A61" s="187" t="s">
        <v>202</v>
      </c>
      <c r="B61" s="188">
        <v>1143</v>
      </c>
      <c r="C61" s="188">
        <v>1342</v>
      </c>
      <c r="D61" s="188">
        <v>1414</v>
      </c>
      <c r="E61" s="188">
        <v>1577</v>
      </c>
      <c r="F61" s="188">
        <v>1602</v>
      </c>
      <c r="N61" s="192" t="s">
        <v>298</v>
      </c>
    </row>
    <row r="62" spans="1:14" x14ac:dyDescent="0.3">
      <c r="A62" s="187" t="s">
        <v>203</v>
      </c>
      <c r="B62" s="188">
        <v>1425</v>
      </c>
      <c r="C62" s="188">
        <v>1673</v>
      </c>
      <c r="D62" s="188">
        <v>1763</v>
      </c>
      <c r="E62" s="188">
        <v>1966</v>
      </c>
      <c r="F62" s="188">
        <v>1997</v>
      </c>
      <c r="N62" s="192" t="s">
        <v>299</v>
      </c>
    </row>
    <row r="63" spans="1:14" x14ac:dyDescent="0.3">
      <c r="A63" s="187" t="s">
        <v>204</v>
      </c>
      <c r="B63" s="188">
        <v>1139</v>
      </c>
      <c r="C63" s="188">
        <v>1338</v>
      </c>
      <c r="D63" s="188">
        <v>1410</v>
      </c>
      <c r="E63" s="188">
        <v>1572</v>
      </c>
      <c r="F63" s="188">
        <v>1598</v>
      </c>
      <c r="N63" s="192" t="s">
        <v>300</v>
      </c>
    </row>
    <row r="64" spans="1:14" x14ac:dyDescent="0.3">
      <c r="A64" s="187" t="s">
        <v>205</v>
      </c>
      <c r="B64" s="188">
        <v>1238</v>
      </c>
      <c r="C64" s="188">
        <v>1454</v>
      </c>
      <c r="D64" s="188">
        <v>1532</v>
      </c>
      <c r="E64" s="188">
        <v>1708</v>
      </c>
      <c r="F64" s="188">
        <v>1736</v>
      </c>
      <c r="N64" s="192" t="s">
        <v>301</v>
      </c>
    </row>
    <row r="65" spans="1:14" x14ac:dyDescent="0.3">
      <c r="A65" s="187" t="s">
        <v>206</v>
      </c>
      <c r="B65" s="188">
        <v>1161</v>
      </c>
      <c r="C65" s="188">
        <v>1364</v>
      </c>
      <c r="D65" s="188">
        <v>1437</v>
      </c>
      <c r="E65" s="188">
        <v>1602</v>
      </c>
      <c r="F65" s="188">
        <v>1628</v>
      </c>
      <c r="N65" s="192" t="s">
        <v>302</v>
      </c>
    </row>
    <row r="66" spans="1:14" x14ac:dyDescent="0.3">
      <c r="A66" s="187" t="s">
        <v>207</v>
      </c>
      <c r="B66" s="188">
        <v>1432</v>
      </c>
      <c r="C66" s="188">
        <v>1682</v>
      </c>
      <c r="D66" s="188">
        <v>1772</v>
      </c>
      <c r="E66" s="188">
        <v>1976</v>
      </c>
      <c r="F66" s="188">
        <v>2008</v>
      </c>
      <c r="N66" s="192" t="s">
        <v>303</v>
      </c>
    </row>
    <row r="67" spans="1:14" x14ac:dyDescent="0.3">
      <c r="A67" s="187" t="s">
        <v>208</v>
      </c>
      <c r="B67" s="188">
        <v>1133</v>
      </c>
      <c r="C67" s="188">
        <v>1330</v>
      </c>
      <c r="D67" s="188">
        <v>1402</v>
      </c>
      <c r="E67" s="188">
        <v>1563</v>
      </c>
      <c r="F67" s="188">
        <v>1588</v>
      </c>
      <c r="N67" s="192" t="s">
        <v>304</v>
      </c>
    </row>
    <row r="68" spans="1:14" x14ac:dyDescent="0.3">
      <c r="A68" s="187" t="s">
        <v>209</v>
      </c>
      <c r="B68" s="189">
        <v>987</v>
      </c>
      <c r="C68" s="188">
        <v>1159</v>
      </c>
      <c r="D68" s="188">
        <v>1221</v>
      </c>
      <c r="E68" s="188">
        <v>1361</v>
      </c>
      <c r="F68" s="188">
        <v>1383</v>
      </c>
      <c r="N68" s="192" t="s">
        <v>305</v>
      </c>
    </row>
    <row r="69" spans="1:14" x14ac:dyDescent="0.3">
      <c r="A69" s="187" t="s">
        <v>210</v>
      </c>
      <c r="B69" s="188">
        <v>1134</v>
      </c>
      <c r="C69" s="188">
        <v>1332</v>
      </c>
      <c r="D69" s="188">
        <v>1404</v>
      </c>
      <c r="E69" s="188">
        <v>1565</v>
      </c>
      <c r="F69" s="188">
        <v>1591</v>
      </c>
      <c r="N69" s="192" t="s">
        <v>306</v>
      </c>
    </row>
    <row r="70" spans="1:14" x14ac:dyDescent="0.3">
      <c r="A70" s="187" t="s">
        <v>211</v>
      </c>
      <c r="B70" s="188">
        <v>1029</v>
      </c>
      <c r="C70" s="188">
        <v>1208</v>
      </c>
      <c r="D70" s="188">
        <v>1273</v>
      </c>
      <c r="E70" s="188">
        <v>1419</v>
      </c>
      <c r="F70" s="188">
        <v>1442</v>
      </c>
      <c r="N70" s="192" t="s">
        <v>307</v>
      </c>
    </row>
    <row r="71" spans="1:14" x14ac:dyDescent="0.3">
      <c r="A71" s="187" t="s">
        <v>212</v>
      </c>
      <c r="B71" s="188">
        <v>1271</v>
      </c>
      <c r="C71" s="188">
        <v>1493</v>
      </c>
      <c r="D71" s="188">
        <v>1573</v>
      </c>
      <c r="E71" s="188">
        <v>1754</v>
      </c>
      <c r="F71" s="188">
        <v>1782</v>
      </c>
      <c r="N71" s="192" t="s">
        <v>308</v>
      </c>
    </row>
    <row r="72" spans="1:14" x14ac:dyDescent="0.3">
      <c r="A72" s="187" t="s">
        <v>213</v>
      </c>
      <c r="B72" s="188">
        <v>1095</v>
      </c>
      <c r="C72" s="188">
        <v>1286</v>
      </c>
      <c r="D72" s="188">
        <v>1355</v>
      </c>
      <c r="E72" s="188">
        <v>1511</v>
      </c>
      <c r="F72" s="188">
        <v>1535</v>
      </c>
      <c r="N72" s="192" t="s">
        <v>309</v>
      </c>
    </row>
    <row r="73" spans="1:14" x14ac:dyDescent="0.3">
      <c r="A73" s="187" t="s">
        <v>214</v>
      </c>
      <c r="B73" s="188">
        <v>1037</v>
      </c>
      <c r="C73" s="188">
        <v>1219</v>
      </c>
      <c r="D73" s="188">
        <v>1284</v>
      </c>
      <c r="E73" s="188">
        <v>1432</v>
      </c>
      <c r="F73" s="188">
        <v>1455</v>
      </c>
      <c r="N73" s="192">
        <v>708.5</v>
      </c>
    </row>
    <row r="74" spans="1:14" x14ac:dyDescent="0.3">
      <c r="A74" s="187" t="s">
        <v>215</v>
      </c>
      <c r="B74" s="188">
        <v>1066</v>
      </c>
      <c r="C74" s="188">
        <v>1252</v>
      </c>
      <c r="D74" s="188">
        <v>1319</v>
      </c>
      <c r="E74" s="188">
        <v>1471</v>
      </c>
      <c r="F74" s="188">
        <v>1494</v>
      </c>
      <c r="N74" s="192">
        <v>708.8</v>
      </c>
    </row>
    <row r="75" spans="1:14" x14ac:dyDescent="0.3">
      <c r="A75" s="187" t="s">
        <v>216</v>
      </c>
      <c r="B75" s="188">
        <v>1004</v>
      </c>
      <c r="C75" s="188">
        <v>1179</v>
      </c>
      <c r="D75" s="188">
        <v>1242</v>
      </c>
      <c r="E75" s="188">
        <v>1385</v>
      </c>
      <c r="F75" s="188">
        <v>1407</v>
      </c>
      <c r="N75" s="192" t="s">
        <v>310</v>
      </c>
    </row>
    <row r="76" spans="1:14" x14ac:dyDescent="0.3">
      <c r="A76" s="187" t="s">
        <v>217</v>
      </c>
      <c r="B76" s="188">
        <v>1223</v>
      </c>
      <c r="C76" s="188">
        <v>1436</v>
      </c>
      <c r="D76" s="188">
        <v>1513</v>
      </c>
      <c r="E76" s="188">
        <v>1687</v>
      </c>
      <c r="F76" s="188">
        <v>1714</v>
      </c>
      <c r="N76" s="192" t="s">
        <v>311</v>
      </c>
    </row>
    <row r="77" spans="1:14" x14ac:dyDescent="0.3">
      <c r="A77" s="187" t="s">
        <v>218</v>
      </c>
      <c r="B77" s="189">
        <v>943</v>
      </c>
      <c r="C77" s="188">
        <v>1107</v>
      </c>
      <c r="D77" s="188">
        <v>1167</v>
      </c>
      <c r="E77" s="188">
        <v>1301</v>
      </c>
      <c r="F77" s="188">
        <v>1322</v>
      </c>
      <c r="N77" s="192" t="s">
        <v>312</v>
      </c>
    </row>
    <row r="78" spans="1:14" x14ac:dyDescent="0.3">
      <c r="A78" s="187" t="s">
        <v>219</v>
      </c>
      <c r="B78" s="188">
        <v>1416</v>
      </c>
      <c r="C78" s="188">
        <v>1663</v>
      </c>
      <c r="D78" s="188">
        <v>1752</v>
      </c>
      <c r="E78" s="188">
        <v>1953</v>
      </c>
      <c r="F78" s="188">
        <v>1985</v>
      </c>
      <c r="N78" s="192" t="s">
        <v>313</v>
      </c>
    </row>
    <row r="79" spans="1:14" x14ac:dyDescent="0.3">
      <c r="A79" s="187" t="s">
        <v>220</v>
      </c>
      <c r="B79" s="188">
        <v>1268</v>
      </c>
      <c r="C79" s="188">
        <v>1489</v>
      </c>
      <c r="D79" s="188">
        <v>1569</v>
      </c>
      <c r="E79" s="188">
        <v>1749</v>
      </c>
      <c r="F79" s="188">
        <v>1778</v>
      </c>
      <c r="N79" s="192">
        <v>708.14</v>
      </c>
    </row>
    <row r="80" spans="1:14" x14ac:dyDescent="0.3">
      <c r="A80" s="187" t="s">
        <v>221</v>
      </c>
      <c r="B80" s="188">
        <v>1227</v>
      </c>
      <c r="C80" s="188">
        <v>1441</v>
      </c>
      <c r="D80" s="188">
        <v>1518</v>
      </c>
      <c r="E80" s="188">
        <v>1693</v>
      </c>
      <c r="F80" s="188">
        <v>1720</v>
      </c>
      <c r="N80" s="192" t="s">
        <v>314</v>
      </c>
    </row>
    <row r="81" spans="1:14" x14ac:dyDescent="0.3">
      <c r="A81" s="187" t="s">
        <v>222</v>
      </c>
      <c r="B81" s="188">
        <v>1155</v>
      </c>
      <c r="C81" s="188">
        <v>1356</v>
      </c>
      <c r="D81" s="188">
        <v>1429</v>
      </c>
      <c r="E81" s="188">
        <v>1593</v>
      </c>
      <c r="F81" s="188">
        <v>1619</v>
      </c>
      <c r="N81" s="192" t="s">
        <v>315</v>
      </c>
    </row>
    <row r="82" spans="1:14" x14ac:dyDescent="0.3">
      <c r="A82" s="187" t="s">
        <v>223</v>
      </c>
      <c r="B82" s="188">
        <v>1017</v>
      </c>
      <c r="C82" s="188">
        <v>1195</v>
      </c>
      <c r="D82" s="188">
        <v>1259</v>
      </c>
      <c r="E82" s="188">
        <v>1404</v>
      </c>
      <c r="F82" s="188">
        <v>1426</v>
      </c>
      <c r="N82" s="192" t="s">
        <v>316</v>
      </c>
    </row>
    <row r="83" spans="1:14" x14ac:dyDescent="0.3">
      <c r="A83" s="187" t="s">
        <v>224</v>
      </c>
      <c r="B83" s="188">
        <v>1297</v>
      </c>
      <c r="C83" s="188">
        <v>1523</v>
      </c>
      <c r="D83" s="188">
        <v>1605</v>
      </c>
      <c r="E83" s="188">
        <v>1790</v>
      </c>
      <c r="F83" s="188">
        <v>1818</v>
      </c>
      <c r="N83" s="192" t="s">
        <v>317</v>
      </c>
    </row>
    <row r="84" spans="1:14" x14ac:dyDescent="0.3">
      <c r="A84" s="187" t="s">
        <v>225</v>
      </c>
      <c r="B84" s="188">
        <v>1150</v>
      </c>
      <c r="C84" s="188">
        <v>1350</v>
      </c>
      <c r="D84" s="188">
        <v>1423</v>
      </c>
      <c r="E84" s="188">
        <v>1587</v>
      </c>
      <c r="F84" s="188">
        <v>1612</v>
      </c>
      <c r="N84" s="192" t="s">
        <v>318</v>
      </c>
    </row>
    <row r="85" spans="1:14" x14ac:dyDescent="0.3">
      <c r="A85" s="187" t="s">
        <v>226</v>
      </c>
      <c r="B85" s="188">
        <v>1226</v>
      </c>
      <c r="C85" s="188">
        <v>1440</v>
      </c>
      <c r="D85" s="188">
        <v>1517</v>
      </c>
      <c r="E85" s="188">
        <v>1691</v>
      </c>
      <c r="F85" s="188">
        <v>1719</v>
      </c>
      <c r="N85" s="192" t="s">
        <v>319</v>
      </c>
    </row>
    <row r="86" spans="1:14" x14ac:dyDescent="0.3">
      <c r="A86" s="187" t="s">
        <v>227</v>
      </c>
      <c r="B86" s="188">
        <v>1394</v>
      </c>
      <c r="C86" s="188">
        <v>1637</v>
      </c>
      <c r="D86" s="188">
        <v>1725</v>
      </c>
      <c r="E86" s="188">
        <v>1923</v>
      </c>
      <c r="F86" s="188">
        <v>1954</v>
      </c>
      <c r="N86" s="192">
        <v>709.2</v>
      </c>
    </row>
    <row r="87" spans="1:14" x14ac:dyDescent="0.3">
      <c r="A87" s="187" t="s">
        <v>228</v>
      </c>
      <c r="B87" s="188">
        <v>1130</v>
      </c>
      <c r="C87" s="188">
        <v>1327</v>
      </c>
      <c r="D87" s="188">
        <v>1398</v>
      </c>
      <c r="E87" s="188">
        <v>1559</v>
      </c>
      <c r="F87" s="188">
        <v>1584</v>
      </c>
      <c r="N87" s="192">
        <v>709.3</v>
      </c>
    </row>
    <row r="88" spans="1:14" x14ac:dyDescent="0.3">
      <c r="A88" s="187" t="s">
        <v>229</v>
      </c>
      <c r="B88" s="188">
        <v>1045</v>
      </c>
      <c r="C88" s="188">
        <v>1227</v>
      </c>
      <c r="D88" s="188">
        <v>1293</v>
      </c>
      <c r="E88" s="188">
        <v>1442</v>
      </c>
      <c r="F88" s="188">
        <v>1465</v>
      </c>
      <c r="N88" s="192">
        <v>709.4</v>
      </c>
    </row>
    <row r="89" spans="1:14" x14ac:dyDescent="0.3">
      <c r="A89" s="187" t="s">
        <v>230</v>
      </c>
      <c r="B89" s="188">
        <v>1084</v>
      </c>
      <c r="C89" s="188">
        <v>1274</v>
      </c>
      <c r="D89" s="188">
        <v>1342</v>
      </c>
      <c r="E89" s="188">
        <v>1496</v>
      </c>
      <c r="F89" s="188">
        <v>1520</v>
      </c>
      <c r="N89" s="192" t="s">
        <v>320</v>
      </c>
    </row>
    <row r="90" spans="1:14" x14ac:dyDescent="0.3">
      <c r="A90" s="187" t="s">
        <v>231</v>
      </c>
      <c r="B90" s="188">
        <v>1097</v>
      </c>
      <c r="C90" s="188">
        <v>1289</v>
      </c>
      <c r="D90" s="188">
        <v>1358</v>
      </c>
      <c r="E90" s="188">
        <v>1514</v>
      </c>
      <c r="F90" s="188">
        <v>1539</v>
      </c>
      <c r="N90" s="192" t="s">
        <v>321</v>
      </c>
    </row>
    <row r="91" spans="1:14" x14ac:dyDescent="0.3">
      <c r="A91" s="187" t="s">
        <v>232</v>
      </c>
      <c r="B91" s="188">
        <v>1042</v>
      </c>
      <c r="C91" s="188">
        <v>1224</v>
      </c>
      <c r="D91" s="188">
        <v>1290</v>
      </c>
      <c r="E91" s="188">
        <v>1438</v>
      </c>
      <c r="F91" s="188">
        <v>1462</v>
      </c>
      <c r="N91" s="192" t="s">
        <v>322</v>
      </c>
    </row>
    <row r="92" spans="1:14" x14ac:dyDescent="0.3">
      <c r="A92" s="187" t="s">
        <v>233</v>
      </c>
      <c r="B92" s="188">
        <v>1446</v>
      </c>
      <c r="C92" s="188">
        <v>1698</v>
      </c>
      <c r="D92" s="188">
        <v>1789</v>
      </c>
      <c r="E92" s="188">
        <v>1995</v>
      </c>
      <c r="F92" s="188">
        <v>2027</v>
      </c>
      <c r="N92" s="192" t="s">
        <v>323</v>
      </c>
    </row>
    <row r="93" spans="1:14" x14ac:dyDescent="0.3">
      <c r="A93" s="187" t="s">
        <v>234</v>
      </c>
      <c r="B93" s="188">
        <v>1253</v>
      </c>
      <c r="C93" s="188">
        <v>1472</v>
      </c>
      <c r="D93" s="188">
        <v>1551</v>
      </c>
      <c r="E93" s="188">
        <v>1729</v>
      </c>
      <c r="F93" s="188">
        <v>1757</v>
      </c>
      <c r="N93" s="192" t="s">
        <v>324</v>
      </c>
    </row>
    <row r="94" spans="1:14" x14ac:dyDescent="0.3">
      <c r="A94" s="187" t="s">
        <v>235</v>
      </c>
      <c r="B94" s="188">
        <v>1113</v>
      </c>
      <c r="C94" s="188">
        <v>1307</v>
      </c>
      <c r="D94" s="188">
        <v>1377</v>
      </c>
      <c r="E94" s="188">
        <v>1535</v>
      </c>
      <c r="F94" s="188">
        <v>1560</v>
      </c>
      <c r="N94" s="192" t="s">
        <v>325</v>
      </c>
    </row>
    <row r="95" spans="1:14" x14ac:dyDescent="0.3">
      <c r="A95" s="187" t="s">
        <v>236</v>
      </c>
      <c r="B95" s="188">
        <v>1097</v>
      </c>
      <c r="C95" s="188">
        <v>1289</v>
      </c>
      <c r="D95" s="188">
        <v>1358</v>
      </c>
      <c r="E95" s="188">
        <v>1514</v>
      </c>
      <c r="F95" s="188">
        <v>1539</v>
      </c>
      <c r="N95" s="192" t="s">
        <v>326</v>
      </c>
    </row>
    <row r="96" spans="1:14" x14ac:dyDescent="0.3">
      <c r="A96" s="187" t="s">
        <v>237</v>
      </c>
      <c r="B96" s="188">
        <v>1068</v>
      </c>
      <c r="C96" s="188">
        <v>1255</v>
      </c>
      <c r="D96" s="188">
        <v>1322</v>
      </c>
      <c r="E96" s="188">
        <v>1474</v>
      </c>
      <c r="F96" s="188">
        <v>1498</v>
      </c>
      <c r="N96" s="192" t="s">
        <v>327</v>
      </c>
    </row>
    <row r="97" spans="1:14" x14ac:dyDescent="0.3">
      <c r="A97" s="187" t="s">
        <v>238</v>
      </c>
      <c r="B97" s="188">
        <v>1290</v>
      </c>
      <c r="C97" s="188">
        <v>1515</v>
      </c>
      <c r="D97" s="188">
        <v>1596</v>
      </c>
      <c r="E97" s="188">
        <v>1780</v>
      </c>
      <c r="F97" s="188">
        <v>1808</v>
      </c>
      <c r="N97" s="192" t="s">
        <v>328</v>
      </c>
    </row>
    <row r="98" spans="1:14" x14ac:dyDescent="0.3">
      <c r="A98" s="187" t="s">
        <v>239</v>
      </c>
      <c r="B98" s="188">
        <v>1149</v>
      </c>
      <c r="C98" s="188">
        <v>1349</v>
      </c>
      <c r="D98" s="188">
        <v>1422</v>
      </c>
      <c r="E98" s="188">
        <v>1586</v>
      </c>
      <c r="F98" s="188">
        <v>1611</v>
      </c>
      <c r="N98" s="192">
        <v>709.18</v>
      </c>
    </row>
    <row r="99" spans="1:14" x14ac:dyDescent="0.3">
      <c r="A99" s="187" t="s">
        <v>240</v>
      </c>
      <c r="B99" s="189">
        <v>988</v>
      </c>
      <c r="C99" s="188">
        <v>1161</v>
      </c>
      <c r="D99" s="188">
        <v>1223</v>
      </c>
      <c r="E99" s="188">
        <v>1364</v>
      </c>
      <c r="F99" s="188">
        <v>1386</v>
      </c>
      <c r="N99" s="192" t="s">
        <v>329</v>
      </c>
    </row>
    <row r="100" spans="1:14" x14ac:dyDescent="0.3">
      <c r="A100" s="187" t="s">
        <v>241</v>
      </c>
      <c r="B100" s="188">
        <v>1004</v>
      </c>
      <c r="C100" s="188">
        <v>1179</v>
      </c>
      <c r="D100" s="188">
        <v>1242</v>
      </c>
      <c r="E100" s="188">
        <v>1385</v>
      </c>
      <c r="F100" s="188">
        <v>1407</v>
      </c>
      <c r="N100" s="192" t="s">
        <v>330</v>
      </c>
    </row>
    <row r="101" spans="1:14" x14ac:dyDescent="0.3">
      <c r="N101" s="192" t="s">
        <v>331</v>
      </c>
    </row>
    <row r="102" spans="1:14" x14ac:dyDescent="0.3">
      <c r="N102" s="192" t="s">
        <v>332</v>
      </c>
    </row>
    <row r="103" spans="1:14" x14ac:dyDescent="0.3">
      <c r="N103" s="192">
        <v>710.2</v>
      </c>
    </row>
    <row r="104" spans="1:14" x14ac:dyDescent="0.3">
      <c r="N104" s="192">
        <v>710.3</v>
      </c>
    </row>
    <row r="105" spans="1:14" x14ac:dyDescent="0.3">
      <c r="N105" s="192">
        <v>710.4</v>
      </c>
    </row>
    <row r="106" spans="1:14" x14ac:dyDescent="0.3">
      <c r="N106" s="192">
        <v>710.5</v>
      </c>
    </row>
    <row r="107" spans="1:14" x14ac:dyDescent="0.3">
      <c r="N107" s="192" t="s">
        <v>333</v>
      </c>
    </row>
    <row r="108" spans="1:14" x14ac:dyDescent="0.3">
      <c r="N108" s="192" t="s">
        <v>334</v>
      </c>
    </row>
    <row r="109" spans="1:14" x14ac:dyDescent="0.3">
      <c r="N109" s="192" t="s">
        <v>335</v>
      </c>
    </row>
    <row r="110" spans="1:14" x14ac:dyDescent="0.3">
      <c r="N110" s="192">
        <v>710.11</v>
      </c>
    </row>
    <row r="111" spans="1:14" x14ac:dyDescent="0.3">
      <c r="N111" s="192" t="s">
        <v>336</v>
      </c>
    </row>
    <row r="112" spans="1:14" x14ac:dyDescent="0.3">
      <c r="N112" s="192" t="s">
        <v>337</v>
      </c>
    </row>
    <row r="113" spans="14:14" x14ac:dyDescent="0.3">
      <c r="N113" s="192" t="s">
        <v>338</v>
      </c>
    </row>
    <row r="114" spans="14:14" x14ac:dyDescent="0.3">
      <c r="N114" s="192" t="s">
        <v>339</v>
      </c>
    </row>
    <row r="115" spans="14:14" x14ac:dyDescent="0.3">
      <c r="N115" s="192" t="s">
        <v>340</v>
      </c>
    </row>
    <row r="116" spans="14:14" x14ac:dyDescent="0.3">
      <c r="N116" s="192" t="s">
        <v>341</v>
      </c>
    </row>
    <row r="117" spans="14:14" x14ac:dyDescent="0.3">
      <c r="N117" s="192" t="s">
        <v>342</v>
      </c>
    </row>
    <row r="118" spans="14:14" x14ac:dyDescent="0.3">
      <c r="N118" s="192" t="s">
        <v>343</v>
      </c>
    </row>
    <row r="119" spans="14:14" x14ac:dyDescent="0.3">
      <c r="N119" s="192">
        <v>711.2</v>
      </c>
    </row>
    <row r="120" spans="14:14" x14ac:dyDescent="0.3">
      <c r="N120" s="192">
        <v>711.3</v>
      </c>
    </row>
    <row r="121" spans="14:14" x14ac:dyDescent="0.3">
      <c r="N121" s="192">
        <v>711.4</v>
      </c>
    </row>
    <row r="122" spans="14:14" x14ac:dyDescent="0.3">
      <c r="N122" s="192">
        <v>712.2</v>
      </c>
    </row>
    <row r="123" spans="14:14" x14ac:dyDescent="0.3">
      <c r="N123" s="192">
        <v>712.3</v>
      </c>
    </row>
    <row r="124" spans="14:14" x14ac:dyDescent="0.3">
      <c r="N124" s="192" t="s">
        <v>344</v>
      </c>
    </row>
    <row r="125" spans="14:14" x14ac:dyDescent="0.3">
      <c r="N125" s="192">
        <v>712.7</v>
      </c>
    </row>
    <row r="126" spans="14:14" x14ac:dyDescent="0.3">
      <c r="N126" s="192">
        <v>712.8</v>
      </c>
    </row>
    <row r="127" spans="14:14" x14ac:dyDescent="0.3">
      <c r="N127" s="192">
        <v>713.3</v>
      </c>
    </row>
    <row r="128" spans="14:14" x14ac:dyDescent="0.3">
      <c r="N128" s="192">
        <v>713.4</v>
      </c>
    </row>
    <row r="129" spans="14:14" x14ac:dyDescent="0.3">
      <c r="N129" s="192">
        <v>713.5</v>
      </c>
    </row>
    <row r="130" spans="14:14" x14ac:dyDescent="0.3">
      <c r="N130" s="192">
        <v>713.6</v>
      </c>
    </row>
    <row r="131" spans="14:14" x14ac:dyDescent="0.3">
      <c r="N131" s="192" t="s">
        <v>345</v>
      </c>
    </row>
    <row r="132" spans="14:14" x14ac:dyDescent="0.3">
      <c r="N132" s="192" t="s">
        <v>346</v>
      </c>
    </row>
    <row r="133" spans="14:14" x14ac:dyDescent="0.3">
      <c r="N133" s="192" t="s">
        <v>347</v>
      </c>
    </row>
    <row r="134" spans="14:14" x14ac:dyDescent="0.3">
      <c r="N134" s="192" t="s">
        <v>348</v>
      </c>
    </row>
    <row r="135" spans="14:14" x14ac:dyDescent="0.3">
      <c r="N135" s="192">
        <v>714.9</v>
      </c>
    </row>
    <row r="136" spans="14:14" x14ac:dyDescent="0.3">
      <c r="N136" s="192">
        <v>714.1</v>
      </c>
    </row>
    <row r="137" spans="14:14" x14ac:dyDescent="0.3">
      <c r="N137" s="192" t="s">
        <v>349</v>
      </c>
    </row>
    <row r="138" spans="14:14" x14ac:dyDescent="0.3">
      <c r="N138" s="192" t="s">
        <v>350</v>
      </c>
    </row>
    <row r="139" spans="14:14" x14ac:dyDescent="0.3">
      <c r="N139" s="192" t="s">
        <v>351</v>
      </c>
    </row>
    <row r="140" spans="14:14" x14ac:dyDescent="0.3">
      <c r="N140" s="192" t="s">
        <v>352</v>
      </c>
    </row>
    <row r="141" spans="14:14" x14ac:dyDescent="0.3">
      <c r="N141" s="192" t="s">
        <v>353</v>
      </c>
    </row>
    <row r="142" spans="14:14" x14ac:dyDescent="0.3">
      <c r="N142" s="192" t="s">
        <v>354</v>
      </c>
    </row>
    <row r="143" spans="14:14" x14ac:dyDescent="0.3">
      <c r="N143" s="192" t="s">
        <v>355</v>
      </c>
    </row>
    <row r="144" spans="14:14" x14ac:dyDescent="0.3">
      <c r="N144" s="192" t="s">
        <v>356</v>
      </c>
    </row>
    <row r="145" spans="14:14" x14ac:dyDescent="0.3">
      <c r="N145" s="192" t="s">
        <v>357</v>
      </c>
    </row>
    <row r="146" spans="14:14" x14ac:dyDescent="0.3">
      <c r="N146" s="192">
        <v>716.3</v>
      </c>
    </row>
    <row r="147" spans="14:14" x14ac:dyDescent="0.3">
      <c r="N147" s="192">
        <v>716.4</v>
      </c>
    </row>
    <row r="148" spans="14:14" x14ac:dyDescent="0.3">
      <c r="N148" s="192" t="s">
        <v>358</v>
      </c>
    </row>
    <row r="149" spans="14:14" x14ac:dyDescent="0.3">
      <c r="N149" s="192" t="s">
        <v>359</v>
      </c>
    </row>
    <row r="150" spans="14:14" x14ac:dyDescent="0.3">
      <c r="N150" s="192" t="s">
        <v>360</v>
      </c>
    </row>
    <row r="151" spans="14:14" x14ac:dyDescent="0.3">
      <c r="N151" s="192" t="s">
        <v>361</v>
      </c>
    </row>
    <row r="152" spans="14:14" x14ac:dyDescent="0.3">
      <c r="N152" s="192" t="s">
        <v>362</v>
      </c>
    </row>
    <row r="153" spans="14:14" x14ac:dyDescent="0.3">
      <c r="N153" s="192">
        <v>716.12</v>
      </c>
    </row>
    <row r="154" spans="14:14" x14ac:dyDescent="0.3">
      <c r="N154" s="192" t="s">
        <v>363</v>
      </c>
    </row>
    <row r="155" spans="14:14" x14ac:dyDescent="0.3">
      <c r="N155" s="192" t="s">
        <v>364</v>
      </c>
    </row>
    <row r="156" spans="14:14" x14ac:dyDescent="0.3">
      <c r="N156" s="192" t="s">
        <v>365</v>
      </c>
    </row>
    <row r="157" spans="14:14" x14ac:dyDescent="0.3">
      <c r="N157" s="192" t="s">
        <v>366</v>
      </c>
    </row>
    <row r="158" spans="14:14" x14ac:dyDescent="0.3">
      <c r="N158" s="192" t="s">
        <v>367</v>
      </c>
    </row>
    <row r="159" spans="14:14" x14ac:dyDescent="0.3">
      <c r="N159" s="192" t="s">
        <v>368</v>
      </c>
    </row>
    <row r="160" spans="14:14" x14ac:dyDescent="0.3">
      <c r="N160" s="192" t="s">
        <v>369</v>
      </c>
    </row>
    <row r="161" spans="14:14" x14ac:dyDescent="0.3">
      <c r="N161" s="192" t="s">
        <v>370</v>
      </c>
    </row>
    <row r="162" spans="14:14" x14ac:dyDescent="0.3">
      <c r="N162" s="192" t="s">
        <v>371</v>
      </c>
    </row>
    <row r="163" spans="14:14" x14ac:dyDescent="0.3">
      <c r="N163" s="192" t="s">
        <v>372</v>
      </c>
    </row>
    <row r="164" spans="14:14" x14ac:dyDescent="0.3">
      <c r="N164" s="192" t="s">
        <v>373</v>
      </c>
    </row>
    <row r="165" spans="14:14" x14ac:dyDescent="0.3">
      <c r="N165" s="192" t="s">
        <v>374</v>
      </c>
    </row>
    <row r="166" spans="14:14" x14ac:dyDescent="0.3">
      <c r="N166" s="192" t="s">
        <v>375</v>
      </c>
    </row>
    <row r="167" spans="14:14" x14ac:dyDescent="0.3">
      <c r="N167" s="192">
        <v>719.9</v>
      </c>
    </row>
    <row r="168" spans="14:14" x14ac:dyDescent="0.3">
      <c r="N168" s="192">
        <v>719.8</v>
      </c>
    </row>
    <row r="169" spans="14:14" x14ac:dyDescent="0.3">
      <c r="N169" s="192">
        <v>720.2</v>
      </c>
    </row>
    <row r="170" spans="14:14" x14ac:dyDescent="0.3">
      <c r="N170" s="192">
        <v>720.3</v>
      </c>
    </row>
    <row r="171" spans="14:14" x14ac:dyDescent="0.3">
      <c r="N171" s="192">
        <v>721.1</v>
      </c>
    </row>
    <row r="172" spans="14:14" x14ac:dyDescent="0.3">
      <c r="N172" s="192">
        <v>722.1</v>
      </c>
    </row>
    <row r="173" spans="14:14" x14ac:dyDescent="0.3">
      <c r="N173" s="192">
        <v>722.2</v>
      </c>
    </row>
    <row r="174" spans="14:14" x14ac:dyDescent="0.3">
      <c r="N174" s="192">
        <v>722.1</v>
      </c>
    </row>
    <row r="175" spans="14:14" x14ac:dyDescent="0.3">
      <c r="N175" s="192" t="s">
        <v>376</v>
      </c>
    </row>
    <row r="176" spans="14:14" x14ac:dyDescent="0.3">
      <c r="N176" s="192" t="s">
        <v>377</v>
      </c>
    </row>
    <row r="177" spans="14:14" x14ac:dyDescent="0.3">
      <c r="N177" s="192" t="s">
        <v>378</v>
      </c>
    </row>
    <row r="178" spans="14:14" x14ac:dyDescent="0.3">
      <c r="N178" s="192" t="s">
        <v>379</v>
      </c>
    </row>
    <row r="179" spans="14:14" x14ac:dyDescent="0.3">
      <c r="N179" s="192" t="s">
        <v>380</v>
      </c>
    </row>
    <row r="180" spans="14:14" x14ac:dyDescent="0.3">
      <c r="N180" s="192" t="s">
        <v>381</v>
      </c>
    </row>
    <row r="181" spans="14:14" x14ac:dyDescent="0.3">
      <c r="N181" s="192">
        <v>724.3</v>
      </c>
    </row>
    <row r="182" spans="14:14" x14ac:dyDescent="0.3">
      <c r="N182" s="192" t="s">
        <v>382</v>
      </c>
    </row>
    <row r="183" spans="14:14" x14ac:dyDescent="0.3">
      <c r="N183" s="192">
        <v>724.1</v>
      </c>
    </row>
    <row r="184" spans="14:14" x14ac:dyDescent="0.3">
      <c r="N184" s="192" t="s">
        <v>383</v>
      </c>
    </row>
    <row r="185" spans="14:14" x14ac:dyDescent="0.3">
      <c r="N185" s="192" t="s">
        <v>384</v>
      </c>
    </row>
    <row r="186" spans="14:14" x14ac:dyDescent="0.3">
      <c r="N186" s="192" t="s">
        <v>385</v>
      </c>
    </row>
    <row r="187" spans="14:14" x14ac:dyDescent="0.3">
      <c r="N187" s="192">
        <v>724.17</v>
      </c>
    </row>
    <row r="188" spans="14:14" x14ac:dyDescent="0.3">
      <c r="N188" s="192">
        <v>724.21</v>
      </c>
    </row>
    <row r="189" spans="14:14" x14ac:dyDescent="0.3">
      <c r="N189" s="192" t="s">
        <v>386</v>
      </c>
    </row>
    <row r="190" spans="14:14" x14ac:dyDescent="0.3">
      <c r="N190" s="192" t="s">
        <v>387</v>
      </c>
    </row>
    <row r="191" spans="14:14" x14ac:dyDescent="0.3">
      <c r="N191" s="192" t="s">
        <v>388</v>
      </c>
    </row>
    <row r="192" spans="14:14" x14ac:dyDescent="0.3">
      <c r="N192" s="192" t="s">
        <v>389</v>
      </c>
    </row>
    <row r="193" spans="14:14" x14ac:dyDescent="0.3">
      <c r="N193" s="192" t="s">
        <v>390</v>
      </c>
    </row>
    <row r="194" spans="14:14" x14ac:dyDescent="0.3">
      <c r="N194" s="192" t="s">
        <v>391</v>
      </c>
    </row>
    <row r="195" spans="14:14" x14ac:dyDescent="0.3">
      <c r="N195" s="192" t="s">
        <v>392</v>
      </c>
    </row>
    <row r="196" spans="14:14" x14ac:dyDescent="0.3">
      <c r="N196" s="192" t="s">
        <v>393</v>
      </c>
    </row>
    <row r="197" spans="14:14" x14ac:dyDescent="0.3">
      <c r="N197" s="192" t="s">
        <v>394</v>
      </c>
    </row>
    <row r="198" spans="14:14" x14ac:dyDescent="0.3">
      <c r="N198" s="192" t="s">
        <v>395</v>
      </c>
    </row>
    <row r="199" spans="14:14" x14ac:dyDescent="0.3">
      <c r="N199" s="192" t="s">
        <v>396</v>
      </c>
    </row>
    <row r="200" spans="14:14" x14ac:dyDescent="0.3">
      <c r="N200" s="192" t="s">
        <v>397</v>
      </c>
    </row>
    <row r="201" spans="14:14" x14ac:dyDescent="0.3">
      <c r="N201" s="192" t="s">
        <v>398</v>
      </c>
    </row>
    <row r="202" spans="14:14" x14ac:dyDescent="0.3">
      <c r="N202" s="192" t="s">
        <v>399</v>
      </c>
    </row>
    <row r="203" spans="14:14" x14ac:dyDescent="0.3">
      <c r="N203" s="192" t="s">
        <v>400</v>
      </c>
    </row>
    <row r="204" spans="14:14" x14ac:dyDescent="0.3">
      <c r="N204" s="192" t="s">
        <v>401</v>
      </c>
    </row>
    <row r="205" spans="14:14" x14ac:dyDescent="0.3">
      <c r="N205" s="192" t="s">
        <v>402</v>
      </c>
    </row>
    <row r="206" spans="14:14" x14ac:dyDescent="0.3">
      <c r="N206" s="192" t="s">
        <v>403</v>
      </c>
    </row>
    <row r="207" spans="14:14" x14ac:dyDescent="0.3">
      <c r="N207" s="192">
        <v>726.2</v>
      </c>
    </row>
    <row r="208" spans="14:14" x14ac:dyDescent="0.3">
      <c r="N208" s="192">
        <v>726.3</v>
      </c>
    </row>
    <row r="209" spans="14:14" x14ac:dyDescent="0.3">
      <c r="N209" s="192">
        <v>726.5</v>
      </c>
    </row>
    <row r="210" spans="14:14" x14ac:dyDescent="0.3">
      <c r="N210" s="192" t="s">
        <v>404</v>
      </c>
    </row>
    <row r="211" spans="14:14" x14ac:dyDescent="0.3">
      <c r="N211" s="192" t="s">
        <v>405</v>
      </c>
    </row>
    <row r="212" spans="14:14" x14ac:dyDescent="0.3">
      <c r="N212" s="192" t="s">
        <v>406</v>
      </c>
    </row>
    <row r="213" spans="14:14" x14ac:dyDescent="0.3">
      <c r="N213" s="192" t="s">
        <v>407</v>
      </c>
    </row>
    <row r="214" spans="14:14" x14ac:dyDescent="0.3">
      <c r="N214" s="192" t="s">
        <v>408</v>
      </c>
    </row>
    <row r="215" spans="14:14" x14ac:dyDescent="0.3">
      <c r="N215" s="192" t="s">
        <v>409</v>
      </c>
    </row>
    <row r="216" spans="14:14" x14ac:dyDescent="0.3">
      <c r="N216" s="192" t="s">
        <v>410</v>
      </c>
    </row>
    <row r="217" spans="14:14" x14ac:dyDescent="0.3">
      <c r="N217" s="192" t="s">
        <v>411</v>
      </c>
    </row>
    <row r="218" spans="14:14" x14ac:dyDescent="0.3">
      <c r="N218" s="193"/>
    </row>
  </sheetData>
  <mergeCells count="2">
    <mergeCell ref="A1:F1"/>
    <mergeCell ref="K1:L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1690A392CC5AA4BABC3877CA0EB14C6" ma:contentTypeVersion="6" ma:contentTypeDescription="Create a new document." ma:contentTypeScope="" ma:versionID="d730c3285a47833e1fcb5f38bd995186">
  <xsd:schema xmlns:xsd="http://www.w3.org/2001/XMLSchema" xmlns:xs="http://www.w3.org/2001/XMLSchema" xmlns:p="http://schemas.microsoft.com/office/2006/metadata/properties" xmlns:ns2="0ab2ec72-e6ac-4859-ac9f-c30835d5e81c" xmlns:ns3="c37ae76d-1b8d-40fa-a108-99c13d9897a2" targetNamespace="http://schemas.microsoft.com/office/2006/metadata/properties" ma:root="true" ma:fieldsID="b9662c4c707f0d8c083d74984da29b76" ns2:_="" ns3:_="">
    <xsd:import namespace="0ab2ec72-e6ac-4859-ac9f-c30835d5e81c"/>
    <xsd:import namespace="c37ae76d-1b8d-40fa-a108-99c13d9897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ec72-e6ac-4859-ac9f-c30835d5e8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ae76d-1b8d-40fa-a108-99c13d9897a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91F72C-3610-4D11-B2D2-ECA1A66CC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b2ec72-e6ac-4859-ac9f-c30835d5e81c"/>
    <ds:schemaRef ds:uri="c37ae76d-1b8d-40fa-a108-99c13d989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7B25EE-6569-4816-819D-2B59EC483F87}">
  <ds:schemaRefs>
    <ds:schemaRef ds:uri="http://schemas.microsoft.com/sharepoint/v3/contenttype/forms"/>
  </ds:schemaRefs>
</ds:datastoreItem>
</file>

<file path=customXml/itemProps3.xml><?xml version="1.0" encoding="utf-8"?>
<ds:datastoreItem xmlns:ds="http://schemas.openxmlformats.org/officeDocument/2006/customXml" ds:itemID="{7A00526D-E7E6-428E-891A-1F25DEA11000}">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c37ae76d-1b8d-40fa-a108-99c13d9897a2"/>
    <ds:schemaRef ds:uri="http://schemas.microsoft.com/office/2006/metadata/properties"/>
    <ds:schemaRef ds:uri="http://purl.org/dc/elements/1.1/"/>
    <ds:schemaRef ds:uri="0ab2ec72-e6ac-4859-ac9f-c30835d5e81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vt:lpstr>
      <vt:lpstr>BANKRUPTCY</vt:lpstr>
      <vt:lpstr>LICENSE-REGIS</vt:lpstr>
      <vt:lpstr>EXEMPTIONS</vt:lpstr>
      <vt:lpstr>SOL</vt:lpstr>
      <vt:lpstr>PRINTOUT</vt:lpstr>
      <vt:lpstr>RAP #1</vt:lpstr>
      <vt:lpstr>RAP #2</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Kornya</dc:creator>
  <cp:keywords/>
  <dc:description/>
  <cp:lastModifiedBy>Alex Kornya</cp:lastModifiedBy>
  <cp:revision/>
  <dcterms:created xsi:type="dcterms:W3CDTF">2017-01-04T22:59:04Z</dcterms:created>
  <dcterms:modified xsi:type="dcterms:W3CDTF">2020-11-07T21:48:30Z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0x01010021690A392CC5AA4BABC3877CA0EB14C6</vt:lpwstr>
  </property>
</Properties>
</file>